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m\Dropbox\TESIS\10 ANEXOS INVESTIGACION\OBJETIVO 4\Analisis sensilibidad multivariable\"/>
    </mc:Choice>
  </mc:AlternateContent>
  <xr:revisionPtr revIDLastSave="0" documentId="13_ncr:1_{05724536-D3E9-4FF1-B8FA-E821A857D2D7}" xr6:coauthVersionLast="47" xr6:coauthVersionMax="47" xr10:uidLastSave="{00000000-0000-0000-0000-000000000000}"/>
  <bookViews>
    <workbookView xWindow="-120" yWindow="-120" windowWidth="20730" windowHeight="11160" tabRatio="806" xr2:uid="{1AFEFC8C-CA45-47C9-A24E-8D73836C6B96}"/>
  </bookViews>
  <sheets>
    <sheet name=" Viabilidad 8 manteniendo+ ESE" sheetId="20" r:id="rId1"/>
    <sheet name=" Viabilidad8manteniendo+2plESE" sheetId="18" r:id="rId2"/>
    <sheet name=" Viabilidad8manteniendo+1plESE" sheetId="16" r:id="rId3"/>
    <sheet name=" Viabilidad 8 manteniendo+2pl" sheetId="14" r:id="rId4"/>
    <sheet name=" Viabilidad 8 manteniendo+1pl" sheetId="13" r:id="rId5"/>
    <sheet name=" Viabilidad 8 NE" sheetId="12" r:id="rId6"/>
    <sheet name=" Viabilidad 8 NE ampliando 2pl" sheetId="11" r:id="rId7"/>
    <sheet name=" Viabilidad 8 NE ampliando 1pl" sheetId="3" r:id="rId8"/>
    <sheet name="intereses" sheetId="6" state="hidden" r:id="rId9"/>
    <sheet name="evolucion certificaciones nuevo" sheetId="10" state="hidden" r:id="rId10"/>
  </sheets>
  <externalReferences>
    <externalReference r:id="rId11"/>
  </externalReferences>
  <definedNames>
    <definedName name="AmortizaciónInterés">-IPMT(TasaInterés/12,NúmeroDePago,NúmeroDePagos,CantidadPréstamo)</definedName>
    <definedName name="AñosPréstamo">intereses!$D$6</definedName>
    <definedName name="CantidadPréstamo">intereses!$D$4</definedName>
    <definedName name="FechaInicioPréstamo">intereses!$D$7</definedName>
    <definedName name="FilaEncabezados">ROW(intereses!$9:$9)</definedName>
    <definedName name="NúmeroDePago">ROW()-FilaEncabezados</definedName>
    <definedName name="NúmeroDePagos">intereses!$H$5</definedName>
    <definedName name="PréstamoNoPagado">IF(NúmeroDePago&lt;=NúmeroDePagos,1,0)</definedName>
    <definedName name="PréstamoPagado">IF(CantidadPréstamo*TasaInterés*AñosPréstamo*FechaInicioPréstamo&gt;0,1,0)</definedName>
    <definedName name="TasaInterés">intereses!$D$5</definedName>
    <definedName name="ÚltimaFila">MATCH(9.99E+307,'[1]Calculadora de préstamos'!$B:$B)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O46" i="3" l="1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T46" i="3"/>
  <c r="CU46" i="3"/>
  <c r="AN46" i="3"/>
  <c r="G48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G47" i="3"/>
  <c r="F47" i="3"/>
  <c r="C10" i="10"/>
  <c r="B10" i="10" s="1"/>
  <c r="D18" i="3"/>
  <c r="D10" i="10"/>
  <c r="D46" i="3"/>
  <c r="F46" i="3" s="1"/>
  <c r="D42" i="3"/>
  <c r="F42" i="3" s="1"/>
  <c r="D41" i="3"/>
  <c r="F41" i="3" s="1"/>
  <c r="CU47" i="11"/>
  <c r="CT47" i="11"/>
  <c r="CS47" i="11"/>
  <c r="CR47" i="11"/>
  <c r="CQ47" i="11"/>
  <c r="CP47" i="11"/>
  <c r="CO47" i="11"/>
  <c r="CN47" i="11"/>
  <c r="CM47" i="11"/>
  <c r="CL47" i="11"/>
  <c r="CK47" i="11"/>
  <c r="CJ47" i="11"/>
  <c r="CI47" i="11"/>
  <c r="CH47" i="11"/>
  <c r="CG47" i="11"/>
  <c r="CF47" i="11"/>
  <c r="CE47" i="11"/>
  <c r="CD47" i="11"/>
  <c r="CC47" i="11"/>
  <c r="CB47" i="11"/>
  <c r="CA47" i="11"/>
  <c r="BZ47" i="11"/>
  <c r="BY47" i="11"/>
  <c r="BX47" i="11"/>
  <c r="BW47" i="11"/>
  <c r="BV47" i="11"/>
  <c r="BU47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F47" i="11"/>
  <c r="G47" i="11" s="1"/>
  <c r="D18" i="11"/>
  <c r="C17" i="10" s="1"/>
  <c r="D17" i="10"/>
  <c r="D46" i="11"/>
  <c r="AO46" i="11" s="1"/>
  <c r="D42" i="11"/>
  <c r="F42" i="11" s="1"/>
  <c r="D41" i="11"/>
  <c r="F41" i="11" s="1"/>
  <c r="G49" i="12"/>
  <c r="G48" i="12"/>
  <c r="CU47" i="12"/>
  <c r="CT47" i="12"/>
  <c r="CS47" i="12"/>
  <c r="CR47" i="12"/>
  <c r="CQ47" i="12"/>
  <c r="CP47" i="12"/>
  <c r="CO47" i="12"/>
  <c r="CN47" i="12"/>
  <c r="CM47" i="12"/>
  <c r="CL47" i="12"/>
  <c r="CK47" i="12"/>
  <c r="CJ47" i="12"/>
  <c r="CI47" i="12"/>
  <c r="CH47" i="12"/>
  <c r="CG47" i="12"/>
  <c r="CF47" i="12"/>
  <c r="CE47" i="12"/>
  <c r="CD47" i="12"/>
  <c r="CC47" i="12"/>
  <c r="CB47" i="12"/>
  <c r="CA47" i="12"/>
  <c r="BZ47" i="12"/>
  <c r="BY47" i="12"/>
  <c r="BX47" i="12"/>
  <c r="BW47" i="12"/>
  <c r="BV47" i="12"/>
  <c r="BU47" i="12"/>
  <c r="BT47" i="12"/>
  <c r="BS47" i="12"/>
  <c r="BR47" i="12"/>
  <c r="BQ47" i="12"/>
  <c r="BP47" i="12"/>
  <c r="BO47" i="12"/>
  <c r="BN47" i="12"/>
  <c r="BM47" i="12"/>
  <c r="BL47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F47" i="12"/>
  <c r="G47" i="12" s="1"/>
  <c r="CU46" i="12"/>
  <c r="CN46" i="12"/>
  <c r="CM46" i="12"/>
  <c r="CF46" i="12"/>
  <c r="CE46" i="12"/>
  <c r="BX46" i="12"/>
  <c r="BW46" i="12"/>
  <c r="BP46" i="12"/>
  <c r="BO46" i="12"/>
  <c r="BH46" i="12"/>
  <c r="BG46" i="12"/>
  <c r="AZ46" i="12"/>
  <c r="AY46" i="12"/>
  <c r="AR46" i="12"/>
  <c r="AQ46" i="12"/>
  <c r="CS46" i="12"/>
  <c r="D42" i="12"/>
  <c r="F42" i="12" s="1"/>
  <c r="D41" i="12"/>
  <c r="F41" i="12" s="1"/>
  <c r="AO46" i="13"/>
  <c r="AP46" i="13"/>
  <c r="AQ46" i="13"/>
  <c r="AR46" i="13"/>
  <c r="AS46" i="13"/>
  <c r="AT46" i="13"/>
  <c r="AU46" i="13"/>
  <c r="AV46" i="13"/>
  <c r="AW46" i="13"/>
  <c r="AX46" i="13"/>
  <c r="AY46" i="13"/>
  <c r="AZ46" i="13"/>
  <c r="BA46" i="13"/>
  <c r="BB46" i="13"/>
  <c r="BC46" i="13"/>
  <c r="BD46" i="13"/>
  <c r="BE46" i="13"/>
  <c r="BF46" i="13"/>
  <c r="BG46" i="13"/>
  <c r="BH46" i="13"/>
  <c r="BI46" i="13"/>
  <c r="BJ46" i="13"/>
  <c r="BK46" i="13"/>
  <c r="BL46" i="13"/>
  <c r="BM46" i="13"/>
  <c r="BN46" i="13"/>
  <c r="BO46" i="13"/>
  <c r="BP46" i="13"/>
  <c r="BQ46" i="13"/>
  <c r="BR46" i="13"/>
  <c r="BS46" i="13"/>
  <c r="BT46" i="13"/>
  <c r="BU46" i="13"/>
  <c r="BV46" i="13"/>
  <c r="BW46" i="13"/>
  <c r="BX46" i="13"/>
  <c r="BY46" i="13"/>
  <c r="BZ46" i="13"/>
  <c r="CA46" i="13"/>
  <c r="CB46" i="13"/>
  <c r="CC46" i="13"/>
  <c r="CD46" i="13"/>
  <c r="CE46" i="13"/>
  <c r="CF46" i="13"/>
  <c r="CG46" i="13"/>
  <c r="CH46" i="13"/>
  <c r="CI46" i="13"/>
  <c r="CJ46" i="13"/>
  <c r="CK46" i="13"/>
  <c r="CL46" i="13"/>
  <c r="CM46" i="13"/>
  <c r="CN46" i="13"/>
  <c r="CO46" i="13"/>
  <c r="CP46" i="13"/>
  <c r="CQ46" i="13"/>
  <c r="CR46" i="13"/>
  <c r="CS46" i="13"/>
  <c r="CT46" i="13"/>
  <c r="CU46" i="13"/>
  <c r="AN46" i="13"/>
  <c r="G49" i="13"/>
  <c r="G48" i="13"/>
  <c r="CU47" i="13"/>
  <c r="CT47" i="13"/>
  <c r="CS47" i="13"/>
  <c r="CR47" i="13"/>
  <c r="CQ47" i="13"/>
  <c r="CP47" i="13"/>
  <c r="CO47" i="13"/>
  <c r="CN47" i="13"/>
  <c r="CM47" i="13"/>
  <c r="CL47" i="13"/>
  <c r="CK47" i="13"/>
  <c r="CJ47" i="13"/>
  <c r="CI47" i="13"/>
  <c r="CH47" i="13"/>
  <c r="CG47" i="13"/>
  <c r="CF47" i="13"/>
  <c r="CE47" i="13"/>
  <c r="CD47" i="13"/>
  <c r="CC47" i="13"/>
  <c r="CB47" i="13"/>
  <c r="CA47" i="13"/>
  <c r="BZ47" i="13"/>
  <c r="BY47" i="13"/>
  <c r="BX47" i="13"/>
  <c r="BW47" i="13"/>
  <c r="BV47" i="13"/>
  <c r="BU47" i="13"/>
  <c r="BT47" i="13"/>
  <c r="BS47" i="13"/>
  <c r="BR47" i="13"/>
  <c r="BQ47" i="13"/>
  <c r="BP47" i="13"/>
  <c r="BO47" i="13"/>
  <c r="BN47" i="13"/>
  <c r="BM47" i="13"/>
  <c r="BL47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F47" i="13"/>
  <c r="G47" i="13" s="1"/>
  <c r="E38" i="13"/>
  <c r="F46" i="13"/>
  <c r="F42" i="13"/>
  <c r="F41" i="13"/>
  <c r="D46" i="13"/>
  <c r="D42" i="13"/>
  <c r="D41" i="13"/>
  <c r="AO46" i="14"/>
  <c r="AP46" i="14"/>
  <c r="AQ46" i="14"/>
  <c r="AR46" i="14"/>
  <c r="AS46" i="14"/>
  <c r="AT46" i="14"/>
  <c r="AU46" i="14"/>
  <c r="AV46" i="14"/>
  <c r="AW46" i="14"/>
  <c r="AX46" i="14"/>
  <c r="AY46" i="14"/>
  <c r="AZ46" i="14"/>
  <c r="BA46" i="14"/>
  <c r="BB46" i="14"/>
  <c r="BC46" i="14"/>
  <c r="BD46" i="14"/>
  <c r="BE46" i="14"/>
  <c r="BF46" i="14"/>
  <c r="BG46" i="14"/>
  <c r="BH46" i="14"/>
  <c r="BI46" i="14"/>
  <c r="BJ46" i="14"/>
  <c r="BK46" i="14"/>
  <c r="BL46" i="14"/>
  <c r="BM46" i="14"/>
  <c r="BN46" i="14"/>
  <c r="BO46" i="14"/>
  <c r="BP46" i="14"/>
  <c r="BQ46" i="14"/>
  <c r="BR46" i="14"/>
  <c r="BS46" i="14"/>
  <c r="BT46" i="14"/>
  <c r="BU46" i="14"/>
  <c r="BV46" i="14"/>
  <c r="BW46" i="14"/>
  <c r="BX46" i="14"/>
  <c r="BY46" i="14"/>
  <c r="BZ46" i="14"/>
  <c r="CA46" i="14"/>
  <c r="CB46" i="14"/>
  <c r="CC46" i="14"/>
  <c r="CD46" i="14"/>
  <c r="CE46" i="14"/>
  <c r="CF46" i="14"/>
  <c r="CG46" i="14"/>
  <c r="CH46" i="14"/>
  <c r="CI46" i="14"/>
  <c r="CJ46" i="14"/>
  <c r="CK46" i="14"/>
  <c r="CL46" i="14"/>
  <c r="CM46" i="14"/>
  <c r="CN46" i="14"/>
  <c r="CO46" i="14"/>
  <c r="CP46" i="14"/>
  <c r="CQ46" i="14"/>
  <c r="CR46" i="14"/>
  <c r="CS46" i="14"/>
  <c r="CT46" i="14"/>
  <c r="CU46" i="14"/>
  <c r="AN46" i="14"/>
  <c r="E38" i="14"/>
  <c r="G49" i="14"/>
  <c r="G48" i="14"/>
  <c r="CU47" i="14"/>
  <c r="CT47" i="14"/>
  <c r="CQ47" i="14"/>
  <c r="CP47" i="14"/>
  <c r="CM47" i="14"/>
  <c r="CL47" i="14"/>
  <c r="CI47" i="14"/>
  <c r="CH47" i="14"/>
  <c r="CE47" i="14"/>
  <c r="CD47" i="14"/>
  <c r="CA47" i="14"/>
  <c r="BZ47" i="14"/>
  <c r="BW47" i="14"/>
  <c r="BV47" i="14"/>
  <c r="BS47" i="14"/>
  <c r="BR47" i="14"/>
  <c r="BO47" i="14"/>
  <c r="BN47" i="14"/>
  <c r="BK47" i="14"/>
  <c r="BJ47" i="14"/>
  <c r="BG47" i="14"/>
  <c r="BF47" i="14"/>
  <c r="BC47" i="14"/>
  <c r="BB47" i="14"/>
  <c r="AY47" i="14"/>
  <c r="AX47" i="14"/>
  <c r="AU47" i="14"/>
  <c r="AT47" i="14"/>
  <c r="AQ47" i="14"/>
  <c r="AP47" i="14"/>
  <c r="F47" i="14"/>
  <c r="G47" i="14" s="1"/>
  <c r="CS47" i="14"/>
  <c r="D46" i="14"/>
  <c r="F46" i="14" s="1"/>
  <c r="D42" i="14"/>
  <c r="F42" i="14" s="1"/>
  <c r="D41" i="14"/>
  <c r="F41" i="14" s="1"/>
  <c r="AO46" i="16"/>
  <c r="AP46" i="16"/>
  <c r="AQ46" i="16"/>
  <c r="AR46" i="16"/>
  <c r="AS46" i="16"/>
  <c r="AT46" i="16"/>
  <c r="AU46" i="16"/>
  <c r="AV46" i="16"/>
  <c r="AW46" i="16"/>
  <c r="AX46" i="16"/>
  <c r="AY46" i="16"/>
  <c r="AZ46" i="16"/>
  <c r="BA46" i="16"/>
  <c r="BB46" i="16"/>
  <c r="BC46" i="16"/>
  <c r="BD46" i="16"/>
  <c r="BE46" i="16"/>
  <c r="BF46" i="16"/>
  <c r="BG46" i="16"/>
  <c r="BH46" i="16"/>
  <c r="BI46" i="16"/>
  <c r="BJ46" i="16"/>
  <c r="BK46" i="16"/>
  <c r="BL46" i="16"/>
  <c r="BM46" i="16"/>
  <c r="BN46" i="16"/>
  <c r="BO46" i="16"/>
  <c r="BP46" i="16"/>
  <c r="BQ46" i="16"/>
  <c r="BR46" i="16"/>
  <c r="BS46" i="16"/>
  <c r="BT46" i="16"/>
  <c r="BU46" i="16"/>
  <c r="BV46" i="16"/>
  <c r="BW46" i="16"/>
  <c r="BX46" i="16"/>
  <c r="BY46" i="16"/>
  <c r="BZ46" i="16"/>
  <c r="CA46" i="16"/>
  <c r="CB46" i="16"/>
  <c r="CC46" i="16"/>
  <c r="CD46" i="16"/>
  <c r="CE46" i="16"/>
  <c r="CF46" i="16"/>
  <c r="CG46" i="16"/>
  <c r="CH46" i="16"/>
  <c r="CI46" i="16"/>
  <c r="CJ46" i="16"/>
  <c r="CK46" i="16"/>
  <c r="CL46" i="16"/>
  <c r="CM46" i="16"/>
  <c r="CN46" i="16"/>
  <c r="CO46" i="16"/>
  <c r="CP46" i="16"/>
  <c r="CQ46" i="16"/>
  <c r="CR46" i="16"/>
  <c r="CS46" i="16"/>
  <c r="CT46" i="16"/>
  <c r="CU46" i="16"/>
  <c r="AO47" i="16"/>
  <c r="AP47" i="16"/>
  <c r="AQ47" i="16"/>
  <c r="AR47" i="16"/>
  <c r="AS47" i="16"/>
  <c r="AT47" i="16"/>
  <c r="AU47" i="16"/>
  <c r="AV47" i="16"/>
  <c r="AW47" i="16"/>
  <c r="AX47" i="16"/>
  <c r="AY47" i="16"/>
  <c r="AZ47" i="16"/>
  <c r="BA47" i="16"/>
  <c r="BB47" i="16"/>
  <c r="BC47" i="16"/>
  <c r="BD47" i="16"/>
  <c r="BE47" i="16"/>
  <c r="BF47" i="16"/>
  <c r="BG47" i="16"/>
  <c r="BH47" i="16"/>
  <c r="BI47" i="16"/>
  <c r="BJ47" i="16"/>
  <c r="BK47" i="16"/>
  <c r="BL47" i="16"/>
  <c r="BM47" i="16"/>
  <c r="BN47" i="16"/>
  <c r="BO47" i="16"/>
  <c r="BP47" i="16"/>
  <c r="BQ47" i="16"/>
  <c r="BR47" i="16"/>
  <c r="BS47" i="16"/>
  <c r="BT47" i="16"/>
  <c r="BU47" i="16"/>
  <c r="BV47" i="16"/>
  <c r="BW47" i="16"/>
  <c r="BX47" i="16"/>
  <c r="BY47" i="16"/>
  <c r="BZ47" i="16"/>
  <c r="CA47" i="16"/>
  <c r="CB47" i="16"/>
  <c r="CC47" i="16"/>
  <c r="CD47" i="16"/>
  <c r="CE47" i="16"/>
  <c r="CF47" i="16"/>
  <c r="CG47" i="16"/>
  <c r="CH47" i="16"/>
  <c r="CI47" i="16"/>
  <c r="CJ47" i="16"/>
  <c r="CK47" i="16"/>
  <c r="CL47" i="16"/>
  <c r="CM47" i="16"/>
  <c r="CN47" i="16"/>
  <c r="CO47" i="16"/>
  <c r="CP47" i="16"/>
  <c r="CQ47" i="16"/>
  <c r="CR47" i="16"/>
  <c r="CS47" i="16"/>
  <c r="CT47" i="16"/>
  <c r="CU47" i="16"/>
  <c r="AN47" i="16"/>
  <c r="AN46" i="16"/>
  <c r="G49" i="16"/>
  <c r="G48" i="16"/>
  <c r="F46" i="16"/>
  <c r="D47" i="16"/>
  <c r="F47" i="16" s="1"/>
  <c r="D46" i="16"/>
  <c r="D42" i="16"/>
  <c r="F42" i="16" s="1"/>
  <c r="D41" i="16"/>
  <c r="F41" i="16" s="1"/>
  <c r="AO46" i="18"/>
  <c r="AP46" i="18"/>
  <c r="AQ46" i="18"/>
  <c r="AR46" i="18"/>
  <c r="AS46" i="18"/>
  <c r="AT46" i="18"/>
  <c r="AU46" i="18"/>
  <c r="AV46" i="18"/>
  <c r="AW46" i="18"/>
  <c r="AX46" i="18"/>
  <c r="AY46" i="18"/>
  <c r="AZ46" i="18"/>
  <c r="BA46" i="18"/>
  <c r="BB46" i="18"/>
  <c r="BC46" i="18"/>
  <c r="BD46" i="18"/>
  <c r="BE46" i="18"/>
  <c r="BF46" i="18"/>
  <c r="BG46" i="18"/>
  <c r="BH46" i="18"/>
  <c r="BI46" i="18"/>
  <c r="BJ46" i="18"/>
  <c r="BK46" i="18"/>
  <c r="BL46" i="18"/>
  <c r="BM46" i="18"/>
  <c r="BN46" i="18"/>
  <c r="BO46" i="18"/>
  <c r="BP46" i="18"/>
  <c r="BQ46" i="18"/>
  <c r="BR46" i="18"/>
  <c r="BS46" i="18"/>
  <c r="BT46" i="18"/>
  <c r="BU46" i="18"/>
  <c r="BV46" i="18"/>
  <c r="BW46" i="18"/>
  <c r="BX46" i="18"/>
  <c r="BY46" i="18"/>
  <c r="BZ46" i="18"/>
  <c r="CA46" i="18"/>
  <c r="CB46" i="18"/>
  <c r="CC46" i="18"/>
  <c r="CD46" i="18"/>
  <c r="CE46" i="18"/>
  <c r="CF46" i="18"/>
  <c r="CG46" i="18"/>
  <c r="CH46" i="18"/>
  <c r="CI46" i="18"/>
  <c r="CJ46" i="18"/>
  <c r="CK46" i="18"/>
  <c r="CL46" i="18"/>
  <c r="CM46" i="18"/>
  <c r="CN46" i="18"/>
  <c r="CO46" i="18"/>
  <c r="CP46" i="18"/>
  <c r="CQ46" i="18"/>
  <c r="CR46" i="18"/>
  <c r="CS46" i="18"/>
  <c r="CT46" i="18"/>
  <c r="CU46" i="18"/>
  <c r="AO47" i="18"/>
  <c r="AP47" i="18"/>
  <c r="AQ47" i="18"/>
  <c r="AR47" i="18"/>
  <c r="AS47" i="18"/>
  <c r="AT47" i="18"/>
  <c r="AU47" i="18"/>
  <c r="AV47" i="18"/>
  <c r="AW47" i="18"/>
  <c r="AX47" i="18"/>
  <c r="AY47" i="18"/>
  <c r="AZ47" i="18"/>
  <c r="BA47" i="18"/>
  <c r="BB47" i="18"/>
  <c r="BC47" i="18"/>
  <c r="BD47" i="18"/>
  <c r="BE47" i="18"/>
  <c r="BF47" i="18"/>
  <c r="BG47" i="18"/>
  <c r="BH47" i="18"/>
  <c r="BI47" i="18"/>
  <c r="BJ47" i="18"/>
  <c r="BK47" i="18"/>
  <c r="BL47" i="18"/>
  <c r="BM47" i="18"/>
  <c r="BN47" i="18"/>
  <c r="BO47" i="18"/>
  <c r="BP47" i="18"/>
  <c r="BQ47" i="18"/>
  <c r="BR47" i="18"/>
  <c r="BS47" i="18"/>
  <c r="BT47" i="18"/>
  <c r="BU47" i="18"/>
  <c r="BV47" i="18"/>
  <c r="BW47" i="18"/>
  <c r="BX47" i="18"/>
  <c r="BY47" i="18"/>
  <c r="BZ47" i="18"/>
  <c r="CA47" i="18"/>
  <c r="CB47" i="18"/>
  <c r="CC47" i="18"/>
  <c r="CD47" i="18"/>
  <c r="CE47" i="18"/>
  <c r="CF47" i="18"/>
  <c r="CG47" i="18"/>
  <c r="CH47" i="18"/>
  <c r="CI47" i="18"/>
  <c r="CJ47" i="18"/>
  <c r="CK47" i="18"/>
  <c r="CL47" i="18"/>
  <c r="CM47" i="18"/>
  <c r="CN47" i="18"/>
  <c r="CO47" i="18"/>
  <c r="CP47" i="18"/>
  <c r="CQ47" i="18"/>
  <c r="CR47" i="18"/>
  <c r="CS47" i="18"/>
  <c r="CT47" i="18"/>
  <c r="CU47" i="18"/>
  <c r="AN47" i="18"/>
  <c r="AN46" i="18"/>
  <c r="G49" i="18"/>
  <c r="G48" i="18"/>
  <c r="D47" i="18"/>
  <c r="F47" i="18" s="1"/>
  <c r="D46" i="18"/>
  <c r="F46" i="18" s="1"/>
  <c r="D42" i="18"/>
  <c r="F42" i="18" s="1"/>
  <c r="D41" i="18"/>
  <c r="F41" i="18" s="1"/>
  <c r="AO46" i="20"/>
  <c r="AP46" i="20"/>
  <c r="AQ46" i="20"/>
  <c r="AR46" i="20"/>
  <c r="AS46" i="20"/>
  <c r="AT46" i="20"/>
  <c r="AU46" i="20"/>
  <c r="AV46" i="20"/>
  <c r="AW46" i="20"/>
  <c r="AX46" i="20"/>
  <c r="AY46" i="20"/>
  <c r="AZ46" i="20"/>
  <c r="BA46" i="20"/>
  <c r="BB46" i="20"/>
  <c r="BC46" i="20"/>
  <c r="BD46" i="20"/>
  <c r="BE46" i="20"/>
  <c r="BF46" i="20"/>
  <c r="BG46" i="20"/>
  <c r="BH46" i="20"/>
  <c r="BI46" i="20"/>
  <c r="BJ46" i="20"/>
  <c r="BK46" i="20"/>
  <c r="BL46" i="20"/>
  <c r="BM46" i="20"/>
  <c r="BN46" i="20"/>
  <c r="BO46" i="20"/>
  <c r="BP46" i="20"/>
  <c r="BQ46" i="20"/>
  <c r="BR46" i="20"/>
  <c r="BS46" i="20"/>
  <c r="BT46" i="20"/>
  <c r="BU46" i="20"/>
  <c r="BV46" i="20"/>
  <c r="BW46" i="20"/>
  <c r="BX46" i="20"/>
  <c r="BY46" i="20"/>
  <c r="BZ46" i="20"/>
  <c r="CA46" i="20"/>
  <c r="CB46" i="20"/>
  <c r="CC46" i="20"/>
  <c r="CD46" i="20"/>
  <c r="CE46" i="20"/>
  <c r="CF46" i="20"/>
  <c r="CG46" i="20"/>
  <c r="CH46" i="20"/>
  <c r="CI46" i="20"/>
  <c r="CJ46" i="20"/>
  <c r="CK46" i="20"/>
  <c r="CL46" i="20"/>
  <c r="CM46" i="20"/>
  <c r="CN46" i="20"/>
  <c r="CO46" i="20"/>
  <c r="CP46" i="20"/>
  <c r="CQ46" i="20"/>
  <c r="CR46" i="20"/>
  <c r="CS46" i="20"/>
  <c r="CT46" i="20"/>
  <c r="CU46" i="20"/>
  <c r="AO47" i="20"/>
  <c r="AP47" i="20"/>
  <c r="AQ47" i="20"/>
  <c r="AR47" i="20"/>
  <c r="AS47" i="20"/>
  <c r="AT47" i="20"/>
  <c r="AU47" i="20"/>
  <c r="AV47" i="20"/>
  <c r="AW47" i="20"/>
  <c r="AX47" i="20"/>
  <c r="AY47" i="20"/>
  <c r="AZ47" i="20"/>
  <c r="BA47" i="20"/>
  <c r="BB47" i="20"/>
  <c r="BC47" i="20"/>
  <c r="BD47" i="20"/>
  <c r="BE47" i="20"/>
  <c r="BF47" i="20"/>
  <c r="BG47" i="20"/>
  <c r="BH47" i="20"/>
  <c r="BI47" i="20"/>
  <c r="BJ47" i="20"/>
  <c r="BK47" i="20"/>
  <c r="BL47" i="20"/>
  <c r="BM47" i="20"/>
  <c r="BN47" i="20"/>
  <c r="BO47" i="20"/>
  <c r="BP47" i="20"/>
  <c r="BQ47" i="20"/>
  <c r="BR47" i="20"/>
  <c r="BS47" i="20"/>
  <c r="BT47" i="20"/>
  <c r="BU47" i="20"/>
  <c r="BV47" i="20"/>
  <c r="BW47" i="20"/>
  <c r="BX47" i="20"/>
  <c r="BY47" i="20"/>
  <c r="BZ47" i="20"/>
  <c r="CA47" i="20"/>
  <c r="CB47" i="20"/>
  <c r="CC47" i="20"/>
  <c r="CD47" i="20"/>
  <c r="CE47" i="20"/>
  <c r="CF47" i="20"/>
  <c r="CG47" i="20"/>
  <c r="CH47" i="20"/>
  <c r="CI47" i="20"/>
  <c r="CJ47" i="20"/>
  <c r="CK47" i="20"/>
  <c r="CL47" i="20"/>
  <c r="CM47" i="20"/>
  <c r="CN47" i="20"/>
  <c r="CO47" i="20"/>
  <c r="CP47" i="20"/>
  <c r="CQ47" i="20"/>
  <c r="CR47" i="20"/>
  <c r="CS47" i="20"/>
  <c r="CT47" i="20"/>
  <c r="CU47" i="20"/>
  <c r="AN47" i="20"/>
  <c r="AN46" i="20"/>
  <c r="G49" i="20"/>
  <c r="G48" i="20"/>
  <c r="F46" i="20"/>
  <c r="F42" i="20"/>
  <c r="F41" i="20"/>
  <c r="D47" i="20"/>
  <c r="F47" i="20" s="1"/>
  <c r="CA46" i="11" l="1"/>
  <c r="BS46" i="11"/>
  <c r="CI46" i="11"/>
  <c r="B17" i="10"/>
  <c r="CQ46" i="11"/>
  <c r="CK46" i="11"/>
  <c r="AW46" i="11"/>
  <c r="CR46" i="11"/>
  <c r="CJ46" i="11"/>
  <c r="CB46" i="11"/>
  <c r="BT46" i="11"/>
  <c r="BL46" i="11"/>
  <c r="BD46" i="11"/>
  <c r="AV46" i="11"/>
  <c r="BK46" i="11"/>
  <c r="CH46" i="11"/>
  <c r="BZ46" i="11"/>
  <c r="BR46" i="11"/>
  <c r="AT46" i="11"/>
  <c r="BC46" i="11"/>
  <c r="CP46" i="11"/>
  <c r="BB46" i="11"/>
  <c r="CO46" i="11"/>
  <c r="CG46" i="11"/>
  <c r="BY46" i="11"/>
  <c r="BQ46" i="11"/>
  <c r="BI46" i="11"/>
  <c r="BA46" i="11"/>
  <c r="AS46" i="11"/>
  <c r="AU46" i="11"/>
  <c r="BJ46" i="11"/>
  <c r="F46" i="11"/>
  <c r="AN46" i="11"/>
  <c r="CN46" i="11"/>
  <c r="CF46" i="11"/>
  <c r="BX46" i="11"/>
  <c r="BP46" i="11"/>
  <c r="BH46" i="11"/>
  <c r="AZ46" i="11"/>
  <c r="AR46" i="11"/>
  <c r="CU46" i="11"/>
  <c r="CM46" i="11"/>
  <c r="CE46" i="11"/>
  <c r="BW46" i="11"/>
  <c r="BO46" i="11"/>
  <c r="BG46" i="11"/>
  <c r="AY46" i="11"/>
  <c r="AQ46" i="11"/>
  <c r="CT46" i="11"/>
  <c r="CL46" i="11"/>
  <c r="CD46" i="11"/>
  <c r="BV46" i="11"/>
  <c r="BN46" i="11"/>
  <c r="BF46" i="11"/>
  <c r="AX46" i="11"/>
  <c r="AP46" i="11"/>
  <c r="CS46" i="11"/>
  <c r="CC46" i="11"/>
  <c r="BU46" i="11"/>
  <c r="BM46" i="11"/>
  <c r="BE46" i="11"/>
  <c r="AP46" i="12"/>
  <c r="AX46" i="12"/>
  <c r="BF46" i="12"/>
  <c r="BN46" i="12"/>
  <c r="BV46" i="12"/>
  <c r="CD46" i="12"/>
  <c r="CL46" i="12"/>
  <c r="CT46" i="12"/>
  <c r="AS46" i="12"/>
  <c r="BA46" i="12"/>
  <c r="BI46" i="12"/>
  <c r="BQ46" i="12"/>
  <c r="BY46" i="12"/>
  <c r="CG46" i="12"/>
  <c r="CO46" i="12"/>
  <c r="F46" i="12"/>
  <c r="G46" i="12" s="1"/>
  <c r="AT46" i="12"/>
  <c r="BB46" i="12"/>
  <c r="BJ46" i="12"/>
  <c r="BR46" i="12"/>
  <c r="BZ46" i="12"/>
  <c r="CH46" i="12"/>
  <c r="CP46" i="12"/>
  <c r="AU46" i="12"/>
  <c r="BC46" i="12"/>
  <c r="BK46" i="12"/>
  <c r="BS46" i="12"/>
  <c r="CA46" i="12"/>
  <c r="CI46" i="12"/>
  <c r="CQ46" i="12"/>
  <c r="AN46" i="12"/>
  <c r="AV46" i="12"/>
  <c r="BD46" i="12"/>
  <c r="BL46" i="12"/>
  <c r="BT46" i="12"/>
  <c r="CB46" i="12"/>
  <c r="CJ46" i="12"/>
  <c r="CR46" i="12"/>
  <c r="AO46" i="12"/>
  <c r="AW46" i="12"/>
  <c r="BE46" i="12"/>
  <c r="BM46" i="12"/>
  <c r="BU46" i="12"/>
  <c r="CC46" i="12"/>
  <c r="CK46" i="12"/>
  <c r="AR47" i="14"/>
  <c r="AZ47" i="14"/>
  <c r="BH47" i="14"/>
  <c r="BP47" i="14"/>
  <c r="BX47" i="14"/>
  <c r="CF47" i="14"/>
  <c r="CN47" i="14"/>
  <c r="AS47" i="14"/>
  <c r="BA47" i="14"/>
  <c r="BI47" i="14"/>
  <c r="BQ47" i="14"/>
  <c r="BY47" i="14"/>
  <c r="CG47" i="14"/>
  <c r="CO47" i="14"/>
  <c r="AN47" i="14"/>
  <c r="AV47" i="14"/>
  <c r="BD47" i="14"/>
  <c r="BL47" i="14"/>
  <c r="BT47" i="14"/>
  <c r="CB47" i="14"/>
  <c r="CJ47" i="14"/>
  <c r="CR47" i="14"/>
  <c r="AO47" i="14"/>
  <c r="AW47" i="14"/>
  <c r="BE47" i="14"/>
  <c r="BM47" i="14"/>
  <c r="BU47" i="14"/>
  <c r="CC47" i="14"/>
  <c r="CK47" i="14"/>
  <c r="J83" i="6" l="1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AB83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I83" i="6"/>
  <c r="G46" i="11" l="1"/>
  <c r="G46" i="3"/>
  <c r="G55" i="14" l="1"/>
  <c r="E32" i="18"/>
  <c r="D18" i="18"/>
  <c r="D16" i="18"/>
  <c r="E32" i="16"/>
  <c r="D18" i="16"/>
  <c r="D16" i="16"/>
  <c r="E32" i="14" l="1"/>
  <c r="D18" i="14"/>
  <c r="D16" i="14"/>
  <c r="E32" i="13"/>
  <c r="D16" i="13" l="1"/>
  <c r="D18" i="13" l="1"/>
  <c r="E32" i="11" l="1"/>
  <c r="D16" i="11"/>
  <c r="E32" i="3"/>
  <c r="D16" i="3"/>
  <c r="D18" i="12" l="1"/>
  <c r="D16" i="12"/>
  <c r="E79" i="6" l="1"/>
  <c r="C79" i="6"/>
  <c r="E77" i="6"/>
  <c r="C77" i="6"/>
  <c r="BW52" i="20"/>
  <c r="BG52" i="20"/>
  <c r="G47" i="20"/>
  <c r="G55" i="20"/>
  <c r="CN52" i="20"/>
  <c r="CJ52" i="20"/>
  <c r="CB52" i="20"/>
  <c r="BX52" i="20"/>
  <c r="BP52" i="20"/>
  <c r="BL52" i="20"/>
  <c r="BH52" i="20"/>
  <c r="BD52" i="20"/>
  <c r="G46" i="20"/>
  <c r="F45" i="20"/>
  <c r="G45" i="20" s="1"/>
  <c r="AN45" i="20" s="1"/>
  <c r="F44" i="20"/>
  <c r="G44" i="20" s="1"/>
  <c r="AN44" i="20" s="1"/>
  <c r="E43" i="20"/>
  <c r="F43" i="20" s="1"/>
  <c r="G42" i="20"/>
  <c r="AG42" i="20" s="1"/>
  <c r="G41" i="20"/>
  <c r="D39" i="20"/>
  <c r="D38" i="20"/>
  <c r="F35" i="20"/>
  <c r="G35" i="20" s="1"/>
  <c r="W35" i="20" s="1"/>
  <c r="F33" i="20"/>
  <c r="G33" i="20" s="1"/>
  <c r="W33" i="20" s="1"/>
  <c r="F32" i="20"/>
  <c r="G32" i="20" s="1"/>
  <c r="AN32" i="20" s="1"/>
  <c r="F30" i="20"/>
  <c r="G30" i="20" s="1"/>
  <c r="AN30" i="20" s="1"/>
  <c r="F27" i="20"/>
  <c r="G27" i="20" s="1"/>
  <c r="AN27" i="20" s="1"/>
  <c r="D24" i="20"/>
  <c r="D23" i="20"/>
  <c r="F22" i="20"/>
  <c r="G22" i="20" s="1"/>
  <c r="AM22" i="20" s="1"/>
  <c r="F19" i="20"/>
  <c r="AM21" i="20"/>
  <c r="E18" i="20"/>
  <c r="F17" i="20"/>
  <c r="G17" i="20" s="1"/>
  <c r="F16" i="20"/>
  <c r="E24" i="20" s="1"/>
  <c r="H5" i="20"/>
  <c r="H52" i="20" s="1"/>
  <c r="G5" i="20"/>
  <c r="K4" i="20"/>
  <c r="F4" i="20"/>
  <c r="K3" i="20"/>
  <c r="F3" i="20"/>
  <c r="I2" i="20"/>
  <c r="F2" i="20"/>
  <c r="G47" i="18"/>
  <c r="G55" i="18"/>
  <c r="CQ52" i="18"/>
  <c r="CC52" i="18"/>
  <c r="BS52" i="18"/>
  <c r="BE52" i="18"/>
  <c r="G46" i="18"/>
  <c r="F45" i="18"/>
  <c r="G45" i="18" s="1"/>
  <c r="AN45" i="18" s="1"/>
  <c r="F44" i="18"/>
  <c r="E43" i="18"/>
  <c r="F43" i="18" s="1"/>
  <c r="G43" i="18" s="1"/>
  <c r="CU43" i="18" s="1"/>
  <c r="G42" i="18"/>
  <c r="G41" i="18"/>
  <c r="D39" i="18"/>
  <c r="D38" i="18"/>
  <c r="F35" i="18"/>
  <c r="G35" i="18" s="1"/>
  <c r="W35" i="18" s="1"/>
  <c r="F33" i="18"/>
  <c r="G33" i="18" s="1"/>
  <c r="W33" i="18" s="1"/>
  <c r="F32" i="18"/>
  <c r="G32" i="18" s="1"/>
  <c r="AN32" i="18" s="1"/>
  <c r="F30" i="18"/>
  <c r="G30" i="18" s="1"/>
  <c r="F27" i="18"/>
  <c r="G27" i="18" s="1"/>
  <c r="AN27" i="18" s="1"/>
  <c r="D24" i="18"/>
  <c r="D23" i="18"/>
  <c r="F22" i="18"/>
  <c r="G22" i="18" s="1"/>
  <c r="AM22" i="18" s="1"/>
  <c r="F19" i="18"/>
  <c r="G19" i="18" s="1"/>
  <c r="E18" i="18"/>
  <c r="F17" i="18"/>
  <c r="G17" i="18" s="1"/>
  <c r="F16" i="18"/>
  <c r="G16" i="18" s="1"/>
  <c r="X16" i="18" s="1"/>
  <c r="X20" i="18" s="1"/>
  <c r="H5" i="18"/>
  <c r="G5" i="18"/>
  <c r="K4" i="18"/>
  <c r="F4" i="18"/>
  <c r="K3" i="18"/>
  <c r="F3" i="18"/>
  <c r="I2" i="18"/>
  <c r="F2" i="18"/>
  <c r="G47" i="16"/>
  <c r="E18" i="16"/>
  <c r="G55" i="16"/>
  <c r="BY52" i="16"/>
  <c r="BO52" i="16"/>
  <c r="BI52" i="16"/>
  <c r="BC52" i="16"/>
  <c r="G46" i="16"/>
  <c r="F45" i="16"/>
  <c r="G45" i="16" s="1"/>
  <c r="AN45" i="16" s="1"/>
  <c r="F44" i="16"/>
  <c r="G44" i="16" s="1"/>
  <c r="AN44" i="16" s="1"/>
  <c r="E43" i="16"/>
  <c r="F43" i="16" s="1"/>
  <c r="G42" i="16"/>
  <c r="G41" i="16"/>
  <c r="D39" i="16"/>
  <c r="D38" i="16"/>
  <c r="F35" i="16"/>
  <c r="G35" i="16" s="1"/>
  <c r="W35" i="16" s="1"/>
  <c r="F33" i="16"/>
  <c r="G33" i="16" s="1"/>
  <c r="W33" i="16" s="1"/>
  <c r="F32" i="16"/>
  <c r="G32" i="16" s="1"/>
  <c r="AN32" i="16" s="1"/>
  <c r="F30" i="16"/>
  <c r="G30" i="16" s="1"/>
  <c r="F27" i="16"/>
  <c r="G27" i="16" s="1"/>
  <c r="AN27" i="16" s="1"/>
  <c r="D24" i="16"/>
  <c r="D23" i="16"/>
  <c r="F22" i="16"/>
  <c r="G22" i="16" s="1"/>
  <c r="AM22" i="16" s="1"/>
  <c r="W20" i="16"/>
  <c r="F19" i="16"/>
  <c r="G19" i="16" s="1"/>
  <c r="F17" i="16"/>
  <c r="G17" i="16" s="1"/>
  <c r="F16" i="16"/>
  <c r="H5" i="16"/>
  <c r="H52" i="16" s="1"/>
  <c r="G5" i="16"/>
  <c r="K4" i="16"/>
  <c r="F4" i="16"/>
  <c r="K3" i="16"/>
  <c r="F3" i="16"/>
  <c r="I2" i="16"/>
  <c r="F2" i="16"/>
  <c r="E65" i="6"/>
  <c r="C65" i="6"/>
  <c r="E63" i="6"/>
  <c r="C63" i="6"/>
  <c r="CA52" i="16" l="1"/>
  <c r="K5" i="16"/>
  <c r="BM52" i="16"/>
  <c r="BU52" i="16"/>
  <c r="CK52" i="16"/>
  <c r="CE52" i="16"/>
  <c r="CS52" i="16"/>
  <c r="BG52" i="16"/>
  <c r="AB41" i="16"/>
  <c r="AA41" i="16"/>
  <c r="AD41" i="16"/>
  <c r="Y41" i="16"/>
  <c r="AF41" i="16"/>
  <c r="AC41" i="16"/>
  <c r="Z41" i="16"/>
  <c r="AE41" i="16"/>
  <c r="E5" i="16"/>
  <c r="F5" i="16" s="1"/>
  <c r="AF42" i="16"/>
  <c r="AB42" i="16"/>
  <c r="AC42" i="16"/>
  <c r="AA42" i="16"/>
  <c r="AE42" i="16"/>
  <c r="AD42" i="16"/>
  <c r="Y42" i="16"/>
  <c r="Z42" i="16"/>
  <c r="BI52" i="18"/>
  <c r="BY52" i="18"/>
  <c r="BF52" i="18"/>
  <c r="BV52" i="18"/>
  <c r="CD52" i="18"/>
  <c r="CT52" i="18"/>
  <c r="BZ52" i="18"/>
  <c r="CG52" i="18"/>
  <c r="K5" i="18"/>
  <c r="AA41" i="18"/>
  <c r="AD41" i="18"/>
  <c r="Y41" i="18"/>
  <c r="AF41" i="18"/>
  <c r="AB41" i="18"/>
  <c r="Z41" i="18"/>
  <c r="AC41" i="18"/>
  <c r="AE41" i="18"/>
  <c r="CE52" i="18"/>
  <c r="CF52" i="18"/>
  <c r="AF42" i="18"/>
  <c r="AB42" i="18"/>
  <c r="Z42" i="18"/>
  <c r="AC42" i="18"/>
  <c r="AA42" i="18"/>
  <c r="AD42" i="18"/>
  <c r="Y42" i="18"/>
  <c r="AE42" i="18"/>
  <c r="E5" i="18"/>
  <c r="F5" i="18" s="1"/>
  <c r="BC52" i="20"/>
  <c r="BK52" i="20"/>
  <c r="CA52" i="20"/>
  <c r="CI52" i="20"/>
  <c r="BE52" i="20"/>
  <c r="BM52" i="20"/>
  <c r="CC52" i="20"/>
  <c r="CK52" i="20"/>
  <c r="CM52" i="20"/>
  <c r="F24" i="20"/>
  <c r="G24" i="20" s="1"/>
  <c r="P24" i="20" s="1"/>
  <c r="E5" i="20"/>
  <c r="F5" i="20" s="1"/>
  <c r="E8" i="20"/>
  <c r="F8" i="20" s="1"/>
  <c r="G8" i="20" s="1"/>
  <c r="Y8" i="20" s="1"/>
  <c r="BW52" i="16"/>
  <c r="CI52" i="16"/>
  <c r="BK52" i="16"/>
  <c r="BQ52" i="16"/>
  <c r="BE52" i="16"/>
  <c r="BM52" i="18"/>
  <c r="CK52" i="18"/>
  <c r="BD52" i="18"/>
  <c r="BP52" i="18"/>
  <c r="CB52" i="18"/>
  <c r="CN52" i="18"/>
  <c r="BS52" i="20"/>
  <c r="CQ52" i="20"/>
  <c r="BT52" i="20"/>
  <c r="CF52" i="20"/>
  <c r="CR52" i="20"/>
  <c r="BU52" i="20"/>
  <c r="CS52" i="20"/>
  <c r="BC52" i="18"/>
  <c r="BO52" i="18"/>
  <c r="CA52" i="18"/>
  <c r="AP52" i="18"/>
  <c r="BH52" i="18"/>
  <c r="BT52" i="18"/>
  <c r="BU52" i="18"/>
  <c r="CS52" i="18"/>
  <c r="BK52" i="18"/>
  <c r="CI52" i="18"/>
  <c r="BL52" i="18"/>
  <c r="BX52" i="18"/>
  <c r="BN52" i="18"/>
  <c r="CL52" i="18"/>
  <c r="CM52" i="18"/>
  <c r="BQ52" i="18"/>
  <c r="CO52" i="18"/>
  <c r="BR52" i="18"/>
  <c r="CP52" i="18"/>
  <c r="BG52" i="18"/>
  <c r="BJ52" i="18"/>
  <c r="CH52" i="18"/>
  <c r="BW52" i="18"/>
  <c r="E6" i="18"/>
  <c r="F6" i="18" s="1"/>
  <c r="E7" i="18"/>
  <c r="F7" i="18" s="1"/>
  <c r="G7" i="18" s="1"/>
  <c r="Y7" i="18" s="1"/>
  <c r="E8" i="18"/>
  <c r="F8" i="18" s="1"/>
  <c r="G8" i="18" s="1"/>
  <c r="X8" i="18" s="1"/>
  <c r="E20" i="18"/>
  <c r="F20" i="18" s="1"/>
  <c r="G20" i="18" s="1"/>
  <c r="CC52" i="16"/>
  <c r="BS52" i="16"/>
  <c r="CQ52" i="16"/>
  <c r="CM52" i="16"/>
  <c r="BJ52" i="20"/>
  <c r="BR52" i="20"/>
  <c r="BZ52" i="20"/>
  <c r="CH52" i="20"/>
  <c r="CP52" i="20"/>
  <c r="BF52" i="20"/>
  <c r="BN52" i="20"/>
  <c r="BV52" i="20"/>
  <c r="CD52" i="20"/>
  <c r="CL52" i="20"/>
  <c r="CT52" i="20"/>
  <c r="BO52" i="20"/>
  <c r="CE52" i="20"/>
  <c r="BI52" i="20"/>
  <c r="BQ52" i="20"/>
  <c r="BY52" i="20"/>
  <c r="CG52" i="20"/>
  <c r="CO52" i="20"/>
  <c r="G43" i="20"/>
  <c r="CU43" i="20" s="1"/>
  <c r="AJ42" i="20"/>
  <c r="X42" i="20"/>
  <c r="Z42" i="20"/>
  <c r="AA42" i="20"/>
  <c r="AB42" i="20"/>
  <c r="AF42" i="20"/>
  <c r="AH42" i="20"/>
  <c r="AI42" i="20"/>
  <c r="E6" i="20"/>
  <c r="F6" i="20" s="1"/>
  <c r="G6" i="20" s="1"/>
  <c r="E7" i="20"/>
  <c r="F7" i="20" s="1"/>
  <c r="G7" i="20" s="1"/>
  <c r="Y7" i="20" s="1"/>
  <c r="N24" i="20"/>
  <c r="Y17" i="20"/>
  <c r="X17" i="20"/>
  <c r="K5" i="20"/>
  <c r="AJ41" i="20"/>
  <c r="AB41" i="20"/>
  <c r="AI41" i="20"/>
  <c r="AA41" i="20"/>
  <c r="AL41" i="20"/>
  <c r="AH41" i="20"/>
  <c r="Z41" i="20"/>
  <c r="AC41" i="20"/>
  <c r="AG41" i="20"/>
  <c r="Y41" i="20"/>
  <c r="AF41" i="20"/>
  <c r="X41" i="20"/>
  <c r="AD41" i="20"/>
  <c r="AK41" i="20"/>
  <c r="AM41" i="20"/>
  <c r="AE41" i="20"/>
  <c r="G19" i="20"/>
  <c r="E20" i="20"/>
  <c r="AC42" i="20"/>
  <c r="AK42" i="20"/>
  <c r="AD42" i="20"/>
  <c r="AL42" i="20"/>
  <c r="AE42" i="20"/>
  <c r="AM42" i="20"/>
  <c r="I5" i="20"/>
  <c r="G16" i="20"/>
  <c r="Y42" i="20"/>
  <c r="F18" i="20"/>
  <c r="BH52" i="16"/>
  <c r="BP52" i="16"/>
  <c r="BX52" i="16"/>
  <c r="CF52" i="16"/>
  <c r="CN52" i="16"/>
  <c r="AV52" i="18"/>
  <c r="CJ52" i="18"/>
  <c r="CR52" i="18"/>
  <c r="I5" i="18"/>
  <c r="I52" i="18" s="1"/>
  <c r="I58" i="18" s="1"/>
  <c r="AX52" i="18"/>
  <c r="BB52" i="18"/>
  <c r="X17" i="18"/>
  <c r="Y17" i="18"/>
  <c r="AU52" i="18"/>
  <c r="Y16" i="18"/>
  <c r="Y20" i="18" s="1"/>
  <c r="AN30" i="18"/>
  <c r="AO52" i="18"/>
  <c r="AW52" i="18"/>
  <c r="G44" i="18"/>
  <c r="AN44" i="18" s="1"/>
  <c r="AQ52" i="18"/>
  <c r="AY52" i="18"/>
  <c r="AR52" i="18"/>
  <c r="AZ52" i="18"/>
  <c r="E24" i="18"/>
  <c r="F24" i="18" s="1"/>
  <c r="G24" i="18" s="1"/>
  <c r="AS52" i="18"/>
  <c r="BA52" i="18"/>
  <c r="F18" i="18"/>
  <c r="E12" i="18" s="1"/>
  <c r="F12" i="18" s="1"/>
  <c r="AT52" i="18"/>
  <c r="BF52" i="16"/>
  <c r="BN52" i="16"/>
  <c r="BV52" i="16"/>
  <c r="CD52" i="16"/>
  <c r="CL52" i="16"/>
  <c r="CT52" i="16"/>
  <c r="CG52" i="16"/>
  <c r="CO52" i="16"/>
  <c r="BJ52" i="16"/>
  <c r="BR52" i="16"/>
  <c r="BZ52" i="16"/>
  <c r="CH52" i="16"/>
  <c r="CP52" i="16"/>
  <c r="BD52" i="16"/>
  <c r="BL52" i="16"/>
  <c r="BT52" i="16"/>
  <c r="CB52" i="16"/>
  <c r="CJ52" i="16"/>
  <c r="CR52" i="16"/>
  <c r="G43" i="16"/>
  <c r="CU43" i="16" s="1"/>
  <c r="E24" i="16"/>
  <c r="F24" i="16" s="1"/>
  <c r="G24" i="16" s="1"/>
  <c r="G16" i="16"/>
  <c r="E7" i="16"/>
  <c r="F7" i="16" s="1"/>
  <c r="G7" i="16" s="1"/>
  <c r="E20" i="16"/>
  <c r="E8" i="16"/>
  <c r="F8" i="16" s="1"/>
  <c r="G8" i="16" s="1"/>
  <c r="E6" i="16"/>
  <c r="F6" i="16" s="1"/>
  <c r="AN30" i="16"/>
  <c r="Y17" i="16"/>
  <c r="X17" i="16"/>
  <c r="AU52" i="16"/>
  <c r="S52" i="16"/>
  <c r="AO52" i="16"/>
  <c r="AW52" i="16"/>
  <c r="AP52" i="16"/>
  <c r="AX52" i="16"/>
  <c r="V52" i="16"/>
  <c r="I5" i="16"/>
  <c r="O52" i="16"/>
  <c r="AR52" i="16"/>
  <c r="F18" i="16"/>
  <c r="AS52" i="16"/>
  <c r="CT52" i="14"/>
  <c r="CS52" i="14"/>
  <c r="CR52" i="14"/>
  <c r="CQ52" i="14"/>
  <c r="CP52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G46" i="14"/>
  <c r="F45" i="14"/>
  <c r="G45" i="14" s="1"/>
  <c r="AN45" i="14" s="1"/>
  <c r="F44" i="14"/>
  <c r="G44" i="14" s="1"/>
  <c r="AN44" i="14" s="1"/>
  <c r="E43" i="14"/>
  <c r="F43" i="14" s="1"/>
  <c r="G42" i="14"/>
  <c r="G41" i="14"/>
  <c r="D39" i="14"/>
  <c r="D38" i="14"/>
  <c r="F35" i="14"/>
  <c r="G35" i="14" s="1"/>
  <c r="W35" i="14" s="1"/>
  <c r="F33" i="14"/>
  <c r="G33" i="14" s="1"/>
  <c r="W33" i="14" s="1"/>
  <c r="F32" i="14"/>
  <c r="G32" i="14" s="1"/>
  <c r="AN32" i="14" s="1"/>
  <c r="F30" i="14"/>
  <c r="G30" i="14" s="1"/>
  <c r="F27" i="14"/>
  <c r="G27" i="14" s="1"/>
  <c r="AN27" i="14" s="1"/>
  <c r="D24" i="14"/>
  <c r="D23" i="14"/>
  <c r="F22" i="14"/>
  <c r="G22" i="14" s="1"/>
  <c r="AM22" i="14" s="1"/>
  <c r="F19" i="14"/>
  <c r="G19" i="14" s="1"/>
  <c r="D35" i="10" s="1"/>
  <c r="E18" i="14"/>
  <c r="F17" i="14"/>
  <c r="G17" i="14" s="1"/>
  <c r="F16" i="14"/>
  <c r="G16" i="14" s="1"/>
  <c r="H5" i="14"/>
  <c r="G5" i="14"/>
  <c r="K4" i="14"/>
  <c r="F4" i="14"/>
  <c r="K3" i="14"/>
  <c r="F3" i="14"/>
  <c r="I2" i="14"/>
  <c r="F2" i="14"/>
  <c r="K5" i="14" l="1"/>
  <c r="Q35" i="10"/>
  <c r="I35" i="10"/>
  <c r="H35" i="10"/>
  <c r="N35" i="10"/>
  <c r="J35" i="10"/>
  <c r="P35" i="10"/>
  <c r="K35" i="10"/>
  <c r="O35" i="10"/>
  <c r="G35" i="10"/>
  <c r="L35" i="10"/>
  <c r="F35" i="10"/>
  <c r="M35" i="10"/>
  <c r="E35" i="10"/>
  <c r="AF42" i="14"/>
  <c r="AB42" i="14"/>
  <c r="Y42" i="14"/>
  <c r="AE42" i="14"/>
  <c r="AA42" i="14"/>
  <c r="AD42" i="14"/>
  <c r="Z42" i="14"/>
  <c r="AC42" i="14"/>
  <c r="E7" i="14"/>
  <c r="F7" i="14" s="1"/>
  <c r="G7" i="14" s="1"/>
  <c r="Y7" i="14" s="1"/>
  <c r="AF41" i="14"/>
  <c r="AB41" i="14"/>
  <c r="Z41" i="14"/>
  <c r="Y41" i="14"/>
  <c r="AA41" i="14"/>
  <c r="AE41" i="14"/>
  <c r="AD41" i="14"/>
  <c r="AC41" i="14"/>
  <c r="X7" i="18"/>
  <c r="Y8" i="18"/>
  <c r="Y13" i="18" s="1"/>
  <c r="E13" i="18"/>
  <c r="F13" i="18" s="1"/>
  <c r="G13" i="18" s="1"/>
  <c r="X7" i="20"/>
  <c r="X8" i="20"/>
  <c r="X13" i="20" s="1"/>
  <c r="M6" i="20"/>
  <c r="M13" i="20" s="1"/>
  <c r="Y13" i="20"/>
  <c r="BO53" i="20"/>
  <c r="J58" i="18"/>
  <c r="CA53" i="20"/>
  <c r="BC53" i="20"/>
  <c r="CA53" i="18"/>
  <c r="BC53" i="18"/>
  <c r="BO53" i="18"/>
  <c r="E28" i="18"/>
  <c r="F28" i="18" s="1"/>
  <c r="G28" i="18" s="1"/>
  <c r="AN28" i="18" s="1"/>
  <c r="E26" i="18"/>
  <c r="F26" i="18" s="1"/>
  <c r="G26" i="18" s="1"/>
  <c r="AN26" i="18" s="1"/>
  <c r="E25" i="18"/>
  <c r="F25" i="18" s="1"/>
  <c r="G25" i="18" s="1"/>
  <c r="AN25" i="18" s="1"/>
  <c r="E31" i="18"/>
  <c r="F31" i="18" s="1"/>
  <c r="G31" i="18" s="1"/>
  <c r="E29" i="18"/>
  <c r="F29" i="18" s="1"/>
  <c r="G29" i="18" s="1"/>
  <c r="AN29" i="18" s="1"/>
  <c r="G6" i="18"/>
  <c r="M6" i="18" s="1"/>
  <c r="X13" i="18"/>
  <c r="CA53" i="16"/>
  <c r="E31" i="16"/>
  <c r="F31" i="16" s="1"/>
  <c r="G31" i="16" s="1"/>
  <c r="E29" i="16"/>
  <c r="F29" i="16" s="1"/>
  <c r="G29" i="16" s="1"/>
  <c r="AN29" i="16" s="1"/>
  <c r="E28" i="16"/>
  <c r="E26" i="16"/>
  <c r="E25" i="16"/>
  <c r="F25" i="16" s="1"/>
  <c r="G25" i="16" s="1"/>
  <c r="AN25" i="16" s="1"/>
  <c r="E12" i="20"/>
  <c r="F12" i="20" s="1"/>
  <c r="G12" i="20" s="1"/>
  <c r="AM12" i="20" s="1"/>
  <c r="E13" i="20"/>
  <c r="F13" i="20" s="1"/>
  <c r="G13" i="20" s="1"/>
  <c r="X16" i="20"/>
  <c r="Y16" i="20"/>
  <c r="F20" i="20"/>
  <c r="F26" i="20"/>
  <c r="G26" i="20" s="1"/>
  <c r="AN26" i="20" s="1"/>
  <c r="E9" i="20"/>
  <c r="F9" i="20" s="1"/>
  <c r="F28" i="20"/>
  <c r="G28" i="20" s="1"/>
  <c r="AN28" i="20" s="1"/>
  <c r="E11" i="20"/>
  <c r="F11" i="20" s="1"/>
  <c r="G11" i="20" s="1"/>
  <c r="E10" i="20"/>
  <c r="F10" i="20" s="1"/>
  <c r="G10" i="20" s="1"/>
  <c r="E31" i="20"/>
  <c r="F31" i="20" s="1"/>
  <c r="G31" i="20" s="1"/>
  <c r="F25" i="20"/>
  <c r="G25" i="20" s="1"/>
  <c r="E15" i="20"/>
  <c r="F15" i="20" s="1"/>
  <c r="G15" i="20" s="1"/>
  <c r="F29" i="20"/>
  <c r="G29" i="20" s="1"/>
  <c r="AN29" i="20" s="1"/>
  <c r="E21" i="20"/>
  <c r="G18" i="20"/>
  <c r="E23" i="20"/>
  <c r="F23" i="20" s="1"/>
  <c r="G23" i="20" s="1"/>
  <c r="BC53" i="16"/>
  <c r="BO53" i="16"/>
  <c r="P24" i="18"/>
  <c r="N24" i="18"/>
  <c r="N52" i="18" s="1"/>
  <c r="AQ53" i="18"/>
  <c r="G12" i="18"/>
  <c r="AM12" i="18" s="1"/>
  <c r="E23" i="18"/>
  <c r="F23" i="18" s="1"/>
  <c r="G23" i="18" s="1"/>
  <c r="E9" i="18"/>
  <c r="F9" i="18" s="1"/>
  <c r="E11" i="18"/>
  <c r="F11" i="18" s="1"/>
  <c r="G11" i="18" s="1"/>
  <c r="E10" i="18"/>
  <c r="F10" i="18" s="1"/>
  <c r="G10" i="18" s="1"/>
  <c r="G18" i="18"/>
  <c r="E21" i="18"/>
  <c r="E15" i="18"/>
  <c r="F15" i="18" s="1"/>
  <c r="G15" i="18" s="1"/>
  <c r="AT52" i="16"/>
  <c r="U52" i="16"/>
  <c r="BA52" i="16"/>
  <c r="BB52" i="16"/>
  <c r="L52" i="16"/>
  <c r="J52" i="16"/>
  <c r="AY52" i="16"/>
  <c r="AV52" i="16"/>
  <c r="AZ52" i="16"/>
  <c r="AQ52" i="16"/>
  <c r="P24" i="16"/>
  <c r="N24" i="16"/>
  <c r="N52" i="16" s="1"/>
  <c r="X16" i="16"/>
  <c r="X20" i="16" s="1"/>
  <c r="Y16" i="16"/>
  <c r="Y20" i="16" s="1"/>
  <c r="X7" i="16"/>
  <c r="Y7" i="16"/>
  <c r="E13" i="16"/>
  <c r="F13" i="16" s="1"/>
  <c r="G13" i="16" s="1"/>
  <c r="G6" i="16"/>
  <c r="F26" i="16"/>
  <c r="G26" i="16" s="1"/>
  <c r="AN26" i="16" s="1"/>
  <c r="E9" i="16"/>
  <c r="F9" i="16" s="1"/>
  <c r="F28" i="16"/>
  <c r="G28" i="16" s="1"/>
  <c r="AN28" i="16" s="1"/>
  <c r="E12" i="16"/>
  <c r="F12" i="16" s="1"/>
  <c r="E11" i="16"/>
  <c r="F11" i="16" s="1"/>
  <c r="G11" i="16" s="1"/>
  <c r="E10" i="16"/>
  <c r="F10" i="16" s="1"/>
  <c r="G10" i="16" s="1"/>
  <c r="G18" i="16"/>
  <c r="E15" i="16"/>
  <c r="F15" i="16" s="1"/>
  <c r="G15" i="16" s="1"/>
  <c r="E21" i="16"/>
  <c r="E23" i="16"/>
  <c r="F23" i="16" s="1"/>
  <c r="G23" i="16" s="1"/>
  <c r="Y8" i="16"/>
  <c r="X8" i="16"/>
  <c r="F20" i="16"/>
  <c r="G20" i="16" s="1"/>
  <c r="CA53" i="14"/>
  <c r="BC53" i="14"/>
  <c r="E5" i="14"/>
  <c r="F5" i="14" s="1"/>
  <c r="Y16" i="14"/>
  <c r="Y20" i="14" s="1"/>
  <c r="X16" i="14"/>
  <c r="X20" i="14" s="1"/>
  <c r="AN30" i="14"/>
  <c r="Y17" i="14"/>
  <c r="X17" i="14"/>
  <c r="G43" i="14"/>
  <c r="CU43" i="14" s="1"/>
  <c r="I5" i="14"/>
  <c r="BA52" i="14"/>
  <c r="AS52" i="14"/>
  <c r="AT52" i="14"/>
  <c r="AZ52" i="14"/>
  <c r="AR52" i="14"/>
  <c r="AU52" i="14"/>
  <c r="AY52" i="14"/>
  <c r="AQ52" i="14"/>
  <c r="AX52" i="14"/>
  <c r="AP52" i="14"/>
  <c r="AW52" i="14"/>
  <c r="AO52" i="14"/>
  <c r="BB52" i="14"/>
  <c r="AV52" i="14"/>
  <c r="F18" i="14"/>
  <c r="BO53" i="14"/>
  <c r="E20" i="14"/>
  <c r="E6" i="14"/>
  <c r="F6" i="14" s="1"/>
  <c r="E8" i="14"/>
  <c r="F8" i="14" s="1"/>
  <c r="G8" i="14" s="1"/>
  <c r="E24" i="14"/>
  <c r="F24" i="14" s="1"/>
  <c r="G24" i="14" s="1"/>
  <c r="E51" i="6"/>
  <c r="C51" i="6"/>
  <c r="E49" i="6"/>
  <c r="C49" i="6"/>
  <c r="G55" i="13"/>
  <c r="CT52" i="13"/>
  <c r="CS52" i="13"/>
  <c r="CR52" i="13"/>
  <c r="CQ52" i="13"/>
  <c r="CP52" i="13"/>
  <c r="CO52" i="13"/>
  <c r="CN52" i="13"/>
  <c r="CM52" i="13"/>
  <c r="CL52" i="13"/>
  <c r="CK52" i="13"/>
  <c r="CJ52" i="13"/>
  <c r="CI52" i="13"/>
  <c r="CH52" i="13"/>
  <c r="CG52" i="13"/>
  <c r="CF52" i="13"/>
  <c r="CE52" i="13"/>
  <c r="CD52" i="13"/>
  <c r="CC52" i="13"/>
  <c r="CB52" i="13"/>
  <c r="CA52" i="13"/>
  <c r="BZ52" i="13"/>
  <c r="BY52" i="13"/>
  <c r="BX52" i="13"/>
  <c r="BW52" i="13"/>
  <c r="BV52" i="13"/>
  <c r="BU52" i="13"/>
  <c r="BT52" i="13"/>
  <c r="BS52" i="13"/>
  <c r="BR52" i="13"/>
  <c r="BQ52" i="13"/>
  <c r="BP52" i="13"/>
  <c r="BO52" i="13"/>
  <c r="BN52" i="13"/>
  <c r="BM52" i="13"/>
  <c r="BL52" i="13"/>
  <c r="BK52" i="13"/>
  <c r="BJ52" i="13"/>
  <c r="BI52" i="13"/>
  <c r="BH52" i="13"/>
  <c r="BG52" i="13"/>
  <c r="BF52" i="13"/>
  <c r="BE52" i="13"/>
  <c r="BD52" i="13"/>
  <c r="BC52" i="13"/>
  <c r="F45" i="13"/>
  <c r="G45" i="13" s="1"/>
  <c r="AN45" i="13" s="1"/>
  <c r="F44" i="13"/>
  <c r="G44" i="13" s="1"/>
  <c r="AN44" i="13" s="1"/>
  <c r="E43" i="13"/>
  <c r="F43" i="13" s="1"/>
  <c r="G42" i="13"/>
  <c r="G41" i="13"/>
  <c r="D39" i="13"/>
  <c r="D38" i="13"/>
  <c r="F35" i="13"/>
  <c r="G35" i="13" s="1"/>
  <c r="W35" i="13" s="1"/>
  <c r="F33" i="13"/>
  <c r="G33" i="13" s="1"/>
  <c r="W33" i="13" s="1"/>
  <c r="F32" i="13"/>
  <c r="G32" i="13" s="1"/>
  <c r="AN32" i="13" s="1"/>
  <c r="F30" i="13"/>
  <c r="G30" i="13" s="1"/>
  <c r="F27" i="13"/>
  <c r="G27" i="13" s="1"/>
  <c r="AN27" i="13" s="1"/>
  <c r="D24" i="13"/>
  <c r="D23" i="13"/>
  <c r="F22" i="13"/>
  <c r="G22" i="13" s="1"/>
  <c r="AM22" i="13" s="1"/>
  <c r="F19" i="13"/>
  <c r="E18" i="13"/>
  <c r="F18" i="13" s="1"/>
  <c r="F17" i="13"/>
  <c r="G17" i="13" s="1"/>
  <c r="F16" i="13"/>
  <c r="H5" i="13"/>
  <c r="H52" i="13" s="1"/>
  <c r="G5" i="13"/>
  <c r="K4" i="13"/>
  <c r="F4" i="13"/>
  <c r="K3" i="13"/>
  <c r="F3" i="13"/>
  <c r="I2" i="13"/>
  <c r="F2" i="13"/>
  <c r="E37" i="6"/>
  <c r="C37" i="6"/>
  <c r="E35" i="6"/>
  <c r="C35" i="6"/>
  <c r="G55" i="12"/>
  <c r="CT52" i="12"/>
  <c r="CS52" i="12"/>
  <c r="CR52" i="12"/>
  <c r="CQ52" i="12"/>
  <c r="CP52" i="12"/>
  <c r="CO52" i="12"/>
  <c r="CN52" i="12"/>
  <c r="CM52" i="12"/>
  <c r="CL52" i="12"/>
  <c r="CK52" i="12"/>
  <c r="CJ52" i="12"/>
  <c r="CI52" i="12"/>
  <c r="CH52" i="12"/>
  <c r="CG52" i="12"/>
  <c r="CF52" i="12"/>
  <c r="CE52" i="12"/>
  <c r="CD52" i="12"/>
  <c r="CC52" i="12"/>
  <c r="CB52" i="12"/>
  <c r="CA52" i="12"/>
  <c r="BZ52" i="12"/>
  <c r="BY52" i="12"/>
  <c r="BX52" i="12"/>
  <c r="BW52" i="12"/>
  <c r="BV52" i="12"/>
  <c r="BU52" i="12"/>
  <c r="BT52" i="12"/>
  <c r="BS52" i="12"/>
  <c r="BR52" i="12"/>
  <c r="BQ52" i="12"/>
  <c r="BP52" i="12"/>
  <c r="BO52" i="12"/>
  <c r="BN52" i="12"/>
  <c r="BM52" i="12"/>
  <c r="BL52" i="12"/>
  <c r="BK52" i="12"/>
  <c r="BJ52" i="12"/>
  <c r="BI52" i="12"/>
  <c r="BH52" i="12"/>
  <c r="BG52" i="12"/>
  <c r="BF52" i="12"/>
  <c r="BE52" i="12"/>
  <c r="BD52" i="12"/>
  <c r="BC52" i="12"/>
  <c r="F45" i="12"/>
  <c r="G45" i="12" s="1"/>
  <c r="AN45" i="12" s="1"/>
  <c r="F44" i="12"/>
  <c r="G44" i="12" s="1"/>
  <c r="AN44" i="12" s="1"/>
  <c r="E43" i="12"/>
  <c r="F43" i="12" s="1"/>
  <c r="G43" i="12" s="1"/>
  <c r="AN43" i="12" s="1"/>
  <c r="G42" i="12"/>
  <c r="G41" i="12"/>
  <c r="D39" i="12"/>
  <c r="D38" i="12"/>
  <c r="F35" i="12"/>
  <c r="G35" i="12" s="1"/>
  <c r="W35" i="12" s="1"/>
  <c r="F33" i="12"/>
  <c r="G33" i="12" s="1"/>
  <c r="W33" i="12" s="1"/>
  <c r="E32" i="12"/>
  <c r="F32" i="12" s="1"/>
  <c r="G32" i="12" s="1"/>
  <c r="AN32" i="12" s="1"/>
  <c r="F30" i="12"/>
  <c r="G30" i="12" s="1"/>
  <c r="F27" i="12"/>
  <c r="G27" i="12" s="1"/>
  <c r="AN27" i="12" s="1"/>
  <c r="D24" i="12"/>
  <c r="D23" i="12"/>
  <c r="F22" i="12"/>
  <c r="G22" i="12" s="1"/>
  <c r="AM22" i="12" s="1"/>
  <c r="W20" i="12"/>
  <c r="F19" i="12"/>
  <c r="E18" i="12"/>
  <c r="F17" i="12"/>
  <c r="G17" i="12" s="1"/>
  <c r="Y17" i="12" s="1"/>
  <c r="F16" i="12"/>
  <c r="E24" i="12" s="1"/>
  <c r="H5" i="12"/>
  <c r="H52" i="12" s="1"/>
  <c r="G5" i="12"/>
  <c r="K4" i="12"/>
  <c r="F4" i="12"/>
  <c r="K3" i="12"/>
  <c r="K5" i="12" s="1"/>
  <c r="F3" i="12"/>
  <c r="I2" i="12"/>
  <c r="F2" i="12"/>
  <c r="F24" i="12" l="1"/>
  <c r="G24" i="12" s="1"/>
  <c r="E5" i="12"/>
  <c r="F5" i="12" s="1"/>
  <c r="E7" i="12"/>
  <c r="F7" i="12" s="1"/>
  <c r="G7" i="12" s="1"/>
  <c r="X7" i="12" s="1"/>
  <c r="E8" i="12"/>
  <c r="F8" i="12" s="1"/>
  <c r="G8" i="12" s="1"/>
  <c r="Y8" i="12" s="1"/>
  <c r="E20" i="12"/>
  <c r="F20" i="12" s="1"/>
  <c r="G20" i="12" s="1"/>
  <c r="AK41" i="12"/>
  <c r="X41" i="12"/>
  <c r="E5" i="13"/>
  <c r="F5" i="13" s="1"/>
  <c r="X7" i="14"/>
  <c r="I52" i="16"/>
  <c r="J58" i="16" s="1"/>
  <c r="E31" i="14"/>
  <c r="E29" i="14"/>
  <c r="F29" i="14" s="1"/>
  <c r="G29" i="14" s="1"/>
  <c r="AN29" i="14" s="1"/>
  <c r="E28" i="14"/>
  <c r="F28" i="14" s="1"/>
  <c r="G28" i="14" s="1"/>
  <c r="AN28" i="14" s="1"/>
  <c r="E26" i="14"/>
  <c r="E25" i="14"/>
  <c r="E28" i="13"/>
  <c r="F28" i="13" s="1"/>
  <c r="G28" i="13" s="1"/>
  <c r="AN28" i="13" s="1"/>
  <c r="E26" i="13"/>
  <c r="F26" i="13" s="1"/>
  <c r="G26" i="13" s="1"/>
  <c r="AN26" i="13" s="1"/>
  <c r="E25" i="13"/>
  <c r="E29" i="13"/>
  <c r="E31" i="13"/>
  <c r="F31" i="13" s="1"/>
  <c r="G31" i="13" s="1"/>
  <c r="E21" i="13"/>
  <c r="E9" i="13"/>
  <c r="F9" i="13" s="1"/>
  <c r="G9" i="13" s="1"/>
  <c r="AG42" i="12"/>
  <c r="X42" i="12"/>
  <c r="AI42" i="12"/>
  <c r="AH42" i="12"/>
  <c r="AF42" i="12"/>
  <c r="AC42" i="12"/>
  <c r="AA42" i="12"/>
  <c r="Z42" i="12"/>
  <c r="AK42" i="12"/>
  <c r="E6" i="12"/>
  <c r="F6" i="12" s="1"/>
  <c r="G6" i="12" s="1"/>
  <c r="AN25" i="20"/>
  <c r="G20" i="20"/>
  <c r="AV52" i="20"/>
  <c r="V52" i="20"/>
  <c r="AW52" i="20"/>
  <c r="AU52" i="20"/>
  <c r="U52" i="20"/>
  <c r="AT52" i="20"/>
  <c r="L52" i="20"/>
  <c r="BA52" i="20"/>
  <c r="AS52" i="20"/>
  <c r="S52" i="20"/>
  <c r="AZ52" i="20"/>
  <c r="AR52" i="20"/>
  <c r="AO52" i="20"/>
  <c r="AY52" i="20"/>
  <c r="AQ52" i="20"/>
  <c r="O52" i="20"/>
  <c r="AX52" i="20"/>
  <c r="AP52" i="20"/>
  <c r="BB52" i="20"/>
  <c r="N52" i="20"/>
  <c r="AI31" i="20"/>
  <c r="AA31" i="20"/>
  <c r="AH31" i="20"/>
  <c r="Z31" i="20"/>
  <c r="AK31" i="20"/>
  <c r="AG31" i="20"/>
  <c r="Y31" i="20"/>
  <c r="AF31" i="20"/>
  <c r="X31" i="20"/>
  <c r="AM31" i="20"/>
  <c r="AE31" i="20"/>
  <c r="AC31" i="20"/>
  <c r="AL31" i="20"/>
  <c r="AD31" i="20"/>
  <c r="AJ31" i="20"/>
  <c r="AB31" i="20"/>
  <c r="AH10" i="20"/>
  <c r="Z10" i="20"/>
  <c r="AG10" i="20"/>
  <c r="AF10" i="20"/>
  <c r="AJ10" i="20"/>
  <c r="AM10" i="20"/>
  <c r="AE10" i="20"/>
  <c r="AL10" i="20"/>
  <c r="AD10" i="20"/>
  <c r="AK10" i="20"/>
  <c r="AC10" i="20"/>
  <c r="AB10" i="20"/>
  <c r="AI10" i="20"/>
  <c r="AA10" i="20"/>
  <c r="T23" i="20"/>
  <c r="T52" i="20" s="1"/>
  <c r="Q23" i="20"/>
  <c r="AG11" i="20"/>
  <c r="AF11" i="20"/>
  <c r="AA11" i="20"/>
  <c r="AM11" i="20"/>
  <c r="AE11" i="20"/>
  <c r="AL11" i="20"/>
  <c r="AD11" i="20"/>
  <c r="AK11" i="20"/>
  <c r="AC11" i="20"/>
  <c r="AI11" i="20"/>
  <c r="AJ11" i="20"/>
  <c r="AB11" i="20"/>
  <c r="AH11" i="20"/>
  <c r="Z11" i="20"/>
  <c r="F21" i="20"/>
  <c r="G21" i="20" s="1"/>
  <c r="G9" i="20"/>
  <c r="E14" i="20"/>
  <c r="F14" i="20" s="1"/>
  <c r="G14" i="20" s="1"/>
  <c r="AI12" i="20"/>
  <c r="AA12" i="20"/>
  <c r="AH12" i="20"/>
  <c r="Z12" i="20"/>
  <c r="AG12" i="20"/>
  <c r="Y12" i="20"/>
  <c r="AK12" i="20"/>
  <c r="AN12" i="20"/>
  <c r="AF12" i="20"/>
  <c r="X12" i="20"/>
  <c r="AC12" i="20"/>
  <c r="AE12" i="20"/>
  <c r="R12" i="20"/>
  <c r="AL12" i="20"/>
  <c r="AD12" i="20"/>
  <c r="P12" i="20"/>
  <c r="K12" i="20"/>
  <c r="AB12" i="20"/>
  <c r="AJ12" i="20"/>
  <c r="AI15" i="20"/>
  <c r="AA15" i="20"/>
  <c r="AH15" i="20"/>
  <c r="Z15" i="20"/>
  <c r="AC15" i="20"/>
  <c r="AG15" i="20"/>
  <c r="AF15" i="20"/>
  <c r="AM15" i="20"/>
  <c r="AE15" i="20"/>
  <c r="AL15" i="20"/>
  <c r="AD15" i="20"/>
  <c r="AK15" i="20"/>
  <c r="AJ15" i="20"/>
  <c r="AB15" i="20"/>
  <c r="E14" i="18"/>
  <c r="F14" i="18" s="1"/>
  <c r="G14" i="18" s="1"/>
  <c r="G9" i="18"/>
  <c r="T23" i="18"/>
  <c r="T52" i="18" s="1"/>
  <c r="Q23" i="18"/>
  <c r="Q52" i="18" s="1"/>
  <c r="AJ31" i="18"/>
  <c r="AB31" i="18"/>
  <c r="AF31" i="18"/>
  <c r="X31" i="18"/>
  <c r="AI31" i="18"/>
  <c r="AA31" i="18"/>
  <c r="AH31" i="18"/>
  <c r="Z31" i="18"/>
  <c r="AG31" i="18"/>
  <c r="Y31" i="18"/>
  <c r="AM31" i="18"/>
  <c r="AE31" i="18"/>
  <c r="AL31" i="18"/>
  <c r="AD31" i="18"/>
  <c r="AC31" i="18"/>
  <c r="AK31" i="18"/>
  <c r="AI12" i="18"/>
  <c r="AA12" i="18"/>
  <c r="AH12" i="18"/>
  <c r="Z12" i="18"/>
  <c r="AG12" i="18"/>
  <c r="Y12" i="18"/>
  <c r="AE12" i="18"/>
  <c r="AN12" i="18"/>
  <c r="AF12" i="18"/>
  <c r="X12" i="18"/>
  <c r="R12" i="18"/>
  <c r="AL12" i="18"/>
  <c r="AD12" i="18"/>
  <c r="P12" i="18"/>
  <c r="AC12" i="18"/>
  <c r="AB12" i="18"/>
  <c r="AK12" i="18"/>
  <c r="AJ12" i="18"/>
  <c r="K12" i="18"/>
  <c r="AH10" i="18"/>
  <c r="Z10" i="18"/>
  <c r="AG10" i="18"/>
  <c r="AF10" i="18"/>
  <c r="AD10" i="18"/>
  <c r="AM10" i="18"/>
  <c r="AE10" i="18"/>
  <c r="AL10" i="18"/>
  <c r="AK10" i="18"/>
  <c r="AC10" i="18"/>
  <c r="AJ10" i="18"/>
  <c r="AI10" i="18"/>
  <c r="AB10" i="18"/>
  <c r="AA10" i="18"/>
  <c r="AG11" i="18"/>
  <c r="AC11" i="18"/>
  <c r="AF11" i="18"/>
  <c r="AM11" i="18"/>
  <c r="AE11" i="18"/>
  <c r="AK11" i="18"/>
  <c r="AL11" i="18"/>
  <c r="AD11" i="18"/>
  <c r="AJ11" i="18"/>
  <c r="AB11" i="18"/>
  <c r="AI11" i="18"/>
  <c r="AA11" i="18"/>
  <c r="Z11" i="18"/>
  <c r="AH11" i="18"/>
  <c r="AI15" i="18"/>
  <c r="AA15" i="18"/>
  <c r="AE15" i="18"/>
  <c r="AH15" i="18"/>
  <c r="Z15" i="18"/>
  <c r="AG15" i="18"/>
  <c r="AF15" i="18"/>
  <c r="AM15" i="18"/>
  <c r="AL15" i="18"/>
  <c r="AD15" i="18"/>
  <c r="AB15" i="18"/>
  <c r="AK15" i="18"/>
  <c r="AJ15" i="18"/>
  <c r="AC15" i="18"/>
  <c r="F21" i="18"/>
  <c r="G21" i="18" s="1"/>
  <c r="M13" i="18"/>
  <c r="AQ53" i="16"/>
  <c r="AI31" i="16"/>
  <c r="AA31" i="16"/>
  <c r="AH31" i="16"/>
  <c r="Z31" i="16"/>
  <c r="AG31" i="16"/>
  <c r="Y31" i="16"/>
  <c r="AF31" i="16"/>
  <c r="X31" i="16"/>
  <c r="AB31" i="16"/>
  <c r="AM31" i="16"/>
  <c r="AE31" i="16"/>
  <c r="AJ31" i="16"/>
  <c r="AL31" i="16"/>
  <c r="AD31" i="16"/>
  <c r="AK31" i="16"/>
  <c r="AC31" i="16"/>
  <c r="G12" i="16"/>
  <c r="AM12" i="16" s="1"/>
  <c r="Y13" i="16"/>
  <c r="T23" i="16"/>
  <c r="T52" i="16" s="1"/>
  <c r="Q23" i="16"/>
  <c r="Q52" i="16" s="1"/>
  <c r="AG11" i="16"/>
  <c r="AF11" i="16"/>
  <c r="AM11" i="16"/>
  <c r="AE11" i="16"/>
  <c r="AL11" i="16"/>
  <c r="AD11" i="16"/>
  <c r="AK11" i="16"/>
  <c r="AC11" i="16"/>
  <c r="AH11" i="16"/>
  <c r="AJ11" i="16"/>
  <c r="AB11" i="16"/>
  <c r="AI11" i="16"/>
  <c r="AA11" i="16"/>
  <c r="Z11" i="16"/>
  <c r="F21" i="16"/>
  <c r="G21" i="16" s="1"/>
  <c r="X13" i="16"/>
  <c r="E14" i="16"/>
  <c r="F14" i="16" s="1"/>
  <c r="G14" i="16" s="1"/>
  <c r="G9" i="16"/>
  <c r="AI15" i="16"/>
  <c r="AA15" i="16"/>
  <c r="AH15" i="16"/>
  <c r="Z15" i="16"/>
  <c r="AG15" i="16"/>
  <c r="AB15" i="16"/>
  <c r="AF15" i="16"/>
  <c r="AM15" i="16"/>
  <c r="AE15" i="16"/>
  <c r="AL15" i="16"/>
  <c r="AD15" i="16"/>
  <c r="AK15" i="16"/>
  <c r="AC15" i="16"/>
  <c r="AJ15" i="16"/>
  <c r="M6" i="16"/>
  <c r="AH10" i="16"/>
  <c r="Z10" i="16"/>
  <c r="AG10" i="16"/>
  <c r="AF10" i="16"/>
  <c r="AI10" i="16"/>
  <c r="AM10" i="16"/>
  <c r="AE10" i="16"/>
  <c r="AL10" i="16"/>
  <c r="AD10" i="16"/>
  <c r="AK10" i="16"/>
  <c r="AC10" i="16"/>
  <c r="AA10" i="16"/>
  <c r="AJ10" i="16"/>
  <c r="AB10" i="16"/>
  <c r="BC53" i="13"/>
  <c r="CA53" i="13"/>
  <c r="N24" i="14"/>
  <c r="N52" i="14" s="1"/>
  <c r="P24" i="14"/>
  <c r="Y8" i="14"/>
  <c r="Y13" i="14" s="1"/>
  <c r="X8" i="14"/>
  <c r="G6" i="14"/>
  <c r="E13" i="14"/>
  <c r="F13" i="14" s="1"/>
  <c r="G13" i="14" s="1"/>
  <c r="I52" i="14"/>
  <c r="F26" i="14"/>
  <c r="G26" i="14" s="1"/>
  <c r="AN26" i="14" s="1"/>
  <c r="E10" i="14"/>
  <c r="F10" i="14" s="1"/>
  <c r="G10" i="14" s="1"/>
  <c r="E12" i="14"/>
  <c r="F12" i="14" s="1"/>
  <c r="E15" i="14"/>
  <c r="F15" i="14" s="1"/>
  <c r="G15" i="14" s="1"/>
  <c r="F25" i="14"/>
  <c r="G25" i="14" s="1"/>
  <c r="AN25" i="14" s="1"/>
  <c r="G18" i="14"/>
  <c r="D33" i="10" s="1"/>
  <c r="E21" i="14"/>
  <c r="E9" i="14"/>
  <c r="F9" i="14" s="1"/>
  <c r="F31" i="14"/>
  <c r="G31" i="14" s="1"/>
  <c r="E23" i="14"/>
  <c r="F23" i="14" s="1"/>
  <c r="G23" i="14" s="1"/>
  <c r="E11" i="14"/>
  <c r="F11" i="14" s="1"/>
  <c r="G11" i="14" s="1"/>
  <c r="F20" i="14"/>
  <c r="G20" i="14" s="1"/>
  <c r="AQ53" i="14"/>
  <c r="G46" i="13"/>
  <c r="BO53" i="13"/>
  <c r="AJ41" i="13"/>
  <c r="AK41" i="13"/>
  <c r="AC41" i="13"/>
  <c r="AP52" i="13"/>
  <c r="AX52" i="13"/>
  <c r="AV52" i="13"/>
  <c r="E23" i="13"/>
  <c r="F23" i="13" s="1"/>
  <c r="G23" i="13" s="1"/>
  <c r="T23" i="13" s="1"/>
  <c r="AU52" i="13"/>
  <c r="G16" i="13"/>
  <c r="E20" i="13"/>
  <c r="E24" i="13"/>
  <c r="F24" i="13" s="1"/>
  <c r="G24" i="13" s="1"/>
  <c r="E7" i="13"/>
  <c r="F7" i="13" s="1"/>
  <c r="G7" i="13" s="1"/>
  <c r="E6" i="13"/>
  <c r="F6" i="13" s="1"/>
  <c r="E8" i="13"/>
  <c r="F8" i="13" s="1"/>
  <c r="G8" i="13" s="1"/>
  <c r="G43" i="13"/>
  <c r="CU43" i="13" s="1"/>
  <c r="J52" i="13"/>
  <c r="AH42" i="13"/>
  <c r="Z42" i="13"/>
  <c r="AC42" i="13"/>
  <c r="AG42" i="13"/>
  <c r="Y42" i="13"/>
  <c r="AF42" i="13"/>
  <c r="X42" i="13"/>
  <c r="AK42" i="13"/>
  <c r="AM42" i="13"/>
  <c r="AE42" i="13"/>
  <c r="AL42" i="13"/>
  <c r="AD42" i="13"/>
  <c r="AJ42" i="13"/>
  <c r="AB42" i="13"/>
  <c r="AI42" i="13"/>
  <c r="AA42" i="13"/>
  <c r="AN30" i="13"/>
  <c r="F29" i="13"/>
  <c r="G29" i="13" s="1"/>
  <c r="AN29" i="13" s="1"/>
  <c r="E11" i="13"/>
  <c r="F11" i="13" s="1"/>
  <c r="G11" i="13" s="1"/>
  <c r="E10" i="13"/>
  <c r="F10" i="13" s="1"/>
  <c r="G10" i="13" s="1"/>
  <c r="E15" i="13"/>
  <c r="F15" i="13" s="1"/>
  <c r="G15" i="13" s="1"/>
  <c r="F25" i="13"/>
  <c r="G25" i="13" s="1"/>
  <c r="AN25" i="13" s="1"/>
  <c r="G18" i="13"/>
  <c r="D26" i="10" s="1"/>
  <c r="E12" i="13"/>
  <c r="F12" i="13" s="1"/>
  <c r="G19" i="13"/>
  <c r="D28" i="10" s="1"/>
  <c r="Y17" i="13"/>
  <c r="X17" i="13"/>
  <c r="K5" i="13"/>
  <c r="AO52" i="13"/>
  <c r="AW52" i="13"/>
  <c r="AD41" i="13"/>
  <c r="AL41" i="13"/>
  <c r="S52" i="13"/>
  <c r="AQ52" i="13"/>
  <c r="AY52" i="13"/>
  <c r="X41" i="13"/>
  <c r="AF41" i="13"/>
  <c r="AM41" i="13"/>
  <c r="L52" i="13"/>
  <c r="AR52" i="13"/>
  <c r="AZ52" i="13"/>
  <c r="Y41" i="13"/>
  <c r="AG41" i="13"/>
  <c r="AE41" i="13"/>
  <c r="U52" i="13"/>
  <c r="AS52" i="13"/>
  <c r="BA52" i="13"/>
  <c r="Z41" i="13"/>
  <c r="AH41" i="13"/>
  <c r="V52" i="13"/>
  <c r="AT52" i="13"/>
  <c r="BB52" i="13"/>
  <c r="AA41" i="13"/>
  <c r="AI41" i="13"/>
  <c r="I5" i="13"/>
  <c r="O52" i="13"/>
  <c r="AB41" i="13"/>
  <c r="BO53" i="12"/>
  <c r="BC53" i="12"/>
  <c r="CA53" i="12"/>
  <c r="S52" i="12"/>
  <c r="AW52" i="12"/>
  <c r="AO52" i="12"/>
  <c r="AQ52" i="12"/>
  <c r="AY52" i="12"/>
  <c r="F18" i="12"/>
  <c r="E23" i="12" s="1"/>
  <c r="F23" i="12" s="1"/>
  <c r="G23" i="12" s="1"/>
  <c r="G19" i="12"/>
  <c r="P24" i="12"/>
  <c r="N24" i="12"/>
  <c r="AP52" i="12"/>
  <c r="AX52" i="12"/>
  <c r="AD41" i="12"/>
  <c r="AL41" i="12"/>
  <c r="AB42" i="12"/>
  <c r="AJ42" i="12"/>
  <c r="AE41" i="12"/>
  <c r="X17" i="12"/>
  <c r="L52" i="12"/>
  <c r="AR52" i="12"/>
  <c r="AZ52" i="12"/>
  <c r="AF41" i="12"/>
  <c r="AD42" i="12"/>
  <c r="AL42" i="12"/>
  <c r="U52" i="12"/>
  <c r="AS52" i="12"/>
  <c r="BA52" i="12"/>
  <c r="Y41" i="12"/>
  <c r="AG41" i="12"/>
  <c r="AE42" i="12"/>
  <c r="AM42" i="12"/>
  <c r="V52" i="12"/>
  <c r="AT52" i="12"/>
  <c r="BB52" i="12"/>
  <c r="Z41" i="12"/>
  <c r="AH41" i="12"/>
  <c r="I5" i="12"/>
  <c r="G16" i="12"/>
  <c r="O52" i="12"/>
  <c r="AU52" i="12"/>
  <c r="AA41" i="12"/>
  <c r="AI41" i="12"/>
  <c r="Y42" i="12"/>
  <c r="AM41" i="12"/>
  <c r="AV52" i="12"/>
  <c r="AB41" i="12"/>
  <c r="AJ41" i="12"/>
  <c r="AN30" i="12"/>
  <c r="AC41" i="12"/>
  <c r="X8" i="12" l="1"/>
  <c r="Y7" i="12"/>
  <c r="E13" i="12"/>
  <c r="F13" i="12" s="1"/>
  <c r="G13" i="12" s="1"/>
  <c r="I58" i="16"/>
  <c r="E34" i="16"/>
  <c r="F34" i="16" s="1"/>
  <c r="G34" i="16" s="1"/>
  <c r="W34" i="16" s="1"/>
  <c r="E40" i="16"/>
  <c r="F40" i="16" s="1"/>
  <c r="E37" i="16"/>
  <c r="F37" i="16" s="1"/>
  <c r="G37" i="16" s="1"/>
  <c r="W37" i="16" s="1"/>
  <c r="E36" i="16"/>
  <c r="F36" i="16" s="1"/>
  <c r="G36" i="16" s="1"/>
  <c r="W36" i="16" s="1"/>
  <c r="E34" i="18"/>
  <c r="F34" i="18" s="1"/>
  <c r="G34" i="18" s="1"/>
  <c r="W34" i="18" s="1"/>
  <c r="E36" i="18"/>
  <c r="F36" i="18" s="1"/>
  <c r="G36" i="18" s="1"/>
  <c r="W36" i="18" s="1"/>
  <c r="E40" i="18"/>
  <c r="F40" i="18" s="1"/>
  <c r="E37" i="18"/>
  <c r="F37" i="18" s="1"/>
  <c r="G37" i="18" s="1"/>
  <c r="W37" i="18" s="1"/>
  <c r="E39" i="20"/>
  <c r="E73" i="6" s="1"/>
  <c r="E78" i="6" s="1"/>
  <c r="E80" i="6" s="1"/>
  <c r="E34" i="20"/>
  <c r="F34" i="20" s="1"/>
  <c r="G34" i="20" s="1"/>
  <c r="W34" i="20" s="1"/>
  <c r="E36" i="20"/>
  <c r="F36" i="20" s="1"/>
  <c r="G36" i="20" s="1"/>
  <c r="W36" i="20" s="1"/>
  <c r="E37" i="20"/>
  <c r="F37" i="20" s="1"/>
  <c r="G37" i="20" s="1"/>
  <c r="W37" i="20" s="1"/>
  <c r="E40" i="20"/>
  <c r="F40" i="20" s="1"/>
  <c r="L28" i="10"/>
  <c r="F28" i="10"/>
  <c r="G28" i="10"/>
  <c r="H28" i="10"/>
  <c r="M28" i="10"/>
  <c r="N28" i="10"/>
  <c r="O28" i="10"/>
  <c r="P28" i="10"/>
  <c r="Q28" i="10"/>
  <c r="I28" i="10"/>
  <c r="E28" i="10"/>
  <c r="K28" i="10"/>
  <c r="J28" i="10"/>
  <c r="E14" i="13"/>
  <c r="F14" i="13" s="1"/>
  <c r="G14" i="13" s="1"/>
  <c r="E11" i="12"/>
  <c r="F11" i="12" s="1"/>
  <c r="G11" i="12" s="1"/>
  <c r="Z11" i="12" s="1"/>
  <c r="X13" i="12"/>
  <c r="J52" i="12"/>
  <c r="Y13" i="12"/>
  <c r="N52" i="12"/>
  <c r="M6" i="12"/>
  <c r="M13" i="12" s="1"/>
  <c r="O26" i="10"/>
  <c r="P26" i="10"/>
  <c r="Q26" i="10"/>
  <c r="R26" i="10"/>
  <c r="K26" i="10"/>
  <c r="J26" i="10"/>
  <c r="M26" i="10"/>
  <c r="N26" i="10"/>
  <c r="L26" i="10"/>
  <c r="M33" i="10"/>
  <c r="J33" i="10"/>
  <c r="N33" i="10"/>
  <c r="O33" i="10"/>
  <c r="P33" i="10"/>
  <c r="Q33" i="10"/>
  <c r="R33" i="10"/>
  <c r="K33" i="10"/>
  <c r="L33" i="10"/>
  <c r="J58" i="14"/>
  <c r="Q52" i="20"/>
  <c r="AQ53" i="20"/>
  <c r="J52" i="20"/>
  <c r="I52" i="20"/>
  <c r="W52" i="20"/>
  <c r="P9" i="20"/>
  <c r="M9" i="20"/>
  <c r="AH14" i="20"/>
  <c r="R14" i="20"/>
  <c r="R52" i="20" s="1"/>
  <c r="AC14" i="20"/>
  <c r="AG14" i="20"/>
  <c r="AK14" i="20"/>
  <c r="X14" i="20"/>
  <c r="X52" i="20" s="1"/>
  <c r="AL14" i="20"/>
  <c r="Z14" i="20"/>
  <c r="K14" i="20"/>
  <c r="K52" i="20" s="1"/>
  <c r="AE14" i="20"/>
  <c r="AN14" i="20"/>
  <c r="AN52" i="20" s="1"/>
  <c r="AA14" i="20"/>
  <c r="AM14" i="20"/>
  <c r="AD14" i="20"/>
  <c r="AI14" i="20"/>
  <c r="AJ14" i="20"/>
  <c r="Y14" i="20"/>
  <c r="Y52" i="20" s="1"/>
  <c r="AB14" i="20"/>
  <c r="AF14" i="20"/>
  <c r="AL14" i="18"/>
  <c r="AE14" i="18"/>
  <c r="AA14" i="18"/>
  <c r="AM14" i="18"/>
  <c r="K14" i="18"/>
  <c r="K52" i="18" s="1"/>
  <c r="R14" i="18"/>
  <c r="R52" i="18" s="1"/>
  <c r="AB14" i="18"/>
  <c r="AD14" i="18"/>
  <c r="X14" i="18"/>
  <c r="X52" i="18" s="1"/>
  <c r="AI14" i="18"/>
  <c r="AF14" i="18"/>
  <c r="AJ14" i="18"/>
  <c r="AG14" i="18"/>
  <c r="AN14" i="18"/>
  <c r="AN52" i="18" s="1"/>
  <c r="P9" i="18"/>
  <c r="M9" i="18"/>
  <c r="E39" i="18"/>
  <c r="E59" i="6" s="1"/>
  <c r="AC14" i="18"/>
  <c r="Z14" i="18"/>
  <c r="W52" i="18"/>
  <c r="AK14" i="18"/>
  <c r="AH14" i="18"/>
  <c r="Y14" i="18"/>
  <c r="Y52" i="18" s="1"/>
  <c r="P9" i="16"/>
  <c r="M9" i="16"/>
  <c r="M14" i="16" s="1"/>
  <c r="AM14" i="16"/>
  <c r="E39" i="16"/>
  <c r="E45" i="6" s="1"/>
  <c r="AI12" i="16"/>
  <c r="AI14" i="16" s="1"/>
  <c r="AA12" i="16"/>
  <c r="AH12" i="16"/>
  <c r="AH14" i="16" s="1"/>
  <c r="Z12" i="16"/>
  <c r="AG12" i="16"/>
  <c r="AG14" i="16" s="1"/>
  <c r="Y12" i="16"/>
  <c r="AJ12" i="16"/>
  <c r="AJ14" i="16" s="1"/>
  <c r="AN12" i="16"/>
  <c r="AF12" i="16"/>
  <c r="AF14" i="16" s="1"/>
  <c r="X12" i="16"/>
  <c r="AE12" i="16"/>
  <c r="R12" i="16"/>
  <c r="AL12" i="16"/>
  <c r="AL14" i="16" s="1"/>
  <c r="AD12" i="16"/>
  <c r="AD14" i="16" s="1"/>
  <c r="P12" i="16"/>
  <c r="AK12" i="16"/>
  <c r="AK14" i="16" s="1"/>
  <c r="AC12" i="16"/>
  <c r="AC14" i="16" s="1"/>
  <c r="K12" i="16"/>
  <c r="AB12" i="16"/>
  <c r="M13" i="16"/>
  <c r="W52" i="16"/>
  <c r="AL11" i="14"/>
  <c r="AD11" i="14"/>
  <c r="AK11" i="14"/>
  <c r="AC11" i="14"/>
  <c r="AF11" i="14"/>
  <c r="AJ11" i="14"/>
  <c r="AB11" i="14"/>
  <c r="AI11" i="14"/>
  <c r="AA11" i="14"/>
  <c r="AH11" i="14"/>
  <c r="Z11" i="14"/>
  <c r="AG11" i="14"/>
  <c r="AE11" i="14"/>
  <c r="AM11" i="14"/>
  <c r="T23" i="14"/>
  <c r="T52" i="14" s="1"/>
  <c r="Q23" i="14"/>
  <c r="Q52" i="14" s="1"/>
  <c r="AI31" i="14"/>
  <c r="AA31" i="14"/>
  <c r="AH31" i="14"/>
  <c r="Z31" i="14"/>
  <c r="AG31" i="14"/>
  <c r="Y31" i="14"/>
  <c r="AF31" i="14"/>
  <c r="X31" i="14"/>
  <c r="AC31" i="14"/>
  <c r="AM31" i="14"/>
  <c r="AE31" i="14"/>
  <c r="AK31" i="14"/>
  <c r="AJ31" i="14"/>
  <c r="AL31" i="14"/>
  <c r="AD31" i="14"/>
  <c r="AB31" i="14"/>
  <c r="G12" i="14"/>
  <c r="AM12" i="14" s="1"/>
  <c r="I58" i="14"/>
  <c r="AF15" i="14"/>
  <c r="AM15" i="14"/>
  <c r="AE15" i="14"/>
  <c r="Z15" i="14"/>
  <c r="AL15" i="14"/>
  <c r="AD15" i="14"/>
  <c r="AK15" i="14"/>
  <c r="AC15" i="14"/>
  <c r="AJ15" i="14"/>
  <c r="AB15" i="14"/>
  <c r="AH15" i="14"/>
  <c r="AI15" i="14"/>
  <c r="AA15" i="14"/>
  <c r="AG15" i="14"/>
  <c r="E14" i="14"/>
  <c r="F14" i="14" s="1"/>
  <c r="G14" i="14" s="1"/>
  <c r="G9" i="14"/>
  <c r="AM10" i="14"/>
  <c r="AE10" i="14"/>
  <c r="AL10" i="14"/>
  <c r="AD10" i="14"/>
  <c r="AK10" i="14"/>
  <c r="AC10" i="14"/>
  <c r="AG10" i="14"/>
  <c r="AJ10" i="14"/>
  <c r="AB10" i="14"/>
  <c r="AI10" i="14"/>
  <c r="AA10" i="14"/>
  <c r="AH10" i="14"/>
  <c r="Z10" i="14"/>
  <c r="AF10" i="14"/>
  <c r="X13" i="14"/>
  <c r="F21" i="14"/>
  <c r="G21" i="14" s="1"/>
  <c r="M6" i="14"/>
  <c r="Q23" i="13"/>
  <c r="Q52" i="13" s="1"/>
  <c r="T52" i="13"/>
  <c r="I52" i="13"/>
  <c r="AQ53" i="13"/>
  <c r="Y16" i="13"/>
  <c r="Y20" i="13" s="1"/>
  <c r="X16" i="13"/>
  <c r="X20" i="13" s="1"/>
  <c r="F21" i="13"/>
  <c r="G21" i="13" s="1"/>
  <c r="AH15" i="13"/>
  <c r="Z15" i="13"/>
  <c r="AC15" i="13"/>
  <c r="AG15" i="13"/>
  <c r="AF15" i="13"/>
  <c r="AM15" i="13"/>
  <c r="AE15" i="13"/>
  <c r="AK15" i="13"/>
  <c r="AL15" i="13"/>
  <c r="AD15" i="13"/>
  <c r="AJ15" i="13"/>
  <c r="AB15" i="13"/>
  <c r="AA15" i="13"/>
  <c r="AI15" i="13"/>
  <c r="AG10" i="13"/>
  <c r="AB10" i="13"/>
  <c r="AF10" i="13"/>
  <c r="AJ10" i="13"/>
  <c r="AM10" i="13"/>
  <c r="AE10" i="13"/>
  <c r="AL10" i="13"/>
  <c r="AD10" i="13"/>
  <c r="AK10" i="13"/>
  <c r="AC10" i="13"/>
  <c r="AI10" i="13"/>
  <c r="AA10" i="13"/>
  <c r="Z10" i="13"/>
  <c r="AH10" i="13"/>
  <c r="Y8" i="13"/>
  <c r="X8" i="13"/>
  <c r="AF11" i="13"/>
  <c r="AA11" i="13"/>
  <c r="AM11" i="13"/>
  <c r="AE11" i="13"/>
  <c r="AL11" i="13"/>
  <c r="AD11" i="13"/>
  <c r="AK11" i="13"/>
  <c r="AC11" i="13"/>
  <c r="AI11" i="13"/>
  <c r="AJ11" i="13"/>
  <c r="AB11" i="13"/>
  <c r="AH11" i="13"/>
  <c r="Z11" i="13"/>
  <c r="AG11" i="13"/>
  <c r="E13" i="13"/>
  <c r="F13" i="13" s="1"/>
  <c r="G6" i="13"/>
  <c r="P24" i="13"/>
  <c r="N24" i="13"/>
  <c r="N52" i="13" s="1"/>
  <c r="G12" i="13"/>
  <c r="AM12" i="13" s="1"/>
  <c r="Y7" i="13"/>
  <c r="X7" i="13"/>
  <c r="AI31" i="13"/>
  <c r="AA31" i="13"/>
  <c r="AH31" i="13"/>
  <c r="Z31" i="13"/>
  <c r="AG31" i="13"/>
  <c r="Y31" i="13"/>
  <c r="AD31" i="13"/>
  <c r="AF31" i="13"/>
  <c r="X31" i="13"/>
  <c r="AL31" i="13"/>
  <c r="AM31" i="13"/>
  <c r="AE31" i="13"/>
  <c r="AK31" i="13"/>
  <c r="AC31" i="13"/>
  <c r="AB31" i="13"/>
  <c r="AJ31" i="13"/>
  <c r="P9" i="13"/>
  <c r="M9" i="13"/>
  <c r="M14" i="13" s="1"/>
  <c r="F20" i="13"/>
  <c r="G20" i="13" s="1"/>
  <c r="T23" i="12"/>
  <c r="T52" i="12" s="1"/>
  <c r="Q23" i="12"/>
  <c r="Q52" i="12" s="1"/>
  <c r="E12" i="12"/>
  <c r="F12" i="12" s="1"/>
  <c r="G12" i="12" s="1"/>
  <c r="AM12" i="12" s="1"/>
  <c r="I52" i="12"/>
  <c r="I58" i="12" s="1"/>
  <c r="E29" i="12"/>
  <c r="F29" i="12" s="1"/>
  <c r="G29" i="12" s="1"/>
  <c r="AN29" i="12" s="1"/>
  <c r="G18" i="12"/>
  <c r="D21" i="10" s="1"/>
  <c r="E9" i="12"/>
  <c r="F9" i="12" s="1"/>
  <c r="E31" i="12"/>
  <c r="F31" i="12" s="1"/>
  <c r="G31" i="12" s="1"/>
  <c r="AJ31" i="12" s="1"/>
  <c r="E28" i="12"/>
  <c r="F28" i="12" s="1"/>
  <c r="G28" i="12" s="1"/>
  <c r="AN28" i="12" s="1"/>
  <c r="E15" i="12"/>
  <c r="F15" i="12" s="1"/>
  <c r="G15" i="12" s="1"/>
  <c r="AH15" i="12" s="1"/>
  <c r="E10" i="12"/>
  <c r="F10" i="12" s="1"/>
  <c r="G10" i="12" s="1"/>
  <c r="AA10" i="12" s="1"/>
  <c r="E26" i="12"/>
  <c r="F26" i="12" s="1"/>
  <c r="G26" i="12" s="1"/>
  <c r="AN26" i="12" s="1"/>
  <c r="E25" i="12"/>
  <c r="F25" i="12" s="1"/>
  <c r="G25" i="12" s="1"/>
  <c r="AN25" i="12" s="1"/>
  <c r="E21" i="12"/>
  <c r="F21" i="12" s="1"/>
  <c r="G21" i="12" s="1"/>
  <c r="AQ53" i="12"/>
  <c r="Y16" i="12"/>
  <c r="Y20" i="12" s="1"/>
  <c r="X16" i="12"/>
  <c r="X20" i="12" s="1"/>
  <c r="G55" i="11"/>
  <c r="CT52" i="11"/>
  <c r="CS52" i="11"/>
  <c r="CR52" i="11"/>
  <c r="CQ52" i="11"/>
  <c r="CP52" i="11"/>
  <c r="CO52" i="11"/>
  <c r="CN52" i="11"/>
  <c r="CM52" i="11"/>
  <c r="CL52" i="11"/>
  <c r="CK52" i="11"/>
  <c r="CJ52" i="11"/>
  <c r="CI52" i="11"/>
  <c r="CH52" i="11"/>
  <c r="CG52" i="11"/>
  <c r="CF52" i="11"/>
  <c r="CE52" i="11"/>
  <c r="CD52" i="11"/>
  <c r="CC52" i="11"/>
  <c r="CB52" i="11"/>
  <c r="CA52" i="11"/>
  <c r="BZ52" i="11"/>
  <c r="BY52" i="11"/>
  <c r="BX52" i="11"/>
  <c r="BW52" i="11"/>
  <c r="BV52" i="11"/>
  <c r="BU52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F45" i="11"/>
  <c r="G45" i="11" s="1"/>
  <c r="AN45" i="11" s="1"/>
  <c r="F44" i="11"/>
  <c r="G44" i="11" s="1"/>
  <c r="AN44" i="11" s="1"/>
  <c r="E43" i="11"/>
  <c r="F43" i="11" s="1"/>
  <c r="G48" i="11" s="1"/>
  <c r="G42" i="11"/>
  <c r="G41" i="11"/>
  <c r="D39" i="11"/>
  <c r="D38" i="11"/>
  <c r="F35" i="11"/>
  <c r="G35" i="11" s="1"/>
  <c r="W35" i="11" s="1"/>
  <c r="F33" i="11"/>
  <c r="G33" i="11" s="1"/>
  <c r="W33" i="11" s="1"/>
  <c r="F32" i="11"/>
  <c r="G32" i="11" s="1"/>
  <c r="AN32" i="11" s="1"/>
  <c r="F30" i="11"/>
  <c r="G30" i="11" s="1"/>
  <c r="AN30" i="11" s="1"/>
  <c r="F27" i="11"/>
  <c r="G27" i="11" s="1"/>
  <c r="AN27" i="11" s="1"/>
  <c r="D24" i="11"/>
  <c r="D23" i="11"/>
  <c r="F22" i="11"/>
  <c r="G22" i="11" s="1"/>
  <c r="AM22" i="11" s="1"/>
  <c r="W20" i="11"/>
  <c r="F19" i="11"/>
  <c r="F18" i="11"/>
  <c r="F17" i="11"/>
  <c r="G17" i="11" s="1"/>
  <c r="F16" i="11"/>
  <c r="H5" i="11"/>
  <c r="H52" i="11" s="1"/>
  <c r="G5" i="11"/>
  <c r="K4" i="11"/>
  <c r="F4" i="11"/>
  <c r="K3" i="11"/>
  <c r="F3" i="11"/>
  <c r="I2" i="11"/>
  <c r="I5" i="11" s="1"/>
  <c r="F2" i="11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BQ52" i="3"/>
  <c r="BR52" i="3"/>
  <c r="BS52" i="3"/>
  <c r="BT52" i="3"/>
  <c r="BU52" i="3"/>
  <c r="BV52" i="3"/>
  <c r="BW52" i="3"/>
  <c r="BX52" i="3"/>
  <c r="BY52" i="3"/>
  <c r="BZ52" i="3"/>
  <c r="CA52" i="3"/>
  <c r="CB52" i="3"/>
  <c r="CC52" i="3"/>
  <c r="CD52" i="3"/>
  <c r="CE52" i="3"/>
  <c r="CF52" i="3"/>
  <c r="CG52" i="3"/>
  <c r="CH52" i="3"/>
  <c r="CI52" i="3"/>
  <c r="CJ52" i="3"/>
  <c r="CK52" i="3"/>
  <c r="CL52" i="3"/>
  <c r="CM52" i="3"/>
  <c r="CN52" i="3"/>
  <c r="CO52" i="3"/>
  <c r="CP52" i="3"/>
  <c r="CQ52" i="3"/>
  <c r="CR52" i="3"/>
  <c r="CS52" i="3"/>
  <c r="CT52" i="3"/>
  <c r="K5" i="11" l="1"/>
  <c r="E5" i="11"/>
  <c r="F5" i="11" s="1"/>
  <c r="E23" i="11"/>
  <c r="F23" i="11" s="1"/>
  <c r="G23" i="11" s="1"/>
  <c r="Z15" i="12"/>
  <c r="AA15" i="12"/>
  <c r="AD11" i="12"/>
  <c r="AE11" i="12"/>
  <c r="AH11" i="12"/>
  <c r="AL11" i="12"/>
  <c r="AB11" i="12"/>
  <c r="AM11" i="12"/>
  <c r="AA11" i="12"/>
  <c r="AF11" i="12"/>
  <c r="AI11" i="12"/>
  <c r="AJ11" i="12"/>
  <c r="AH31" i="12"/>
  <c r="AC11" i="12"/>
  <c r="AG11" i="12"/>
  <c r="AK11" i="12"/>
  <c r="X31" i="12"/>
  <c r="AB31" i="12"/>
  <c r="AI31" i="12"/>
  <c r="AD31" i="12"/>
  <c r="AE31" i="12"/>
  <c r="AL31" i="12"/>
  <c r="AG10" i="12"/>
  <c r="AE15" i="12"/>
  <c r="AD15" i="12"/>
  <c r="E40" i="14"/>
  <c r="F40" i="14" s="1"/>
  <c r="G40" i="14" s="1"/>
  <c r="CU40" i="14" s="1"/>
  <c r="CU52" i="14" s="1"/>
  <c r="CM53" i="14" s="1"/>
  <c r="E37" i="14"/>
  <c r="F37" i="14" s="1"/>
  <c r="G37" i="14" s="1"/>
  <c r="W37" i="14" s="1"/>
  <c r="E36" i="14"/>
  <c r="F36" i="14" s="1"/>
  <c r="G36" i="14" s="1"/>
  <c r="W36" i="14" s="1"/>
  <c r="E34" i="14"/>
  <c r="F34" i="14" s="1"/>
  <c r="G34" i="14" s="1"/>
  <c r="W34" i="14" s="1"/>
  <c r="G40" i="16"/>
  <c r="CU40" i="16" s="1"/>
  <c r="CU52" i="16" s="1"/>
  <c r="CM53" i="16" s="1"/>
  <c r="E38" i="16"/>
  <c r="C45" i="6" s="1"/>
  <c r="M52" i="16"/>
  <c r="G40" i="18"/>
  <c r="CU40" i="18" s="1"/>
  <c r="CU52" i="18" s="1"/>
  <c r="CM53" i="18" s="1"/>
  <c r="E38" i="18"/>
  <c r="G40" i="20"/>
  <c r="CU40" i="20" s="1"/>
  <c r="CU52" i="20" s="1"/>
  <c r="CM53" i="20" s="1"/>
  <c r="E38" i="20"/>
  <c r="K58" i="18"/>
  <c r="L58" i="18"/>
  <c r="E39" i="14"/>
  <c r="E64" i="6" s="1"/>
  <c r="E66" i="6" s="1"/>
  <c r="AA19" i="13"/>
  <c r="AA19" i="20"/>
  <c r="AA21" i="20" s="1"/>
  <c r="AA19" i="16"/>
  <c r="AA21" i="16" s="1"/>
  <c r="AD19" i="18"/>
  <c r="AD21" i="18" s="1"/>
  <c r="AD19" i="14"/>
  <c r="AL19" i="16"/>
  <c r="AL19" i="13"/>
  <c r="AL19" i="20"/>
  <c r="AL21" i="20" s="1"/>
  <c r="AB19" i="18"/>
  <c r="AB21" i="18" s="1"/>
  <c r="AB19" i="14"/>
  <c r="AA19" i="14"/>
  <c r="AA19" i="18"/>
  <c r="AD19" i="20"/>
  <c r="AD21" i="20" s="1"/>
  <c r="AD19" i="16"/>
  <c r="AD21" i="16" s="1"/>
  <c r="AD19" i="13"/>
  <c r="AE19" i="20"/>
  <c r="AE21" i="20" s="1"/>
  <c r="AE19" i="16"/>
  <c r="AE19" i="13"/>
  <c r="AF19" i="20"/>
  <c r="AF21" i="20" s="1"/>
  <c r="AF19" i="16"/>
  <c r="AF19" i="13"/>
  <c r="AL19" i="18"/>
  <c r="AL19" i="14"/>
  <c r="AG19" i="18"/>
  <c r="AG19" i="14"/>
  <c r="AE19" i="18"/>
  <c r="AE19" i="14"/>
  <c r="AI19" i="14"/>
  <c r="AI19" i="18"/>
  <c r="Z19" i="14"/>
  <c r="Z19" i="18"/>
  <c r="AK19" i="13"/>
  <c r="AK19" i="20"/>
  <c r="AK21" i="20" s="1"/>
  <c r="AK19" i="16"/>
  <c r="AF19" i="18"/>
  <c r="AF19" i="14"/>
  <c r="AJ19" i="20"/>
  <c r="AJ21" i="20" s="1"/>
  <c r="AJ19" i="16"/>
  <c r="AJ19" i="13"/>
  <c r="Z19" i="13"/>
  <c r="Z19" i="16"/>
  <c r="Z21" i="16" s="1"/>
  <c r="Z19" i="20"/>
  <c r="Z21" i="20" s="1"/>
  <c r="AI19" i="20"/>
  <c r="AI21" i="20" s="1"/>
  <c r="AI19" i="13"/>
  <c r="AI19" i="16"/>
  <c r="AK19" i="18"/>
  <c r="AK19" i="14"/>
  <c r="AH19" i="20"/>
  <c r="AH21" i="20" s="1"/>
  <c r="AH52" i="20" s="1"/>
  <c r="AH19" i="16"/>
  <c r="AH19" i="13"/>
  <c r="AH19" i="18"/>
  <c r="AH19" i="14"/>
  <c r="AC19" i="20"/>
  <c r="AC21" i="20" s="1"/>
  <c r="AC19" i="16"/>
  <c r="AC21" i="16" s="1"/>
  <c r="AC19" i="13"/>
  <c r="AB19" i="13"/>
  <c r="AB19" i="20"/>
  <c r="AB21" i="20" s="1"/>
  <c r="AB19" i="16"/>
  <c r="AB21" i="16" s="1"/>
  <c r="AJ19" i="18"/>
  <c r="AJ19" i="14"/>
  <c r="AC19" i="18"/>
  <c r="AC21" i="18" s="1"/>
  <c r="AC19" i="14"/>
  <c r="AG19" i="20"/>
  <c r="AG21" i="20" s="1"/>
  <c r="AG19" i="16"/>
  <c r="AG19" i="13"/>
  <c r="AI42" i="11"/>
  <c r="AB42" i="11"/>
  <c r="AK42" i="11"/>
  <c r="AC42" i="11"/>
  <c r="AJ42" i="11"/>
  <c r="E12" i="11"/>
  <c r="F12" i="11" s="1"/>
  <c r="G12" i="11" s="1"/>
  <c r="AM12" i="11" s="1"/>
  <c r="AP52" i="11"/>
  <c r="Z10" i="12"/>
  <c r="AK15" i="12"/>
  <c r="AL15" i="12"/>
  <c r="AJ10" i="12"/>
  <c r="AI10" i="12"/>
  <c r="E14" i="12"/>
  <c r="F14" i="12" s="1"/>
  <c r="G14" i="12" s="1"/>
  <c r="AM15" i="12"/>
  <c r="AI15" i="12"/>
  <c r="AE10" i="12"/>
  <c r="AF15" i="12"/>
  <c r="AB15" i="12"/>
  <c r="AM10" i="12"/>
  <c r="AK10" i="12"/>
  <c r="AG15" i="12"/>
  <c r="AJ15" i="12"/>
  <c r="AF10" i="12"/>
  <c r="AC15" i="12"/>
  <c r="AB10" i="12"/>
  <c r="AH10" i="12"/>
  <c r="I52" i="11"/>
  <c r="U52" i="11"/>
  <c r="J58" i="12"/>
  <c r="AC31" i="12"/>
  <c r="AG31" i="12"/>
  <c r="AD10" i="12"/>
  <c r="AC10" i="12"/>
  <c r="AF31" i="12"/>
  <c r="AK31" i="12"/>
  <c r="Z31" i="12"/>
  <c r="AL10" i="12"/>
  <c r="AM31" i="12"/>
  <c r="AA31" i="12"/>
  <c r="Q21" i="10"/>
  <c r="AL18" i="12" s="1"/>
  <c r="AL21" i="12" s="1"/>
  <c r="N21" i="10"/>
  <c r="AI18" i="12" s="1"/>
  <c r="AI21" i="12" s="1"/>
  <c r="P21" i="10"/>
  <c r="AK18" i="12" s="1"/>
  <c r="AK21" i="12" s="1"/>
  <c r="H21" i="10"/>
  <c r="AC18" i="12" s="1"/>
  <c r="AC21" i="12" s="1"/>
  <c r="M21" i="10"/>
  <c r="AH18" i="12" s="1"/>
  <c r="AH21" i="12" s="1"/>
  <c r="K21" i="10"/>
  <c r="AF18" i="12" s="1"/>
  <c r="AF21" i="12" s="1"/>
  <c r="O21" i="10"/>
  <c r="AJ18" i="12" s="1"/>
  <c r="AJ21" i="12" s="1"/>
  <c r="J21" i="10"/>
  <c r="AE18" i="12" s="1"/>
  <c r="AE21" i="12" s="1"/>
  <c r="I21" i="10"/>
  <c r="AD18" i="12" s="1"/>
  <c r="AD21" i="12" s="1"/>
  <c r="F21" i="10"/>
  <c r="AA18" i="12" s="1"/>
  <c r="AA21" i="12" s="1"/>
  <c r="E21" i="10"/>
  <c r="Z18" i="12" s="1"/>
  <c r="Z21" i="12" s="1"/>
  <c r="L21" i="10"/>
  <c r="AG18" i="12" s="1"/>
  <c r="AG21" i="12" s="1"/>
  <c r="R21" i="10"/>
  <c r="AM18" i="12" s="1"/>
  <c r="AM21" i="12" s="1"/>
  <c r="G21" i="10"/>
  <c r="AB18" i="12" s="1"/>
  <c r="AB21" i="12" s="1"/>
  <c r="Y31" i="12"/>
  <c r="AK18" i="16"/>
  <c r="AK18" i="13"/>
  <c r="AI18" i="16"/>
  <c r="AI18" i="13"/>
  <c r="I58" i="13"/>
  <c r="J58" i="13"/>
  <c r="AH18" i="16"/>
  <c r="AH18" i="13"/>
  <c r="AE18" i="16"/>
  <c r="AE18" i="13"/>
  <c r="AF18" i="16"/>
  <c r="AF18" i="13"/>
  <c r="AM18" i="16"/>
  <c r="AM21" i="16" s="1"/>
  <c r="AM18" i="13"/>
  <c r="AL18" i="16"/>
  <c r="AL18" i="13"/>
  <c r="AG18" i="16"/>
  <c r="AG18" i="13"/>
  <c r="AJ18" i="16"/>
  <c r="AJ18" i="13"/>
  <c r="AM18" i="18"/>
  <c r="AM21" i="18" s="1"/>
  <c r="AM18" i="14"/>
  <c r="AL18" i="14"/>
  <c r="AL18" i="18"/>
  <c r="AK18" i="14"/>
  <c r="AK18" i="18"/>
  <c r="AJ18" i="14"/>
  <c r="AJ18" i="18"/>
  <c r="AJ21" i="18" s="1"/>
  <c r="AI18" i="18"/>
  <c r="AI18" i="14"/>
  <c r="AE18" i="14"/>
  <c r="AE18" i="18"/>
  <c r="AG18" i="14"/>
  <c r="AG18" i="18"/>
  <c r="AH18" i="18"/>
  <c r="AH21" i="18" s="1"/>
  <c r="AH52" i="18" s="1"/>
  <c r="AH18" i="14"/>
  <c r="AF18" i="18"/>
  <c r="AF18" i="14"/>
  <c r="AM52" i="20"/>
  <c r="I58" i="20"/>
  <c r="J58" i="20"/>
  <c r="G50" i="20"/>
  <c r="G51" i="20" s="1"/>
  <c r="C73" i="6"/>
  <c r="C78" i="6" s="1"/>
  <c r="C80" i="6" s="1"/>
  <c r="L58" i="20"/>
  <c r="K58" i="20"/>
  <c r="M14" i="20"/>
  <c r="M52" i="20" s="1"/>
  <c r="P14" i="20"/>
  <c r="P52" i="20" s="1"/>
  <c r="M14" i="18"/>
  <c r="M52" i="18" s="1"/>
  <c r="P14" i="18"/>
  <c r="P52" i="18" s="1"/>
  <c r="C59" i="6"/>
  <c r="AB14" i="16"/>
  <c r="AB52" i="16" s="1"/>
  <c r="AE14" i="16"/>
  <c r="P14" i="16"/>
  <c r="P52" i="16" s="1"/>
  <c r="AD52" i="16"/>
  <c r="Z14" i="16"/>
  <c r="AA14" i="16"/>
  <c r="AN14" i="16"/>
  <c r="AN52" i="16" s="1"/>
  <c r="K14" i="16"/>
  <c r="K52" i="16" s="1"/>
  <c r="X14" i="16"/>
  <c r="X52" i="16" s="1"/>
  <c r="R14" i="16"/>
  <c r="R52" i="16" s="1"/>
  <c r="Y14" i="16"/>
  <c r="Y52" i="16" s="1"/>
  <c r="W52" i="14"/>
  <c r="AM14" i="14"/>
  <c r="AN12" i="14"/>
  <c r="AF12" i="14"/>
  <c r="AF14" i="14" s="1"/>
  <c r="X12" i="14"/>
  <c r="AE12" i="14"/>
  <c r="AE14" i="14" s="1"/>
  <c r="R12" i="14"/>
  <c r="AL12" i="14"/>
  <c r="AL14" i="14" s="1"/>
  <c r="AD12" i="14"/>
  <c r="P12" i="14"/>
  <c r="AK12" i="14"/>
  <c r="AK14" i="14" s="1"/>
  <c r="AC12" i="14"/>
  <c r="AC14" i="14" s="1"/>
  <c r="K12" i="14"/>
  <c r="AJ12" i="14"/>
  <c r="AB12" i="14"/>
  <c r="AB14" i="14" s="1"/>
  <c r="AH12" i="14"/>
  <c r="AI12" i="14"/>
  <c r="AA12" i="14"/>
  <c r="Z12" i="14"/>
  <c r="AG12" i="14"/>
  <c r="AG14" i="14" s="1"/>
  <c r="Y12" i="14"/>
  <c r="P9" i="14"/>
  <c r="M9" i="14"/>
  <c r="M14" i="14" s="1"/>
  <c r="M13" i="14"/>
  <c r="AH12" i="13"/>
  <c r="AH14" i="13" s="1"/>
  <c r="Z12" i="13"/>
  <c r="Z14" i="13" s="1"/>
  <c r="K12" i="13"/>
  <c r="AG12" i="13"/>
  <c r="AG14" i="13" s="1"/>
  <c r="Y12" i="13"/>
  <c r="Y14" i="13" s="1"/>
  <c r="AC12" i="13"/>
  <c r="AC14" i="13" s="1"/>
  <c r="AN12" i="13"/>
  <c r="AF12" i="13"/>
  <c r="AF14" i="13" s="1"/>
  <c r="X12" i="13"/>
  <c r="X14" i="13" s="1"/>
  <c r="AE12" i="13"/>
  <c r="AE14" i="13" s="1"/>
  <c r="R12" i="13"/>
  <c r="AL12" i="13"/>
  <c r="AL14" i="13" s="1"/>
  <c r="AD12" i="13"/>
  <c r="P12" i="13"/>
  <c r="P14" i="13" s="1"/>
  <c r="P52" i="13" s="1"/>
  <c r="AK12" i="13"/>
  <c r="AK14" i="13" s="1"/>
  <c r="AJ12" i="13"/>
  <c r="AJ14" i="13" s="1"/>
  <c r="AB12" i="13"/>
  <c r="AB14" i="13" s="1"/>
  <c r="AA12" i="13"/>
  <c r="AA14" i="13" s="1"/>
  <c r="AI12" i="13"/>
  <c r="AI14" i="13" s="1"/>
  <c r="AM14" i="13"/>
  <c r="M6" i="13"/>
  <c r="X13" i="13"/>
  <c r="G13" i="13"/>
  <c r="E39" i="13" s="1"/>
  <c r="Y13" i="13"/>
  <c r="G9" i="12"/>
  <c r="AM14" i="12"/>
  <c r="AJ12" i="12"/>
  <c r="AB12" i="12"/>
  <c r="AI12" i="12"/>
  <c r="AA12" i="12"/>
  <c r="AH12" i="12"/>
  <c r="Z12" i="12"/>
  <c r="AD12" i="12"/>
  <c r="AG12" i="12"/>
  <c r="Y12" i="12"/>
  <c r="P12" i="12"/>
  <c r="AN12" i="12"/>
  <c r="AF12" i="12"/>
  <c r="X12" i="12"/>
  <c r="AL12" i="12"/>
  <c r="AE12" i="12"/>
  <c r="R12" i="12"/>
  <c r="AK12" i="12"/>
  <c r="AC12" i="12"/>
  <c r="K12" i="12"/>
  <c r="AA14" i="12"/>
  <c r="AQ52" i="11"/>
  <c r="BC53" i="11"/>
  <c r="AX52" i="11"/>
  <c r="S52" i="11"/>
  <c r="AY52" i="11"/>
  <c r="BO53" i="11"/>
  <c r="CA53" i="11"/>
  <c r="G43" i="11"/>
  <c r="CU43" i="11" s="1"/>
  <c r="AS52" i="11"/>
  <c r="BA52" i="11"/>
  <c r="G18" i="11"/>
  <c r="E11" i="11"/>
  <c r="F11" i="11" s="1"/>
  <c r="G11" i="11" s="1"/>
  <c r="AC11" i="11" s="1"/>
  <c r="AO52" i="11"/>
  <c r="AW52" i="11"/>
  <c r="E10" i="11"/>
  <c r="F10" i="11" s="1"/>
  <c r="G10" i="11" s="1"/>
  <c r="AF10" i="11" s="1"/>
  <c r="T23" i="11"/>
  <c r="Q23" i="11"/>
  <c r="Q52" i="11" s="1"/>
  <c r="AK41" i="11"/>
  <c r="AC41" i="11"/>
  <c r="AJ41" i="11"/>
  <c r="AB41" i="11"/>
  <c r="AE41" i="11"/>
  <c r="AI41" i="11"/>
  <c r="AA41" i="11"/>
  <c r="AM41" i="11"/>
  <c r="AD41" i="11"/>
  <c r="AH41" i="11"/>
  <c r="Z41" i="11"/>
  <c r="AG41" i="11"/>
  <c r="Y41" i="11"/>
  <c r="AL41" i="11"/>
  <c r="AF41" i="11"/>
  <c r="X41" i="11"/>
  <c r="AV52" i="11"/>
  <c r="E24" i="11"/>
  <c r="F24" i="11" s="1"/>
  <c r="G24" i="11" s="1"/>
  <c r="G16" i="11"/>
  <c r="E8" i="11"/>
  <c r="F8" i="11" s="1"/>
  <c r="G8" i="11" s="1"/>
  <c r="E6" i="11"/>
  <c r="F6" i="11" s="1"/>
  <c r="E20" i="11"/>
  <c r="E7" i="11"/>
  <c r="F7" i="11" s="1"/>
  <c r="G7" i="11" s="1"/>
  <c r="Y17" i="11"/>
  <c r="X17" i="11"/>
  <c r="E21" i="11"/>
  <c r="E9" i="11"/>
  <c r="F9" i="11" s="1"/>
  <c r="E15" i="11"/>
  <c r="F15" i="11" s="1"/>
  <c r="G15" i="11" s="1"/>
  <c r="L52" i="11"/>
  <c r="AR52" i="11"/>
  <c r="AZ52" i="11"/>
  <c r="E25" i="11"/>
  <c r="F25" i="11" s="1"/>
  <c r="G25" i="11" s="1"/>
  <c r="AN25" i="11" s="1"/>
  <c r="AD42" i="11"/>
  <c r="AL42" i="11"/>
  <c r="G19" i="11"/>
  <c r="AE42" i="11"/>
  <c r="AM42" i="11"/>
  <c r="V52" i="11"/>
  <c r="AT52" i="11"/>
  <c r="BB52" i="11"/>
  <c r="X42" i="11"/>
  <c r="AF42" i="11"/>
  <c r="E31" i="11"/>
  <c r="F31" i="11" s="1"/>
  <c r="G31" i="11" s="1"/>
  <c r="O52" i="11"/>
  <c r="AU52" i="11"/>
  <c r="E28" i="11"/>
  <c r="F28" i="11" s="1"/>
  <c r="G28" i="11" s="1"/>
  <c r="AN28" i="11" s="1"/>
  <c r="Y42" i="11"/>
  <c r="AG42" i="11"/>
  <c r="E26" i="11"/>
  <c r="F26" i="11" s="1"/>
  <c r="G26" i="11" s="1"/>
  <c r="AN26" i="11" s="1"/>
  <c r="Z42" i="11"/>
  <c r="AH42" i="11"/>
  <c r="E29" i="11"/>
  <c r="F29" i="11" s="1"/>
  <c r="G29" i="11" s="1"/>
  <c r="AN29" i="11" s="1"/>
  <c r="AA42" i="11"/>
  <c r="CA53" i="3"/>
  <c r="BO53" i="3"/>
  <c r="BC53" i="3"/>
  <c r="C9" i="6"/>
  <c r="E9" i="6"/>
  <c r="AA11" i="11" l="1"/>
  <c r="AG14" i="12"/>
  <c r="AG52" i="12" s="1"/>
  <c r="AE14" i="12"/>
  <c r="AK14" i="12"/>
  <c r="AK52" i="12" s="1"/>
  <c r="E39" i="12"/>
  <c r="E34" i="12"/>
  <c r="F34" i="12" s="1"/>
  <c r="E40" i="12"/>
  <c r="F40" i="12" s="1"/>
  <c r="E37" i="12"/>
  <c r="F37" i="12" s="1"/>
  <c r="G37" i="12" s="1"/>
  <c r="W37" i="12" s="1"/>
  <c r="E36" i="12"/>
  <c r="F36" i="12" s="1"/>
  <c r="G36" i="12" s="1"/>
  <c r="W36" i="12" s="1"/>
  <c r="AG21" i="16"/>
  <c r="AG52" i="16" s="1"/>
  <c r="Z52" i="16"/>
  <c r="E34" i="13"/>
  <c r="F34" i="13" s="1"/>
  <c r="G34" i="13" s="1"/>
  <c r="W34" i="13" s="1"/>
  <c r="E40" i="13"/>
  <c r="F40" i="13" s="1"/>
  <c r="G40" i="13" s="1"/>
  <c r="CU40" i="13" s="1"/>
  <c r="CU52" i="13" s="1"/>
  <c r="CM53" i="13" s="1"/>
  <c r="E37" i="13"/>
  <c r="F37" i="13" s="1"/>
  <c r="G37" i="13" s="1"/>
  <c r="W37" i="13" s="1"/>
  <c r="E36" i="13"/>
  <c r="F36" i="13" s="1"/>
  <c r="AI21" i="14"/>
  <c r="AB52" i="18"/>
  <c r="AF21" i="16"/>
  <c r="AF52" i="16" s="1"/>
  <c r="AL21" i="16"/>
  <c r="AL52" i="16" s="1"/>
  <c r="AI21" i="16"/>
  <c r="AI52" i="16" s="1"/>
  <c r="AF21" i="18"/>
  <c r="AF52" i="18" s="1"/>
  <c r="AI52" i="20"/>
  <c r="AL52" i="20"/>
  <c r="AC52" i="20"/>
  <c r="AG52" i="20"/>
  <c r="AA52" i="20"/>
  <c r="AJ52" i="20"/>
  <c r="AI21" i="18"/>
  <c r="AI52" i="18" s="1"/>
  <c r="AE21" i="18"/>
  <c r="AE52" i="18" s="1"/>
  <c r="W58" i="18"/>
  <c r="M58" i="18"/>
  <c r="V58" i="18"/>
  <c r="U58" i="18"/>
  <c r="T58" i="18"/>
  <c r="Y58" i="18"/>
  <c r="Q58" i="18"/>
  <c r="P58" i="18"/>
  <c r="X58" i="18"/>
  <c r="R58" i="18"/>
  <c r="N58" i="18"/>
  <c r="S58" i="18"/>
  <c r="O58" i="18"/>
  <c r="O58" i="16"/>
  <c r="P58" i="16"/>
  <c r="V58" i="16"/>
  <c r="N58" i="16"/>
  <c r="U58" i="16"/>
  <c r="K58" i="16"/>
  <c r="M58" i="16"/>
  <c r="T58" i="16"/>
  <c r="L58" i="16"/>
  <c r="Q58" i="16"/>
  <c r="R58" i="16"/>
  <c r="S58" i="16"/>
  <c r="W58" i="16"/>
  <c r="AM52" i="18"/>
  <c r="AB52" i="20"/>
  <c r="AC52" i="16"/>
  <c r="AE21" i="16"/>
  <c r="AE52" i="16" s="1"/>
  <c r="Z52" i="20"/>
  <c r="AA52" i="16"/>
  <c r="AB58" i="16" s="1"/>
  <c r="AK21" i="16"/>
  <c r="AK52" i="16" s="1"/>
  <c r="AK52" i="20"/>
  <c r="AJ21" i="16"/>
  <c r="AJ52" i="16" s="1"/>
  <c r="AH21" i="16"/>
  <c r="AH52" i="16" s="1"/>
  <c r="AD52" i="18"/>
  <c r="AD52" i="20"/>
  <c r="AC52" i="18"/>
  <c r="AE52" i="20"/>
  <c r="AA21" i="18"/>
  <c r="AA52" i="18" s="1"/>
  <c r="Z21" i="18"/>
  <c r="Z52" i="18" s="1"/>
  <c r="AF52" i="20"/>
  <c r="F16" i="10"/>
  <c r="I16" i="10"/>
  <c r="E16" i="10"/>
  <c r="H16" i="10"/>
  <c r="G16" i="10"/>
  <c r="J52" i="11"/>
  <c r="J58" i="11" s="1"/>
  <c r="AN12" i="11"/>
  <c r="AN14" i="11" s="1"/>
  <c r="AJ12" i="11"/>
  <c r="AG12" i="11"/>
  <c r="X12" i="11"/>
  <c r="X14" i="11" s="1"/>
  <c r="Y12" i="11"/>
  <c r="Y14" i="11" s="1"/>
  <c r="AC12" i="11"/>
  <c r="AI12" i="11"/>
  <c r="T52" i="11"/>
  <c r="AG11" i="11"/>
  <c r="AI11" i="11"/>
  <c r="AL11" i="11"/>
  <c r="E14" i="11"/>
  <c r="K12" i="11"/>
  <c r="AB12" i="11"/>
  <c r="Z12" i="11"/>
  <c r="AK12" i="11"/>
  <c r="P12" i="11"/>
  <c r="AH12" i="11"/>
  <c r="R12" i="11"/>
  <c r="AD12" i="11"/>
  <c r="AA12" i="11"/>
  <c r="AE12" i="11"/>
  <c r="AL12" i="11"/>
  <c r="AF12" i="11"/>
  <c r="AH14" i="12"/>
  <c r="AH52" i="12" s="1"/>
  <c r="AB14" i="12"/>
  <c r="AB52" i="12" s="1"/>
  <c r="X58" i="16"/>
  <c r="Y58" i="16"/>
  <c r="I58" i="11"/>
  <c r="AK11" i="11"/>
  <c r="J14" i="10"/>
  <c r="G14" i="10"/>
  <c r="H14" i="10"/>
  <c r="Q14" i="10"/>
  <c r="I14" i="10"/>
  <c r="L14" i="10"/>
  <c r="O14" i="10"/>
  <c r="P14" i="10"/>
  <c r="K14" i="10"/>
  <c r="F14" i="10"/>
  <c r="N14" i="10"/>
  <c r="R14" i="10"/>
  <c r="M14" i="10"/>
  <c r="E14" i="10"/>
  <c r="AD14" i="12"/>
  <c r="AD52" i="12" s="1"/>
  <c r="AM52" i="12"/>
  <c r="E50" i="6"/>
  <c r="E52" i="6" s="1"/>
  <c r="AM52" i="16"/>
  <c r="Z58" i="16"/>
  <c r="AJ52" i="18"/>
  <c r="AK21" i="18"/>
  <c r="AK52" i="18" s="1"/>
  <c r="AL21" i="18"/>
  <c r="AL52" i="18" s="1"/>
  <c r="AG21" i="18"/>
  <c r="AG52" i="18" s="1"/>
  <c r="V58" i="20"/>
  <c r="Q58" i="20"/>
  <c r="N58" i="20"/>
  <c r="X58" i="20"/>
  <c r="O58" i="20"/>
  <c r="T58" i="20"/>
  <c r="Y58" i="20"/>
  <c r="S58" i="20"/>
  <c r="W58" i="20"/>
  <c r="R58" i="20"/>
  <c r="P58" i="20"/>
  <c r="U58" i="20"/>
  <c r="H53" i="20"/>
  <c r="M58" i="20"/>
  <c r="H53" i="18"/>
  <c r="G50" i="18"/>
  <c r="G50" i="16"/>
  <c r="G51" i="16" s="1"/>
  <c r="H53" i="16"/>
  <c r="Z14" i="14"/>
  <c r="M52" i="14"/>
  <c r="AJ14" i="14"/>
  <c r="AD14" i="14"/>
  <c r="R14" i="14"/>
  <c r="R52" i="14" s="1"/>
  <c r="AH14" i="14"/>
  <c r="Y14" i="14"/>
  <c r="Y52" i="14" s="1"/>
  <c r="K14" i="14"/>
  <c r="K52" i="14" s="1"/>
  <c r="X14" i="14"/>
  <c r="X52" i="14" s="1"/>
  <c r="AA14" i="14"/>
  <c r="AN14" i="14"/>
  <c r="AN52" i="14" s="1"/>
  <c r="P14" i="14"/>
  <c r="P52" i="14" s="1"/>
  <c r="AI14" i="14"/>
  <c r="AD14" i="13"/>
  <c r="Y52" i="13"/>
  <c r="AN14" i="13"/>
  <c r="AN52" i="13" s="1"/>
  <c r="X52" i="13"/>
  <c r="M13" i="13"/>
  <c r="M52" i="13" s="1"/>
  <c r="R14" i="13"/>
  <c r="R52" i="13" s="1"/>
  <c r="K14" i="13"/>
  <c r="K52" i="13" s="1"/>
  <c r="W52" i="13"/>
  <c r="P9" i="12"/>
  <c r="P14" i="12" s="1"/>
  <c r="P52" i="12" s="1"/>
  <c r="M9" i="12"/>
  <c r="M14" i="12" s="1"/>
  <c r="M52" i="12" s="1"/>
  <c r="AL14" i="12"/>
  <c r="AL52" i="12" s="1"/>
  <c r="AA52" i="12"/>
  <c r="X14" i="12"/>
  <c r="X52" i="12" s="1"/>
  <c r="AC14" i="12"/>
  <c r="AC52" i="12" s="1"/>
  <c r="Z14" i="12"/>
  <c r="Z52" i="12" s="1"/>
  <c r="AF14" i="12"/>
  <c r="AF52" i="12" s="1"/>
  <c r="AI14" i="12"/>
  <c r="AI52" i="12" s="1"/>
  <c r="AJ14" i="12"/>
  <c r="AJ52" i="12" s="1"/>
  <c r="AE52" i="12"/>
  <c r="K14" i="12"/>
  <c r="K52" i="12" s="1"/>
  <c r="AN14" i="12"/>
  <c r="AN52" i="12" s="1"/>
  <c r="Y14" i="12"/>
  <c r="Y52" i="12" s="1"/>
  <c r="R14" i="12"/>
  <c r="R52" i="12" s="1"/>
  <c r="AC10" i="11"/>
  <c r="AE10" i="11"/>
  <c r="AM10" i="11"/>
  <c r="AF11" i="11"/>
  <c r="AH11" i="11"/>
  <c r="AB11" i="11"/>
  <c r="AI10" i="11"/>
  <c r="AE11" i="11"/>
  <c r="AM11" i="11"/>
  <c r="AB10" i="11"/>
  <c r="Z11" i="11"/>
  <c r="AD11" i="11"/>
  <c r="AJ10" i="11"/>
  <c r="AG10" i="11"/>
  <c r="AK10" i="11"/>
  <c r="Z10" i="11"/>
  <c r="AD10" i="11"/>
  <c r="AH10" i="11"/>
  <c r="AL10" i="11"/>
  <c r="AJ11" i="11"/>
  <c r="AA10" i="11"/>
  <c r="AQ53" i="11"/>
  <c r="AJ31" i="11"/>
  <c r="AB31" i="11"/>
  <c r="AL31" i="11"/>
  <c r="AI31" i="11"/>
  <c r="AA31" i="11"/>
  <c r="AD31" i="11"/>
  <c r="AH31" i="11"/>
  <c r="Z31" i="11"/>
  <c r="AK31" i="11"/>
  <c r="AG31" i="11"/>
  <c r="Y31" i="11"/>
  <c r="AF31" i="11"/>
  <c r="X31" i="11"/>
  <c r="AM31" i="11"/>
  <c r="AE31" i="11"/>
  <c r="AC31" i="11"/>
  <c r="Y16" i="11"/>
  <c r="Y20" i="11" s="1"/>
  <c r="X16" i="11"/>
  <c r="X20" i="11" s="1"/>
  <c r="AJ15" i="11"/>
  <c r="AB15" i="11"/>
  <c r="AD15" i="11"/>
  <c r="AC15" i="11"/>
  <c r="AI15" i="11"/>
  <c r="AA15" i="11"/>
  <c r="AH15" i="11"/>
  <c r="Z15" i="11"/>
  <c r="AL15" i="11"/>
  <c r="AK15" i="11"/>
  <c r="AG15" i="11"/>
  <c r="AF15" i="11"/>
  <c r="AM15" i="11"/>
  <c r="AE15" i="11"/>
  <c r="P24" i="11"/>
  <c r="N24" i="11"/>
  <c r="N52" i="11" s="1"/>
  <c r="F14" i="11"/>
  <c r="G14" i="11" s="1"/>
  <c r="G9" i="11"/>
  <c r="Y7" i="11"/>
  <c r="X7" i="11"/>
  <c r="F21" i="11"/>
  <c r="G21" i="11" s="1"/>
  <c r="F20" i="11"/>
  <c r="G20" i="11" s="1"/>
  <c r="E13" i="11"/>
  <c r="F13" i="11" s="1"/>
  <c r="G13" i="11" s="1"/>
  <c r="G6" i="11"/>
  <c r="Y8" i="11"/>
  <c r="X8" i="11"/>
  <c r="K3" i="3"/>
  <c r="I2" i="3"/>
  <c r="R17" i="10" l="1"/>
  <c r="Q17" i="10"/>
  <c r="F17" i="10"/>
  <c r="G17" i="10"/>
  <c r="K17" i="10"/>
  <c r="J17" i="10"/>
  <c r="H17" i="10"/>
  <c r="P17" i="10"/>
  <c r="O17" i="10"/>
  <c r="E17" i="10"/>
  <c r="L17" i="10"/>
  <c r="N17" i="10"/>
  <c r="M17" i="10"/>
  <c r="I17" i="10"/>
  <c r="AC14" i="11"/>
  <c r="AD14" i="11"/>
  <c r="Z14" i="11"/>
  <c r="AN52" i="11"/>
  <c r="AB14" i="11"/>
  <c r="AG14" i="11"/>
  <c r="AL14" i="11"/>
  <c r="E34" i="11"/>
  <c r="F34" i="11" s="1"/>
  <c r="G34" i="11" s="1"/>
  <c r="W34" i="11" s="1"/>
  <c r="E36" i="11"/>
  <c r="F36" i="11" s="1"/>
  <c r="G36" i="11" s="1"/>
  <c r="W36" i="11" s="1"/>
  <c r="E37" i="11"/>
  <c r="F37" i="11" s="1"/>
  <c r="G37" i="11" s="1"/>
  <c r="W37" i="11" s="1"/>
  <c r="E40" i="11"/>
  <c r="F40" i="11" s="1"/>
  <c r="G40" i="11" s="1"/>
  <c r="CU40" i="11" s="1"/>
  <c r="CU52" i="11" s="1"/>
  <c r="CM53" i="11" s="1"/>
  <c r="AE14" i="11"/>
  <c r="G40" i="12"/>
  <c r="CU40" i="12" s="1"/>
  <c r="CU52" i="12" s="1"/>
  <c r="CM53" i="12" s="1"/>
  <c r="E38" i="12"/>
  <c r="G34" i="12"/>
  <c r="W34" i="12" s="1"/>
  <c r="W52" i="12" s="1"/>
  <c r="E31" i="6"/>
  <c r="E36" i="6" s="1"/>
  <c r="E38" i="6" s="1"/>
  <c r="G36" i="13"/>
  <c r="W36" i="13" s="1"/>
  <c r="AB58" i="20"/>
  <c r="AE53" i="20"/>
  <c r="AC58" i="16"/>
  <c r="BY58" i="20"/>
  <c r="CP58" i="20"/>
  <c r="CJ58" i="20"/>
  <c r="AD58" i="16"/>
  <c r="CO58" i="20"/>
  <c r="BE58" i="20"/>
  <c r="AM58" i="20"/>
  <c r="BC58" i="20"/>
  <c r="CR58" i="20"/>
  <c r="AL58" i="20"/>
  <c r="BR58" i="20"/>
  <c r="AA58" i="16"/>
  <c r="S53" i="16"/>
  <c r="AG58" i="18"/>
  <c r="AA58" i="18"/>
  <c r="Z58" i="18"/>
  <c r="AB58" i="18"/>
  <c r="AC58" i="18"/>
  <c r="AD58" i="18"/>
  <c r="S53" i="18"/>
  <c r="AF58" i="18"/>
  <c r="AE58" i="18"/>
  <c r="CN58" i="20"/>
  <c r="BK58" i="20"/>
  <c r="AS58" i="20"/>
  <c r="BT58" i="20"/>
  <c r="BX58" i="20"/>
  <c r="CG58" i="20"/>
  <c r="AR58" i="20"/>
  <c r="BS58" i="20"/>
  <c r="AZ58" i="20"/>
  <c r="AA58" i="20"/>
  <c r="BM58" i="20"/>
  <c r="CH58" i="20"/>
  <c r="G57" i="20"/>
  <c r="BU58" i="20"/>
  <c r="CK58" i="20"/>
  <c r="AG58" i="20"/>
  <c r="AK58" i="20"/>
  <c r="BQ58" i="20"/>
  <c r="BL58" i="20"/>
  <c r="CB58" i="20"/>
  <c r="BG58" i="20"/>
  <c r="CM58" i="20"/>
  <c r="CE58" i="20"/>
  <c r="CC58" i="20"/>
  <c r="CS58" i="20"/>
  <c r="G57" i="16"/>
  <c r="CF58" i="20"/>
  <c r="BA58" i="20"/>
  <c r="AT58" i="20"/>
  <c r="BJ58" i="20"/>
  <c r="AM58" i="16"/>
  <c r="AW58" i="20"/>
  <c r="AJ58" i="20"/>
  <c r="CL58" i="20"/>
  <c r="CI58" i="20"/>
  <c r="CU58" i="20"/>
  <c r="G58" i="20" s="1"/>
  <c r="BH58" i="20"/>
  <c r="AQ58" i="20"/>
  <c r="AP58" i="20"/>
  <c r="AD58" i="20"/>
  <c r="BO58" i="20"/>
  <c r="AI58" i="20"/>
  <c r="CD58" i="20"/>
  <c r="S53" i="20"/>
  <c r="AX58" i="20"/>
  <c r="BD58" i="20"/>
  <c r="BV58" i="20"/>
  <c r="AU58" i="20"/>
  <c r="G53" i="20"/>
  <c r="BP58" i="20"/>
  <c r="AO58" i="20"/>
  <c r="CQ58" i="20"/>
  <c r="BB58" i="20"/>
  <c r="BW58" i="20"/>
  <c r="BI58" i="20"/>
  <c r="AF58" i="20"/>
  <c r="BZ58" i="20"/>
  <c r="AY58" i="20"/>
  <c r="BF58" i="20"/>
  <c r="AN58" i="20"/>
  <c r="CT58" i="20"/>
  <c r="Z58" i="20"/>
  <c r="AC58" i="20"/>
  <c r="AH58" i="20"/>
  <c r="CA58" i="20"/>
  <c r="BN58" i="20"/>
  <c r="AV58" i="20"/>
  <c r="AE58" i="20"/>
  <c r="AE58" i="16"/>
  <c r="AA14" i="11"/>
  <c r="AK14" i="11"/>
  <c r="AI14" i="11"/>
  <c r="AF14" i="11"/>
  <c r="R14" i="11"/>
  <c r="R52" i="11" s="1"/>
  <c r="K14" i="11"/>
  <c r="K52" i="11" s="1"/>
  <c r="CS58" i="16"/>
  <c r="CO58" i="16"/>
  <c r="CG58" i="16"/>
  <c r="BE58" i="16"/>
  <c r="BA58" i="16"/>
  <c r="CT58" i="16"/>
  <c r="AU58" i="16"/>
  <c r="CL58" i="16"/>
  <c r="CU58" i="16"/>
  <c r="G58" i="16" s="1"/>
  <c r="CP58" i="16"/>
  <c r="CN58" i="16"/>
  <c r="AJ58" i="16"/>
  <c r="CK58" i="16"/>
  <c r="AY58" i="16"/>
  <c r="AO58" i="16"/>
  <c r="CM58" i="16"/>
  <c r="AE53" i="16"/>
  <c r="CD58" i="16"/>
  <c r="CR58" i="16"/>
  <c r="CH58" i="16"/>
  <c r="CF58" i="16"/>
  <c r="AN58" i="16"/>
  <c r="AF58" i="16"/>
  <c r="G53" i="16"/>
  <c r="CQ58" i="16"/>
  <c r="BK58" i="16"/>
  <c r="AX58" i="16"/>
  <c r="BL58" i="16"/>
  <c r="BB58" i="16"/>
  <c r="AZ58" i="16"/>
  <c r="CE58" i="16"/>
  <c r="AV58" i="16"/>
  <c r="BW58" i="16"/>
  <c r="AK58" i="16"/>
  <c r="AH14" i="11"/>
  <c r="AM14" i="11"/>
  <c r="AJ14" i="11"/>
  <c r="Q58" i="12"/>
  <c r="T58" i="12"/>
  <c r="AC58" i="12"/>
  <c r="R58" i="12"/>
  <c r="Z58" i="12"/>
  <c r="L58" i="12"/>
  <c r="N58" i="12"/>
  <c r="AM58" i="12"/>
  <c r="AH58" i="12"/>
  <c r="P58" i="12"/>
  <c r="AB58" i="12"/>
  <c r="AD58" i="12"/>
  <c r="M58" i="12"/>
  <c r="AA58" i="12"/>
  <c r="O58" i="12"/>
  <c r="AI58" i="12"/>
  <c r="AK58" i="12"/>
  <c r="AE58" i="12"/>
  <c r="V58" i="12"/>
  <c r="K58" i="12"/>
  <c r="AJ58" i="12"/>
  <c r="AL58" i="12"/>
  <c r="S58" i="12"/>
  <c r="Y58" i="12"/>
  <c r="U58" i="12"/>
  <c r="AG58" i="12"/>
  <c r="W58" i="12"/>
  <c r="AF58" i="12"/>
  <c r="X58" i="12"/>
  <c r="CJ58" i="16"/>
  <c r="BO58" i="16"/>
  <c r="BN58" i="16"/>
  <c r="BU58" i="16"/>
  <c r="CB58" i="16"/>
  <c r="CA58" i="16"/>
  <c r="BR58" i="16"/>
  <c r="BQ58" i="16"/>
  <c r="BP58" i="16"/>
  <c r="AI58" i="16"/>
  <c r="M58" i="13"/>
  <c r="U58" i="13"/>
  <c r="O58" i="13"/>
  <c r="K58" i="13"/>
  <c r="S58" i="13"/>
  <c r="Y58" i="13"/>
  <c r="W58" i="13"/>
  <c r="Q58" i="13"/>
  <c r="L58" i="13"/>
  <c r="N58" i="13"/>
  <c r="T58" i="13"/>
  <c r="V58" i="13"/>
  <c r="P58" i="13"/>
  <c r="X58" i="13"/>
  <c r="R58" i="13"/>
  <c r="BG58" i="16"/>
  <c r="BF58" i="16"/>
  <c r="BM58" i="16"/>
  <c r="BT58" i="16"/>
  <c r="BS58" i="16"/>
  <c r="BJ58" i="16"/>
  <c r="BI58" i="16"/>
  <c r="BH58" i="16"/>
  <c r="AL58" i="16"/>
  <c r="AH58" i="16"/>
  <c r="AQ58" i="16"/>
  <c r="AP58" i="16"/>
  <c r="AW58" i="16"/>
  <c r="BD58" i="16"/>
  <c r="BC58" i="16"/>
  <c r="AT58" i="16"/>
  <c r="AS58" i="16"/>
  <c r="AR58" i="16"/>
  <c r="AG58" i="16"/>
  <c r="BV58" i="16"/>
  <c r="CC58" i="16"/>
  <c r="CI58" i="16"/>
  <c r="BZ58" i="16"/>
  <c r="BY58" i="16"/>
  <c r="BX58" i="16"/>
  <c r="BN58" i="18"/>
  <c r="BK58" i="18"/>
  <c r="BD58" i="18"/>
  <c r="BF58" i="18"/>
  <c r="BI58" i="18"/>
  <c r="BH58" i="18"/>
  <c r="BS58" i="18"/>
  <c r="AW58" i="18"/>
  <c r="BJ58" i="18"/>
  <c r="BG58" i="18"/>
  <c r="BP58" i="18"/>
  <c r="CP58" i="18"/>
  <c r="CG58" i="18"/>
  <c r="CR58" i="18"/>
  <c r="AQ58" i="18"/>
  <c r="AS58" i="18"/>
  <c r="AK58" i="18"/>
  <c r="CS58" i="18"/>
  <c r="CH58" i="18"/>
  <c r="CO58" i="18"/>
  <c r="CF58" i="18"/>
  <c r="AE53" i="18"/>
  <c r="V58" i="14"/>
  <c r="P58" i="14"/>
  <c r="Q58" i="14"/>
  <c r="X58" i="14"/>
  <c r="K58" i="14"/>
  <c r="M58" i="14"/>
  <c r="S58" i="14"/>
  <c r="U58" i="14"/>
  <c r="Y58" i="14"/>
  <c r="O58" i="14"/>
  <c r="R58" i="14"/>
  <c r="L58" i="14"/>
  <c r="W58" i="14"/>
  <c r="T58" i="14"/>
  <c r="N58" i="14"/>
  <c r="BO58" i="18"/>
  <c r="CC58" i="18"/>
  <c r="AL58" i="18"/>
  <c r="BA58" i="18"/>
  <c r="BX58" i="18"/>
  <c r="CK58" i="18"/>
  <c r="AR58" i="18"/>
  <c r="AJ58" i="18"/>
  <c r="CA58" i="18"/>
  <c r="BY58" i="18"/>
  <c r="AV58" i="18"/>
  <c r="CB58" i="18"/>
  <c r="CL58" i="18"/>
  <c r="CU58" i="18"/>
  <c r="AO58" i="18"/>
  <c r="AM58" i="18"/>
  <c r="BV58" i="18"/>
  <c r="G53" i="18"/>
  <c r="AP58" i="18"/>
  <c r="BR58" i="18"/>
  <c r="CM58" i="18"/>
  <c r="CT58" i="18"/>
  <c r="BB58" i="18"/>
  <c r="AI58" i="18"/>
  <c r="BL58" i="18"/>
  <c r="CI58" i="18"/>
  <c r="BZ58" i="18"/>
  <c r="BU58" i="18"/>
  <c r="AT58" i="18"/>
  <c r="AZ58" i="18"/>
  <c r="CQ58" i="18"/>
  <c r="AX58" i="18"/>
  <c r="AH58" i="18"/>
  <c r="BE58" i="18"/>
  <c r="BT58" i="18"/>
  <c r="BW58" i="18"/>
  <c r="CD58" i="18"/>
  <c r="CN58" i="18"/>
  <c r="BC58" i="18"/>
  <c r="BQ58" i="18"/>
  <c r="G57" i="18"/>
  <c r="BM58" i="18"/>
  <c r="CJ58" i="18"/>
  <c r="CE58" i="18"/>
  <c r="AU58" i="18"/>
  <c r="AN58" i="18"/>
  <c r="AY58" i="18"/>
  <c r="AQ58" i="12"/>
  <c r="AY58" i="12"/>
  <c r="BG58" i="12"/>
  <c r="BO58" i="12"/>
  <c r="BW58" i="12"/>
  <c r="CE58" i="12"/>
  <c r="CM58" i="12"/>
  <c r="BF58" i="12"/>
  <c r="AR58" i="12"/>
  <c r="AZ58" i="12"/>
  <c r="BH58" i="12"/>
  <c r="BP58" i="12"/>
  <c r="BX58" i="12"/>
  <c r="CF58" i="12"/>
  <c r="CN58" i="12"/>
  <c r="CU58" i="12"/>
  <c r="CL58" i="12"/>
  <c r="AS58" i="12"/>
  <c r="BA58" i="12"/>
  <c r="BI58" i="12"/>
  <c r="BQ58" i="12"/>
  <c r="BY58" i="12"/>
  <c r="CG58" i="12"/>
  <c r="CO58" i="12"/>
  <c r="BN58" i="12"/>
  <c r="AT58" i="12"/>
  <c r="BB58" i="12"/>
  <c r="BJ58" i="12"/>
  <c r="BR58" i="12"/>
  <c r="BZ58" i="12"/>
  <c r="CH58" i="12"/>
  <c r="CP58" i="12"/>
  <c r="CD58" i="12"/>
  <c r="AU58" i="12"/>
  <c r="BC58" i="12"/>
  <c r="BK58" i="12"/>
  <c r="BS58" i="12"/>
  <c r="CA58" i="12"/>
  <c r="CI58" i="12"/>
  <c r="CQ58" i="12"/>
  <c r="AP58" i="12"/>
  <c r="CT58" i="12"/>
  <c r="AN58" i="12"/>
  <c r="AV58" i="12"/>
  <c r="BD58" i="12"/>
  <c r="BL58" i="12"/>
  <c r="BT58" i="12"/>
  <c r="CB58" i="12"/>
  <c r="CJ58" i="12"/>
  <c r="CR58" i="12"/>
  <c r="BV58" i="12"/>
  <c r="AO58" i="12"/>
  <c r="AW58" i="12"/>
  <c r="BE58" i="12"/>
  <c r="BM58" i="12"/>
  <c r="BU58" i="12"/>
  <c r="CC58" i="12"/>
  <c r="CK58" i="12"/>
  <c r="CS58" i="12"/>
  <c r="AX58" i="12"/>
  <c r="G51" i="18"/>
  <c r="H53" i="14"/>
  <c r="H53" i="13"/>
  <c r="S53" i="12"/>
  <c r="G53" i="12"/>
  <c r="H53" i="12"/>
  <c r="G57" i="12"/>
  <c r="AE53" i="12"/>
  <c r="P9" i="11"/>
  <c r="P14" i="11" s="1"/>
  <c r="M9" i="11"/>
  <c r="M14" i="11" s="1"/>
  <c r="M6" i="11"/>
  <c r="E39" i="11"/>
  <c r="E17" i="6" s="1"/>
  <c r="X13" i="11"/>
  <c r="X52" i="11" s="1"/>
  <c r="Y13" i="11"/>
  <c r="Y52" i="11" s="1"/>
  <c r="G5" i="3"/>
  <c r="G55" i="3"/>
  <c r="K4" i="3"/>
  <c r="E38" i="11" l="1"/>
  <c r="C17" i="6" s="1"/>
  <c r="G49" i="11"/>
  <c r="C31" i="6"/>
  <c r="C36" i="6" s="1"/>
  <c r="C38" i="6" s="1"/>
  <c r="G50" i="12"/>
  <c r="G51" i="12" s="1"/>
  <c r="C50" i="6"/>
  <c r="C52" i="6" s="1"/>
  <c r="G50" i="13"/>
  <c r="G51" i="13" s="1"/>
  <c r="L58" i="11"/>
  <c r="K58" i="11"/>
  <c r="G58" i="18"/>
  <c r="G58" i="12"/>
  <c r="P52" i="11"/>
  <c r="M13" i="11"/>
  <c r="M52" i="11" s="1"/>
  <c r="W52" i="11"/>
  <c r="K5" i="3"/>
  <c r="H5" i="3"/>
  <c r="I5" i="3"/>
  <c r="Y58" i="11" l="1"/>
  <c r="O58" i="11"/>
  <c r="S58" i="11"/>
  <c r="T58" i="11"/>
  <c r="N58" i="11"/>
  <c r="P58" i="11"/>
  <c r="V58" i="11"/>
  <c r="X58" i="11"/>
  <c r="R58" i="11"/>
  <c r="M58" i="11"/>
  <c r="U58" i="11"/>
  <c r="W58" i="11"/>
  <c r="Q58" i="11"/>
  <c r="H53" i="11"/>
  <c r="G50" i="11"/>
  <c r="E23" i="6"/>
  <c r="C23" i="6"/>
  <c r="E21" i="6"/>
  <c r="E22" i="6" s="1"/>
  <c r="E24" i="6" s="1"/>
  <c r="C21" i="6"/>
  <c r="D38" i="3"/>
  <c r="D39" i="3"/>
  <c r="F45" i="3"/>
  <c r="G45" i="3" s="1"/>
  <c r="AN45" i="3" s="1"/>
  <c r="G51" i="11" l="1"/>
  <c r="E7" i="6"/>
  <c r="C7" i="6"/>
  <c r="F2" i="3"/>
  <c r="C22" i="6" l="1"/>
  <c r="C24" i="6" s="1"/>
  <c r="E43" i="3" l="1"/>
  <c r="F19" i="3" l="1"/>
  <c r="G19" i="3" s="1"/>
  <c r="F16" i="3"/>
  <c r="F44" i="3"/>
  <c r="G44" i="3" s="1"/>
  <c r="AN44" i="3" s="1"/>
  <c r="F43" i="3"/>
  <c r="G42" i="3"/>
  <c r="G41" i="3"/>
  <c r="F35" i="3"/>
  <c r="G35" i="3" s="1"/>
  <c r="W35" i="3" s="1"/>
  <c r="F33" i="3"/>
  <c r="G33" i="3" s="1"/>
  <c r="W33" i="3" s="1"/>
  <c r="F32" i="3"/>
  <c r="G32" i="3" s="1"/>
  <c r="AN32" i="3" s="1"/>
  <c r="F30" i="3"/>
  <c r="G30" i="3" s="1"/>
  <c r="AN30" i="3" s="1"/>
  <c r="F27" i="3"/>
  <c r="G27" i="3" s="1"/>
  <c r="AN27" i="3" s="1"/>
  <c r="D24" i="3"/>
  <c r="D23" i="3"/>
  <c r="F22" i="3"/>
  <c r="G22" i="3" s="1"/>
  <c r="AM22" i="3" s="1"/>
  <c r="F4" i="3"/>
  <c r="F3" i="3"/>
  <c r="E5" i="3" l="1"/>
  <c r="G43" i="3"/>
  <c r="CU43" i="3"/>
  <c r="AE41" i="3"/>
  <c r="AM41" i="3"/>
  <c r="AF41" i="3"/>
  <c r="X41" i="3"/>
  <c r="Y41" i="3"/>
  <c r="AG41" i="3"/>
  <c r="AB41" i="3"/>
  <c r="AJ41" i="3"/>
  <c r="Z41" i="3"/>
  <c r="AH41" i="3"/>
  <c r="AA41" i="3"/>
  <c r="AI41" i="3"/>
  <c r="AC41" i="3"/>
  <c r="AK41" i="3"/>
  <c r="AD41" i="3"/>
  <c r="AL41" i="3"/>
  <c r="AF42" i="3"/>
  <c r="X42" i="3"/>
  <c r="Y42" i="3"/>
  <c r="AG42" i="3"/>
  <c r="Z42" i="3"/>
  <c r="AH42" i="3"/>
  <c r="AC42" i="3"/>
  <c r="AK42" i="3"/>
  <c r="AA42" i="3"/>
  <c r="AI42" i="3"/>
  <c r="AB42" i="3"/>
  <c r="AJ42" i="3"/>
  <c r="AD42" i="3"/>
  <c r="AL42" i="3"/>
  <c r="AE42" i="3"/>
  <c r="AM42" i="3"/>
  <c r="E20" i="3"/>
  <c r="G16" i="3"/>
  <c r="E7" i="3"/>
  <c r="F7" i="3" s="1"/>
  <c r="G7" i="3" s="1"/>
  <c r="X7" i="3" s="1"/>
  <c r="G9" i="10"/>
  <c r="H9" i="10"/>
  <c r="I9" i="10"/>
  <c r="F9" i="10"/>
  <c r="E9" i="10"/>
  <c r="F18" i="3"/>
  <c r="G18" i="3" s="1"/>
  <c r="AZ52" i="3"/>
  <c r="AR52" i="3"/>
  <c r="V52" i="3"/>
  <c r="AT52" i="3"/>
  <c r="AY52" i="3"/>
  <c r="AQ52" i="3"/>
  <c r="U52" i="3"/>
  <c r="AX52" i="3"/>
  <c r="AP52" i="3"/>
  <c r="L52" i="3"/>
  <c r="AW52" i="3"/>
  <c r="AO52" i="3"/>
  <c r="S52" i="3"/>
  <c r="J52" i="3"/>
  <c r="BB52" i="3"/>
  <c r="BA52" i="3"/>
  <c r="AV52" i="3"/>
  <c r="AS52" i="3"/>
  <c r="AU52" i="3"/>
  <c r="O52" i="3"/>
  <c r="E6" i="3"/>
  <c r="F6" i="3" s="1"/>
  <c r="E8" i="3"/>
  <c r="F8" i="3" s="1"/>
  <c r="G8" i="3" s="1"/>
  <c r="E24" i="3"/>
  <c r="F24" i="3" s="1"/>
  <c r="G24" i="3" s="1"/>
  <c r="F5" i="3"/>
  <c r="E31" i="3"/>
  <c r="F31" i="3" s="1"/>
  <c r="G31" i="3" s="1"/>
  <c r="E10" i="3"/>
  <c r="F10" i="3" s="1"/>
  <c r="G10" i="3" s="1"/>
  <c r="E26" i="3" l="1"/>
  <c r="F26" i="3" s="1"/>
  <c r="G26" i="3" s="1"/>
  <c r="AN26" i="3" s="1"/>
  <c r="E25" i="3"/>
  <c r="F25" i="3" s="1"/>
  <c r="G25" i="3" s="1"/>
  <c r="AN25" i="3" s="1"/>
  <c r="E23" i="3"/>
  <c r="F23" i="3" s="1"/>
  <c r="G23" i="3" s="1"/>
  <c r="Q23" i="3" s="1"/>
  <c r="Q52" i="3" s="1"/>
  <c r="E12" i="3"/>
  <c r="F12" i="3" s="1"/>
  <c r="G12" i="3" s="1"/>
  <c r="AM12" i="3" s="1"/>
  <c r="AQ53" i="3"/>
  <c r="AE12" i="3"/>
  <c r="AD12" i="3"/>
  <c r="AE31" i="3"/>
  <c r="AM31" i="3"/>
  <c r="AF31" i="3"/>
  <c r="X31" i="3"/>
  <c r="Y31" i="3"/>
  <c r="AG31" i="3"/>
  <c r="AJ31" i="3"/>
  <c r="Z31" i="3"/>
  <c r="AH31" i="3"/>
  <c r="AA31" i="3"/>
  <c r="AI31" i="3"/>
  <c r="AB31" i="3"/>
  <c r="AC31" i="3"/>
  <c r="AK31" i="3"/>
  <c r="AD31" i="3"/>
  <c r="AL31" i="3"/>
  <c r="X16" i="3"/>
  <c r="X20" i="3" s="1"/>
  <c r="Y16" i="3"/>
  <c r="Y20" i="3" s="1"/>
  <c r="AC10" i="3"/>
  <c r="AK10" i="3"/>
  <c r="AD10" i="3"/>
  <c r="AL10" i="3"/>
  <c r="AE10" i="3"/>
  <c r="AM10" i="3"/>
  <c r="AF10" i="3"/>
  <c r="Z10" i="3"/>
  <c r="AH10" i="3"/>
  <c r="AG10" i="3"/>
  <c r="AA10" i="3"/>
  <c r="AI10" i="3"/>
  <c r="AB10" i="3"/>
  <c r="AJ10" i="3"/>
  <c r="Y8" i="3"/>
  <c r="X8" i="3"/>
  <c r="X13" i="3" s="1"/>
  <c r="I52" i="3"/>
  <c r="H52" i="3"/>
  <c r="E21" i="3"/>
  <c r="F21" i="3" s="1"/>
  <c r="G21" i="3" s="1"/>
  <c r="K7" i="10"/>
  <c r="K10" i="10" s="1"/>
  <c r="H7" i="10"/>
  <c r="H10" i="10" s="1"/>
  <c r="I7" i="10"/>
  <c r="I10" i="10" s="1"/>
  <c r="R7" i="10"/>
  <c r="R10" i="10" s="1"/>
  <c r="J7" i="10"/>
  <c r="J10" i="10" s="1"/>
  <c r="O7" i="10"/>
  <c r="O10" i="10" s="1"/>
  <c r="Q7" i="10"/>
  <c r="Q10" i="10" s="1"/>
  <c r="N7" i="10"/>
  <c r="N10" i="10" s="1"/>
  <c r="P7" i="10"/>
  <c r="P10" i="10" s="1"/>
  <c r="F7" i="10"/>
  <c r="F10" i="10" s="1"/>
  <c r="G7" i="10"/>
  <c r="G10" i="10" s="1"/>
  <c r="M7" i="10"/>
  <c r="M10" i="10" s="1"/>
  <c r="E7" i="10"/>
  <c r="E10" i="10" s="1"/>
  <c r="L7" i="10"/>
  <c r="L10" i="10" s="1"/>
  <c r="T23" i="3"/>
  <c r="T52" i="3" s="1"/>
  <c r="E9" i="3"/>
  <c r="F9" i="3" s="1"/>
  <c r="E13" i="3"/>
  <c r="F13" i="3" s="1"/>
  <c r="G13" i="3" s="1"/>
  <c r="G6" i="3"/>
  <c r="E15" i="3"/>
  <c r="F15" i="3" s="1"/>
  <c r="G15" i="3" s="1"/>
  <c r="Y7" i="3"/>
  <c r="E11" i="3"/>
  <c r="F11" i="3" s="1"/>
  <c r="G11" i="3" s="1"/>
  <c r="E29" i="3"/>
  <c r="F29" i="3" s="1"/>
  <c r="G29" i="3" s="1"/>
  <c r="AN29" i="3" s="1"/>
  <c r="P24" i="3"/>
  <c r="N24" i="3"/>
  <c r="N52" i="3" s="1"/>
  <c r="E28" i="3"/>
  <c r="F28" i="3" s="1"/>
  <c r="G28" i="3" s="1"/>
  <c r="AN28" i="3" s="1"/>
  <c r="AN12" i="3" l="1"/>
  <c r="AN14" i="3" s="1"/>
  <c r="AF12" i="3"/>
  <c r="AH12" i="3"/>
  <c r="AA12" i="3"/>
  <c r="AJ12" i="3"/>
  <c r="AI12" i="3"/>
  <c r="Y12" i="3"/>
  <c r="Y14" i="3" s="1"/>
  <c r="AB12" i="3"/>
  <c r="AK12" i="3"/>
  <c r="X12" i="3"/>
  <c r="X14" i="3" s="1"/>
  <c r="AG12" i="3"/>
  <c r="P12" i="3"/>
  <c r="Z12" i="3"/>
  <c r="K12" i="3"/>
  <c r="K14" i="3" s="1"/>
  <c r="K52" i="3" s="1"/>
  <c r="AL12" i="3"/>
  <c r="AC12" i="3"/>
  <c r="R12" i="3"/>
  <c r="R14" i="3" s="1"/>
  <c r="R52" i="3" s="1"/>
  <c r="AN52" i="3"/>
  <c r="G9" i="3"/>
  <c r="P9" i="3" s="1"/>
  <c r="E14" i="3"/>
  <c r="F14" i="3" s="1"/>
  <c r="J58" i="3"/>
  <c r="AJ21" i="3"/>
  <c r="AG21" i="3"/>
  <c r="AH21" i="3"/>
  <c r="AM21" i="3"/>
  <c r="AE21" i="3"/>
  <c r="AB21" i="3"/>
  <c r="AD21" i="3"/>
  <c r="AD21" i="11"/>
  <c r="Z21" i="3"/>
  <c r="AA21" i="3"/>
  <c r="AC21" i="3"/>
  <c r="AF21" i="3"/>
  <c r="AI21" i="3"/>
  <c r="AK21" i="3"/>
  <c r="AL21" i="3"/>
  <c r="I58" i="3"/>
  <c r="AA11" i="3"/>
  <c r="AA14" i="3" s="1"/>
  <c r="AI11" i="3"/>
  <c r="AB11" i="3"/>
  <c r="AJ11" i="3"/>
  <c r="AC11" i="3"/>
  <c r="AK11" i="3"/>
  <c r="Z11" i="3"/>
  <c r="AD11" i="3"/>
  <c r="AD14" i="3" s="1"/>
  <c r="AL11" i="3"/>
  <c r="AE11" i="3"/>
  <c r="AE14" i="3" s="1"/>
  <c r="AM11" i="3"/>
  <c r="AM14" i="3" s="1"/>
  <c r="AG11" i="3"/>
  <c r="AH11" i="3"/>
  <c r="AH14" i="3" s="1"/>
  <c r="AF11" i="3"/>
  <c r="AF14" i="3" s="1"/>
  <c r="Y13" i="3"/>
  <c r="AG15" i="3"/>
  <c r="AH15" i="3"/>
  <c r="AA15" i="3"/>
  <c r="AI15" i="3"/>
  <c r="AD15" i="3"/>
  <c r="AL15" i="3"/>
  <c r="AB15" i="3"/>
  <c r="AJ15" i="3"/>
  <c r="AC15" i="3"/>
  <c r="AK15" i="3"/>
  <c r="AE15" i="3"/>
  <c r="AM15" i="3"/>
  <c r="AF15" i="3"/>
  <c r="Z15" i="3"/>
  <c r="M6" i="3"/>
  <c r="M13" i="3" s="1"/>
  <c r="F17" i="3"/>
  <c r="G17" i="3" s="1"/>
  <c r="AI14" i="3" l="1"/>
  <c r="AG14" i="3"/>
  <c r="AB14" i="3"/>
  <c r="AJ14" i="3"/>
  <c r="Z14" i="3"/>
  <c r="AK14" i="3"/>
  <c r="AK52" i="3" s="1"/>
  <c r="AL14" i="3"/>
  <c r="AL52" i="3" s="1"/>
  <c r="AC14" i="3"/>
  <c r="AC52" i="3" s="1"/>
  <c r="K58" i="3"/>
  <c r="L58" i="3"/>
  <c r="M9" i="3"/>
  <c r="M14" i="3" s="1"/>
  <c r="P14" i="3"/>
  <c r="P52" i="3" s="1"/>
  <c r="AD52" i="3"/>
  <c r="AC21" i="13"/>
  <c r="AC52" i="13" s="1"/>
  <c r="Z21" i="14"/>
  <c r="Z52" i="14" s="1"/>
  <c r="AF21" i="13"/>
  <c r="AF52" i="13" s="1"/>
  <c r="AE21" i="13"/>
  <c r="AE52" i="13"/>
  <c r="Z21" i="13"/>
  <c r="Z52" i="13" s="1"/>
  <c r="AF21" i="14"/>
  <c r="AF52" i="14" s="1"/>
  <c r="AE21" i="14"/>
  <c r="AE52" i="14" s="1"/>
  <c r="AA21" i="13"/>
  <c r="AA52" i="13" s="1"/>
  <c r="AJ21" i="13"/>
  <c r="AJ52" i="13" s="1"/>
  <c r="AK21" i="13"/>
  <c r="AK52" i="13"/>
  <c r="AA21" i="14"/>
  <c r="AA52" i="14" s="1"/>
  <c r="AJ21" i="14"/>
  <c r="AJ52" i="14" s="1"/>
  <c r="AK21" i="14"/>
  <c r="AK52" i="14" s="1"/>
  <c r="AI21" i="13"/>
  <c r="AI52" i="13" s="1"/>
  <c r="AB21" i="14"/>
  <c r="AB52" i="14" s="1"/>
  <c r="AG21" i="14"/>
  <c r="AG52" i="14" s="1"/>
  <c r="AD21" i="14"/>
  <c r="AD52" i="14" s="1"/>
  <c r="AB21" i="13"/>
  <c r="AB52" i="13" s="1"/>
  <c r="AG21" i="13"/>
  <c r="AG52" i="13" s="1"/>
  <c r="AD21" i="13"/>
  <c r="AD52" i="13" s="1"/>
  <c r="AI52" i="14"/>
  <c r="AH21" i="13"/>
  <c r="AH52" i="13" s="1"/>
  <c r="AL21" i="13"/>
  <c r="AL52" i="13" s="1"/>
  <c r="AM21" i="13"/>
  <c r="AM52" i="13"/>
  <c r="AC21" i="14"/>
  <c r="AC52" i="14" s="1"/>
  <c r="AH21" i="14"/>
  <c r="AH52" i="14" s="1"/>
  <c r="AL21" i="14"/>
  <c r="AL52" i="14" s="1"/>
  <c r="AM21" i="14"/>
  <c r="AM52" i="14" s="1"/>
  <c r="G14" i="3"/>
  <c r="AK21" i="11"/>
  <c r="AK52" i="11" s="1"/>
  <c r="Z52" i="3"/>
  <c r="Z21" i="11"/>
  <c r="Z52" i="11" s="1"/>
  <c r="AG21" i="11"/>
  <c r="AG52" i="11" s="1"/>
  <c r="AB21" i="11"/>
  <c r="AB52" i="11" s="1"/>
  <c r="AG52" i="3"/>
  <c r="AA52" i="3"/>
  <c r="AE52" i="3"/>
  <c r="AM52" i="3"/>
  <c r="AA21" i="11"/>
  <c r="AA52" i="11" s="1"/>
  <c r="AE21" i="11"/>
  <c r="AE52" i="11" s="1"/>
  <c r="AL21" i="11"/>
  <c r="AL52" i="11" s="1"/>
  <c r="AI21" i="11"/>
  <c r="AI52" i="11" s="1"/>
  <c r="AB52" i="3"/>
  <c r="AJ52" i="3"/>
  <c r="AF52" i="3"/>
  <c r="AH52" i="3"/>
  <c r="AH21" i="11"/>
  <c r="AH52" i="11" s="1"/>
  <c r="AC21" i="11"/>
  <c r="AC52" i="11" s="1"/>
  <c r="AD52" i="11"/>
  <c r="AM21" i="11"/>
  <c r="AM52" i="11" s="1"/>
  <c r="AJ21" i="11"/>
  <c r="AJ52" i="11"/>
  <c r="AF21" i="11"/>
  <c r="AF52" i="11" s="1"/>
  <c r="AI52" i="3"/>
  <c r="Y17" i="3"/>
  <c r="Y52" i="3" s="1"/>
  <c r="X17" i="3"/>
  <c r="X52" i="3" s="1"/>
  <c r="F20" i="3"/>
  <c r="M52" i="3" l="1"/>
  <c r="V58" i="3"/>
  <c r="S58" i="3"/>
  <c r="Q58" i="3"/>
  <c r="U58" i="3"/>
  <c r="O58" i="3"/>
  <c r="P58" i="3"/>
  <c r="R58" i="3"/>
  <c r="N58" i="3"/>
  <c r="T58" i="3"/>
  <c r="M58" i="3"/>
  <c r="BP58" i="11"/>
  <c r="AN58" i="11"/>
  <c r="CT58" i="11"/>
  <c r="AV58" i="11"/>
  <c r="AE58" i="11"/>
  <c r="BK58" i="11"/>
  <c r="BM58" i="11"/>
  <c r="CQ58" i="11"/>
  <c r="AF58" i="11"/>
  <c r="BL58" i="11"/>
  <c r="CC58" i="11"/>
  <c r="CO58" i="11"/>
  <c r="CN58" i="11"/>
  <c r="AM58" i="11"/>
  <c r="AB58" i="11"/>
  <c r="BF58" i="11"/>
  <c r="CI58" i="11"/>
  <c r="AW58" i="11"/>
  <c r="CE58" i="11"/>
  <c r="Z58" i="11"/>
  <c r="AY58" i="11"/>
  <c r="BN58" i="11"/>
  <c r="BU58" i="11"/>
  <c r="AO58" i="11"/>
  <c r="AZ58" i="11"/>
  <c r="BG58" i="11"/>
  <c r="CU58" i="11"/>
  <c r="G58" i="11" s="1"/>
  <c r="CD58" i="11"/>
  <c r="CB58" i="11"/>
  <c r="AH58" i="11"/>
  <c r="AI58" i="11"/>
  <c r="AA58" i="11"/>
  <c r="AS58" i="11"/>
  <c r="BH58" i="11"/>
  <c r="BV58" i="11"/>
  <c r="BW58" i="11"/>
  <c r="CF58" i="11"/>
  <c r="CG58" i="11"/>
  <c r="CP58" i="11"/>
  <c r="CJ58" i="11"/>
  <c r="BB58" i="11"/>
  <c r="BZ58" i="11"/>
  <c r="AQ58" i="11"/>
  <c r="BE58" i="11"/>
  <c r="BI58" i="11"/>
  <c r="BS58" i="11"/>
  <c r="AR58" i="11"/>
  <c r="AK58" i="11"/>
  <c r="BJ58" i="11"/>
  <c r="CK58" i="11"/>
  <c r="BD58" i="11"/>
  <c r="CL58" i="11"/>
  <c r="AG58" i="11"/>
  <c r="AL58" i="11"/>
  <c r="AT58" i="11"/>
  <c r="BA58" i="11"/>
  <c r="BO58" i="11"/>
  <c r="BX58" i="11"/>
  <c r="BY58" i="11"/>
  <c r="CH58" i="11"/>
  <c r="AX58" i="11"/>
  <c r="AC58" i="11"/>
  <c r="AJ58" i="11"/>
  <c r="CS58" i="11"/>
  <c r="BQ58" i="11"/>
  <c r="CA58" i="11"/>
  <c r="AD58" i="11"/>
  <c r="AU58" i="11"/>
  <c r="BR58" i="11"/>
  <c r="BT58" i="11"/>
  <c r="CR58" i="11"/>
  <c r="AP58" i="11"/>
  <c r="BC58" i="11"/>
  <c r="CM58" i="11"/>
  <c r="AR58" i="13"/>
  <c r="CM58" i="13"/>
  <c r="CE58" i="13"/>
  <c r="AK58" i="13"/>
  <c r="BD58" i="13"/>
  <c r="CR58" i="13"/>
  <c r="BG58" i="13"/>
  <c r="CB58" i="13"/>
  <c r="BT58" i="13"/>
  <c r="AZ58" i="13"/>
  <c r="CU58" i="13"/>
  <c r="G58" i="13" s="1"/>
  <c r="CG58" i="13"/>
  <c r="CN58" i="13"/>
  <c r="CF58" i="13"/>
  <c r="AM58" i="13"/>
  <c r="BF58" i="13"/>
  <c r="BW58" i="13"/>
  <c r="CC58" i="13"/>
  <c r="AY58" i="13"/>
  <c r="BU58" i="13"/>
  <c r="BH58" i="13"/>
  <c r="CL58" i="13"/>
  <c r="AU58" i="13"/>
  <c r="CO58" i="13"/>
  <c r="CD58" i="13"/>
  <c r="AG58" i="13"/>
  <c r="AO58" i="13"/>
  <c r="BP58" i="13"/>
  <c r="CK58" i="13"/>
  <c r="BO58" i="13"/>
  <c r="BX58" i="13"/>
  <c r="AS58" i="13"/>
  <c r="BK58" i="13"/>
  <c r="BV58" i="13"/>
  <c r="BC58" i="13"/>
  <c r="BY58" i="13"/>
  <c r="AW58" i="13"/>
  <c r="AB58" i="13"/>
  <c r="CS58" i="13"/>
  <c r="AA58" i="13"/>
  <c r="BA58" i="13"/>
  <c r="AV58" i="13"/>
  <c r="AT58" i="13"/>
  <c r="BS58" i="13"/>
  <c r="CH58" i="13"/>
  <c r="AI58" i="13"/>
  <c r="BE58" i="13"/>
  <c r="AD58" i="13"/>
  <c r="BN58" i="13"/>
  <c r="AH58" i="13"/>
  <c r="BI58" i="13"/>
  <c r="AC58" i="13"/>
  <c r="BB58" i="13"/>
  <c r="BL58" i="13"/>
  <c r="CQ58" i="13"/>
  <c r="BZ58" i="13"/>
  <c r="AJ58" i="13"/>
  <c r="CT58" i="13"/>
  <c r="BM58" i="13"/>
  <c r="BQ58" i="13"/>
  <c r="BJ58" i="13"/>
  <c r="CP58" i="13"/>
  <c r="AP58" i="13"/>
  <c r="CI58" i="13"/>
  <c r="Z58" i="13"/>
  <c r="AL58" i="13"/>
  <c r="AX58" i="13"/>
  <c r="AE58" i="13"/>
  <c r="BR58" i="13"/>
  <c r="AN58" i="13"/>
  <c r="CJ58" i="13"/>
  <c r="AQ58" i="13"/>
  <c r="CA58" i="13"/>
  <c r="AF58" i="13"/>
  <c r="AL58" i="14"/>
  <c r="CN58" i="14"/>
  <c r="CG58" i="14"/>
  <c r="CH58" i="14"/>
  <c r="CI58" i="14"/>
  <c r="CB58" i="14"/>
  <c r="BU58" i="14"/>
  <c r="BN58" i="14"/>
  <c r="CA58" i="14"/>
  <c r="AF58" i="14"/>
  <c r="AM58" i="14"/>
  <c r="BG58" i="14"/>
  <c r="CO58" i="14"/>
  <c r="CP58" i="14"/>
  <c r="CQ58" i="14"/>
  <c r="CJ58" i="14"/>
  <c r="CC58" i="14"/>
  <c r="BV58" i="14"/>
  <c r="BM58" i="14"/>
  <c r="AJ58" i="14"/>
  <c r="AE58" i="14"/>
  <c r="AG58" i="14"/>
  <c r="AR58" i="14"/>
  <c r="CU58" i="14"/>
  <c r="G58" i="14" s="1"/>
  <c r="AY58" i="14"/>
  <c r="AQ58" i="14"/>
  <c r="CM58" i="14"/>
  <c r="CR58" i="14"/>
  <c r="CK58" i="14"/>
  <c r="CD58" i="14"/>
  <c r="AZ58" i="14"/>
  <c r="AT58" i="14"/>
  <c r="AU58" i="14"/>
  <c r="CE58" i="14"/>
  <c r="CL58" i="14"/>
  <c r="AD58" i="14"/>
  <c r="AI58" i="14"/>
  <c r="AS58" i="14"/>
  <c r="AN58" i="14"/>
  <c r="CS58" i="14"/>
  <c r="AK58" i="14"/>
  <c r="BH58" i="14"/>
  <c r="BA58" i="14"/>
  <c r="BB58" i="14"/>
  <c r="BC58" i="14"/>
  <c r="AV58" i="14"/>
  <c r="AO58" i="14"/>
  <c r="BW58" i="14"/>
  <c r="CT58" i="14"/>
  <c r="BZ58" i="14"/>
  <c r="BF58" i="14"/>
  <c r="AH58" i="14"/>
  <c r="BP58" i="14"/>
  <c r="BI58" i="14"/>
  <c r="BJ58" i="14"/>
  <c r="BK58" i="14"/>
  <c r="BD58" i="14"/>
  <c r="AW58" i="14"/>
  <c r="AP58" i="14"/>
  <c r="BO58" i="14"/>
  <c r="BY58" i="14"/>
  <c r="AB58" i="14"/>
  <c r="AA58" i="14"/>
  <c r="Z58" i="14"/>
  <c r="BX58" i="14"/>
  <c r="BQ58" i="14"/>
  <c r="BR58" i="14"/>
  <c r="BS58" i="14"/>
  <c r="BL58" i="14"/>
  <c r="BE58" i="14"/>
  <c r="AX58" i="14"/>
  <c r="G57" i="14"/>
  <c r="AC58" i="14"/>
  <c r="CF58" i="14"/>
  <c r="BT58" i="14"/>
  <c r="AE53" i="14"/>
  <c r="AE53" i="13"/>
  <c r="G53" i="14"/>
  <c r="S53" i="14"/>
  <c r="G57" i="13"/>
  <c r="S53" i="13"/>
  <c r="G53" i="13"/>
  <c r="AE53" i="11"/>
  <c r="AE53" i="3"/>
  <c r="S53" i="11"/>
  <c r="G57" i="11"/>
  <c r="G53" i="11"/>
  <c r="H53" i="3"/>
  <c r="G20" i="3"/>
  <c r="E36" i="3" s="1"/>
  <c r="E39" i="3" l="1"/>
  <c r="E40" i="3"/>
  <c r="F40" i="3" s="1"/>
  <c r="E34" i="3"/>
  <c r="F34" i="3" s="1"/>
  <c r="E37" i="3"/>
  <c r="F37" i="3" s="1"/>
  <c r="G37" i="3" s="1"/>
  <c r="W37" i="3" s="1"/>
  <c r="E3" i="6"/>
  <c r="E8" i="6" s="1"/>
  <c r="E10" i="6" s="1"/>
  <c r="F36" i="3"/>
  <c r="G34" i="3" l="1"/>
  <c r="W34" i="3" s="1"/>
  <c r="G49" i="3"/>
  <c r="G40" i="3"/>
  <c r="CU40" i="3" s="1"/>
  <c r="CU52" i="3" s="1"/>
  <c r="CM53" i="3" s="1"/>
  <c r="E38" i="3"/>
  <c r="G36" i="3"/>
  <c r="W36" i="3" s="1"/>
  <c r="G50" i="3"/>
  <c r="G51" i="3" s="1"/>
  <c r="C3" i="6" l="1"/>
  <c r="C8" i="6" s="1"/>
  <c r="C10" i="6" s="1"/>
  <c r="W52" i="3"/>
  <c r="CH58" i="3" l="1"/>
  <c r="BN58" i="3"/>
  <c r="CI58" i="3"/>
  <c r="BK58" i="3"/>
  <c r="BH58" i="3"/>
  <c r="AS58" i="3"/>
  <c r="BU58" i="3"/>
  <c r="BA58" i="3"/>
  <c r="AG58" i="3"/>
  <c r="BY58" i="3"/>
  <c r="AO58" i="3"/>
  <c r="CT58" i="3"/>
  <c r="AP58" i="3"/>
  <c r="AE58" i="3"/>
  <c r="AH58" i="3"/>
  <c r="CM58" i="3"/>
  <c r="AR58" i="3"/>
  <c r="AY58" i="3"/>
  <c r="BJ58" i="3"/>
  <c r="CA58" i="3"/>
  <c r="AW58" i="3"/>
  <c r="CB58" i="3"/>
  <c r="CP58" i="3"/>
  <c r="BV58" i="3"/>
  <c r="CO58" i="3"/>
  <c r="CL58" i="3"/>
  <c r="BL58" i="3"/>
  <c r="AZ58" i="3"/>
  <c r="BP58" i="3"/>
  <c r="AI58" i="3"/>
  <c r="AT58" i="3"/>
  <c r="BC58" i="3"/>
  <c r="CK58" i="3"/>
  <c r="CN58" i="3"/>
  <c r="CF58" i="3"/>
  <c r="AA58" i="3"/>
  <c r="W58" i="3"/>
  <c r="CQ58" i="3"/>
  <c r="BG58" i="3"/>
  <c r="BM58" i="3"/>
  <c r="AM58" i="3"/>
  <c r="AD58" i="3"/>
  <c r="AJ58" i="3"/>
  <c r="AV58" i="3"/>
  <c r="BZ58" i="3"/>
  <c r="AK58" i="3"/>
  <c r="CD58" i="3"/>
  <c r="X58" i="3"/>
  <c r="AQ58" i="3"/>
  <c r="BX58" i="3"/>
  <c r="BF58" i="3"/>
  <c r="CU58" i="3"/>
  <c r="G58" i="3" s="1"/>
  <c r="CE58" i="3"/>
  <c r="Y58" i="3"/>
  <c r="CJ58" i="3"/>
  <c r="BB58" i="3"/>
  <c r="BR58" i="3"/>
  <c r="AC58" i="3"/>
  <c r="AU58" i="3"/>
  <c r="Z58" i="3"/>
  <c r="BO58" i="3"/>
  <c r="AN58" i="3"/>
  <c r="CC58" i="3"/>
  <c r="CR58" i="3"/>
  <c r="BQ58" i="3"/>
  <c r="BS58" i="3"/>
  <c r="CG58" i="3"/>
  <c r="BT58" i="3"/>
  <c r="BW58" i="3"/>
  <c r="AB58" i="3"/>
  <c r="BI58" i="3"/>
  <c r="AX58" i="3"/>
  <c r="CS58" i="3"/>
  <c r="AL58" i="3"/>
  <c r="BE58" i="3"/>
  <c r="AF58" i="3"/>
  <c r="BD58" i="3"/>
  <c r="S53" i="3"/>
  <c r="G57" i="3"/>
  <c r="G53" i="3"/>
  <c r="C64" i="6" l="1"/>
  <c r="C66" i="6" s="1"/>
  <c r="G50" i="14" l="1"/>
  <c r="G51" i="14" l="1"/>
</calcChain>
</file>

<file path=xl/sharedStrings.xml><?xml version="1.0" encoding="utf-8"?>
<sst xmlns="http://schemas.openxmlformats.org/spreadsheetml/2006/main" count="2246" uniqueCount="196">
  <si>
    <t>COSTE ADMINISTRATIVO</t>
  </si>
  <si>
    <t>COSTE REALOJO</t>
  </si>
  <si>
    <t>Vivienda</t>
  </si>
  <si>
    <t>Garaje</t>
  </si>
  <si>
    <t>COSTES</t>
  </si>
  <si>
    <t>INGRESOS</t>
  </si>
  <si>
    <t>LICENCIA derribo</t>
  </si>
  <si>
    <t>LICENCIA nueva ejecución</t>
  </si>
  <si>
    <t>Demolición</t>
  </si>
  <si>
    <t>IVA</t>
  </si>
  <si>
    <t>Nueva edificacion</t>
  </si>
  <si>
    <t>Derribo</t>
  </si>
  <si>
    <t>Gestión residuo-canon</t>
  </si>
  <si>
    <t>Proyecto nueva ejecución</t>
  </si>
  <si>
    <t>D.O. nueva ejecución</t>
  </si>
  <si>
    <t>Proyecto demolición</t>
  </si>
  <si>
    <t>D.O. demolición</t>
  </si>
  <si>
    <t>Alquiler guardamuebles</t>
  </si>
  <si>
    <t>Topografia</t>
  </si>
  <si>
    <t>Geotecnico</t>
  </si>
  <si>
    <t>OCT</t>
  </si>
  <si>
    <t>Legalizaciones-OCA</t>
  </si>
  <si>
    <t>Mes alquiler</t>
  </si>
  <si>
    <t>Seguro decenal</t>
  </si>
  <si>
    <t>COSTES FINANCIEROS</t>
  </si>
  <si>
    <t>Banco comisión apertura</t>
  </si>
  <si>
    <t>Comisión cancelación</t>
  </si>
  <si>
    <t>Notaria prestamo</t>
  </si>
  <si>
    <t>Registro prestamo</t>
  </si>
  <si>
    <t>Constitución prestamo</t>
  </si>
  <si>
    <t>Importe</t>
  </si>
  <si>
    <t>Informes previos</t>
  </si>
  <si>
    <t>importe prestamo total</t>
  </si>
  <si>
    <t>Plazo (años)</t>
  </si>
  <si>
    <t>Tipo interes anual</t>
  </si>
  <si>
    <t>Interes mensual</t>
  </si>
  <si>
    <t>Cuota mensual</t>
  </si>
  <si>
    <t>Numero cuotas</t>
  </si>
  <si>
    <t>Total intereses</t>
  </si>
  <si>
    <t>Intereses prestamo corto</t>
  </si>
  <si>
    <t>Rehabilitación</t>
  </si>
  <si>
    <t>IMPORTES TOTALES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</si>
  <si>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</si>
  <si>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</si>
  <si>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</si>
  <si>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</si>
  <si>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</si>
  <si>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</si>
  <si>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</si>
  <si>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</si>
  <si>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</si>
  <si>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</si>
  <si>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</si>
  <si>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</si>
  <si>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</si>
  <si>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</si>
  <si>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</si>
  <si>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</si>
  <si>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</si>
  <si>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</si>
  <si>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</si>
  <si>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</si>
  <si>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</si>
  <si>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</si>
  <si>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</si>
  <si>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</si>
  <si>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</si>
  <si>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</si>
  <si>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</si>
  <si>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</si>
  <si>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</si>
  <si>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</si>
  <si>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</si>
  <si>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</si>
  <si>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</si>
  <si>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</si>
  <si>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</si>
  <si>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</si>
  <si>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MES 37</t>
  </si>
  <si>
    <t>MES 38</t>
  </si>
  <si>
    <t>MES 39</t>
  </si>
  <si>
    <t>MES 40</t>
  </si>
  <si>
    <t>MES 41</t>
  </si>
  <si>
    <t>MES 42</t>
  </si>
  <si>
    <t>MES 43</t>
  </si>
  <si>
    <t>MES 44</t>
  </si>
  <si>
    <t>MES 45</t>
  </si>
  <si>
    <t>MES 46</t>
  </si>
  <si>
    <t>MES 47</t>
  </si>
  <si>
    <t>MES 48</t>
  </si>
  <si>
    <t>GASTOS</t>
  </si>
  <si>
    <t>TASA ESTIMADA MENSUAL</t>
  </si>
  <si>
    <t>TASA INTERES</t>
  </si>
  <si>
    <t>VAN PROYECTO</t>
  </si>
  <si>
    <t>TIRM PROYECTO</t>
  </si>
  <si>
    <t>Intereses prestamo largo</t>
  </si>
  <si>
    <t>MES 49</t>
  </si>
  <si>
    <t>MES 50</t>
  </si>
  <si>
    <t>MES 51</t>
  </si>
  <si>
    <t>MES 52</t>
  </si>
  <si>
    <t>MES 53</t>
  </si>
  <si>
    <t>MES 54</t>
  </si>
  <si>
    <t>MES 55</t>
  </si>
  <si>
    <t>MES 56</t>
  </si>
  <si>
    <t>MES 57</t>
  </si>
  <si>
    <t>MES 58</t>
  </si>
  <si>
    <t>MES 59</t>
  </si>
  <si>
    <t>MES 60</t>
  </si>
  <si>
    <t>MES 61</t>
  </si>
  <si>
    <t>MES 62</t>
  </si>
  <si>
    <t>MES 63</t>
  </si>
  <si>
    <t>MES 64</t>
  </si>
  <si>
    <t>MES 65</t>
  </si>
  <si>
    <t>MES 66</t>
  </si>
  <si>
    <t>MES 67</t>
  </si>
  <si>
    <t>MES 68</t>
  </si>
  <si>
    <t>MES 69</t>
  </si>
  <si>
    <t>MES 70</t>
  </si>
  <si>
    <t>MES 71</t>
  </si>
  <si>
    <t>MES 72</t>
  </si>
  <si>
    <t>MES 73</t>
  </si>
  <si>
    <t>MES 74</t>
  </si>
  <si>
    <t>MES 75</t>
  </si>
  <si>
    <t>MES 76</t>
  </si>
  <si>
    <t>MES 77</t>
  </si>
  <si>
    <t>MES 78</t>
  </si>
  <si>
    <t>MES 79</t>
  </si>
  <si>
    <t>MES 80</t>
  </si>
  <si>
    <t>MES 81</t>
  </si>
  <si>
    <t>MES 82</t>
  </si>
  <si>
    <t>MES 83</t>
  </si>
  <si>
    <t>MES 84</t>
  </si>
  <si>
    <t>MES 85</t>
  </si>
  <si>
    <t>MES 86</t>
  </si>
  <si>
    <t>MES 87</t>
  </si>
  <si>
    <t>MES 88</t>
  </si>
  <si>
    <t>MES 89</t>
  </si>
  <si>
    <t>MES 90</t>
  </si>
  <si>
    <t>MES 91</t>
  </si>
  <si>
    <t>MES 92</t>
  </si>
  <si>
    <t>Gestión- Project Management</t>
  </si>
  <si>
    <t>Evolución certificaciones 40 NE AMPLIANDO 1 PLANTA (40+8)</t>
  </si>
  <si>
    <t>Evolución certificaciones 40 NE AMPLIANDO 2 PLANTA (40+16)</t>
  </si>
  <si>
    <t>Venta viviendas</t>
  </si>
  <si>
    <t>importe corto hasta obtener las ayudas</t>
  </si>
  <si>
    <t xml:space="preserve">intereses prestamo total </t>
  </si>
  <si>
    <t>intereses prestamo total</t>
  </si>
  <si>
    <t xml:space="preserve">intereses prestamo corto hasta obtener las ayudas </t>
  </si>
  <si>
    <t>Evolución certificaciones 40 manteniendo + 1 pl</t>
  </si>
  <si>
    <t>Rehabilitacion</t>
  </si>
  <si>
    <t>Evolución certificaciones 40 manteniendo + 2 pl</t>
  </si>
  <si>
    <t>Capitalizacion ahorro energetico</t>
  </si>
  <si>
    <t xml:space="preserve">Viabilidad 8 NE </t>
  </si>
  <si>
    <t xml:space="preserve">Evolución certificaciones 8 NE </t>
  </si>
  <si>
    <t>Viabilidad 8 NE ampliando 1 pl</t>
  </si>
  <si>
    <t>Viabilidad 8 NE ampliando 2 pl</t>
  </si>
  <si>
    <t>Viabilidad 8 manteniendo + 1 pl</t>
  </si>
  <si>
    <t>Viabilidad 8 manteniendo + 2 pl</t>
  </si>
  <si>
    <t>Viabilidad 8 manteniendo + ESE</t>
  </si>
  <si>
    <t>CONCEPTO</t>
  </si>
  <si>
    <t>GRUPO</t>
  </si>
  <si>
    <t>ELEMENTO</t>
  </si>
  <si>
    <t>COSTES PREVIOS</t>
  </si>
  <si>
    <t>COSTES TECNICOS</t>
  </si>
  <si>
    <t>CSSE_1</t>
  </si>
  <si>
    <t>CSSE_2</t>
  </si>
  <si>
    <t>Impuestos - Sobre proyecto, D.O. Demolición y C.S.S.E.</t>
  </si>
  <si>
    <t>Impuestos - Sobre proyecto, D.O. Nueva Ejecución, C.S.S.E y PM</t>
  </si>
  <si>
    <t>COSTE CONSTRUCCION</t>
  </si>
  <si>
    <t>Notaria_1</t>
  </si>
  <si>
    <t>Registro_1</t>
  </si>
  <si>
    <t>AJD_1</t>
  </si>
  <si>
    <t>Notaria_2</t>
  </si>
  <si>
    <t>Registro_2</t>
  </si>
  <si>
    <t>AJD_2</t>
  </si>
  <si>
    <t>Tasación</t>
  </si>
  <si>
    <t>AJD_3</t>
  </si>
  <si>
    <t>VENTA</t>
  </si>
  <si>
    <t>AYUDAS</t>
  </si>
  <si>
    <t>Ayudas a viviendas Ayto</t>
  </si>
  <si>
    <t>Ayudas a viviendas DGA</t>
  </si>
  <si>
    <t>ALQUILER</t>
  </si>
  <si>
    <t>Alquiler viviendas 5 años</t>
  </si>
  <si>
    <t>CAPITALIZACION ENERGIA</t>
  </si>
  <si>
    <t>CALCULADOS</t>
  </si>
  <si>
    <t>TOTALES</t>
  </si>
  <si>
    <t xml:space="preserve">MARGEN </t>
  </si>
  <si>
    <t>COEFICIENTE</t>
  </si>
  <si>
    <t>CF</t>
  </si>
  <si>
    <t>C-F PROYECTO (ingresos- pagos)</t>
  </si>
  <si>
    <t>C-F ACUMULADO PROYECTO (ingresos-pagos)</t>
  </si>
  <si>
    <t>TASAS</t>
  </si>
  <si>
    <t>TASA R ESTIMADA ANUAL</t>
  </si>
  <si>
    <t>PROYECTO</t>
  </si>
  <si>
    <t>VALOR</t>
  </si>
  <si>
    <t>VALOR CALCULADO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</si>
</sst>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3" formatCode="_-* #,##0.00_-;\-* #,##0.00_-;_-* &quot;-&quot;??_-;_-@_-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55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0" fontId="2" fillId="0" borderId="0" xfId="0" applyFont="1"/>
    <xf numFmtId="4" fontId="1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Alignment="1">
      <alignment horizontal="right"/>
    </xf>
    <xf numFmtId="2" fontId="7" fillId="0" borderId="5" xfId="0" applyNumberFormat="1" applyFont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ill="1"/>
    <xf numFmtId="2" fontId="6" fillId="0" borderId="11" xfId="1" applyNumberFormat="1" applyFont="1" applyFill="1" applyBorder="1"/>
    <xf numFmtId="2" fontId="6" fillId="0" borderId="11" xfId="1" applyNumberFormat="1" applyFont="1" applyBorder="1"/>
    <xf numFmtId="2" fontId="6" fillId="0" borderId="5" xfId="1" applyNumberFormat="1" applyFont="1" applyFill="1" applyBorder="1"/>
    <xf numFmtId="2" fontId="6" fillId="0" borderId="5" xfId="1" applyNumberFormat="1" applyFont="1" applyBorder="1"/>
    <xf numFmtId="2" fontId="0" fillId="0" borderId="0" xfId="0" applyNumberFormat="1" applyBorder="1"/>
    <xf numFmtId="2" fontId="6" fillId="0" borderId="10" xfId="1" applyNumberFormat="1" applyFont="1" applyFill="1" applyBorder="1"/>
    <xf numFmtId="2" fontId="6" fillId="0" borderId="10" xfId="1" applyNumberFormat="1" applyFont="1" applyBorder="1"/>
    <xf numFmtId="2" fontId="6" fillId="0" borderId="13" xfId="1" applyNumberFormat="1" applyFont="1" applyBorder="1"/>
    <xf numFmtId="2" fontId="0" fillId="0" borderId="5" xfId="0" applyNumberFormat="1" applyBorder="1"/>
    <xf numFmtId="2" fontId="6" fillId="0" borderId="20" xfId="1" applyNumberFormat="1" applyFont="1" applyFill="1" applyBorder="1"/>
    <xf numFmtId="2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center"/>
    </xf>
    <xf numFmtId="2" fontId="0" fillId="0" borderId="18" xfId="0" applyNumberFormat="1" applyBorder="1"/>
    <xf numFmtId="2" fontId="0" fillId="0" borderId="1" xfId="0" applyNumberFormat="1" applyBorder="1"/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/>
    <xf numFmtId="2" fontId="0" fillId="0" borderId="15" xfId="0" applyNumberFormat="1" applyBorder="1"/>
    <xf numFmtId="2" fontId="0" fillId="0" borderId="1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5" fillId="0" borderId="19" xfId="0" applyNumberFormat="1" applyFont="1" applyBorder="1"/>
    <xf numFmtId="2" fontId="5" fillId="0" borderId="4" xfId="0" applyNumberFormat="1" applyFont="1" applyBorder="1"/>
    <xf numFmtId="2" fontId="0" fillId="0" borderId="4" xfId="0" applyNumberFormat="1" applyBorder="1"/>
    <xf numFmtId="2" fontId="2" fillId="0" borderId="0" xfId="0" applyNumberFormat="1" applyFont="1" applyBorder="1" applyAlignment="1">
      <alignment horizontal="right"/>
    </xf>
    <xf numFmtId="2" fontId="0" fillId="0" borderId="2" xfId="0" applyNumberFormat="1" applyBorder="1"/>
    <xf numFmtId="2" fontId="0" fillId="0" borderId="6" xfId="0" applyNumberFormat="1" applyBorder="1"/>
    <xf numFmtId="2" fontId="0" fillId="0" borderId="0" xfId="0" applyNumberFormat="1" applyFont="1"/>
    <xf numFmtId="165" fontId="0" fillId="0" borderId="0" xfId="0" applyNumberFormat="1"/>
    <xf numFmtId="165" fontId="0" fillId="0" borderId="0" xfId="0" applyNumberFormat="1" applyFill="1" applyBorder="1"/>
    <xf numFmtId="165" fontId="0" fillId="0" borderId="0" xfId="0" applyNumberFormat="1" applyFill="1"/>
    <xf numFmtId="165" fontId="0" fillId="0" borderId="0" xfId="0" applyNumberFormat="1" applyBorder="1"/>
    <xf numFmtId="165" fontId="1" fillId="0" borderId="0" xfId="0" applyNumberFormat="1" applyFont="1"/>
    <xf numFmtId="2" fontId="4" fillId="0" borderId="0" xfId="0" applyNumberFormat="1" applyFont="1" applyBorder="1" applyAlignment="1">
      <alignment horizontal="left"/>
    </xf>
    <xf numFmtId="2" fontId="4" fillId="0" borderId="0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left"/>
    </xf>
    <xf numFmtId="2" fontId="4" fillId="0" borderId="8" xfId="0" applyNumberFormat="1" applyFont="1" applyBorder="1" applyAlignment="1">
      <alignment horizontal="center"/>
    </xf>
    <xf numFmtId="2" fontId="0" fillId="0" borderId="3" xfId="0" applyNumberFormat="1" applyBorder="1"/>
    <xf numFmtId="2" fontId="4" fillId="0" borderId="9" xfId="0" applyNumberFormat="1" applyFont="1" applyBorder="1" applyAlignment="1">
      <alignment horizontal="left"/>
    </xf>
    <xf numFmtId="2" fontId="0" fillId="0" borderId="8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left"/>
    </xf>
    <xf numFmtId="2" fontId="0" fillId="0" borderId="16" xfId="0" applyNumberFormat="1" applyBorder="1"/>
    <xf numFmtId="2" fontId="5" fillId="0" borderId="17" xfId="0" applyNumberFormat="1" applyFont="1" applyBorder="1"/>
    <xf numFmtId="2" fontId="2" fillId="0" borderId="7" xfId="0" applyNumberFormat="1" applyFont="1" applyBorder="1" applyAlignment="1">
      <alignment horizontal="right"/>
    </xf>
  </cellXfs>
  <cellStyles count="2">
    <cellStyle name="Millares" xfId="1" builtinId="3"/>
    <cellStyle name="Normal" xfId="0" builtinId="0"/>
  </cellStyles>
  <dxfs count="85"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  <dxf>
      <font>
        <color indexed="5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uism/Dropbox/TESIS/10%20ANEXOS%20INVESTIGACION/Calculadora%20de%20pr&#195;&#169;stamo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dora de préstamos"/>
      <sheetName val="simplificacion Luis"/>
    </sheetNames>
    <sheetDataSet>
      <sheetData sheetId="0">
        <row r="1">
          <cell r="B1" t="str">
            <v>Calculadora de préstamos simple</v>
          </cell>
        </row>
        <row r="3">
          <cell r="B3" t="str">
            <v>Valores del préstamo</v>
          </cell>
        </row>
        <row r="4">
          <cell r="B4" t="str">
            <v>Importe del préstamo</v>
          </cell>
        </row>
        <row r="5">
          <cell r="B5" t="str">
            <v>Tasa de interés anual</v>
          </cell>
        </row>
        <row r="6">
          <cell r="B6" t="str">
            <v>Periodo del préstamo en años</v>
          </cell>
        </row>
        <row r="7">
          <cell r="B7" t="str">
            <v>Fecha de inicio del préstamo</v>
          </cell>
        </row>
        <row r="9">
          <cell r="B9" t="str">
            <v>N.° de pago</v>
          </cell>
        </row>
        <row r="10">
          <cell r="B10">
            <v>1</v>
          </cell>
        </row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  <row r="62">
          <cell r="B62">
            <v>53</v>
          </cell>
        </row>
        <row r="63">
          <cell r="B63">
            <v>54</v>
          </cell>
        </row>
        <row r="64">
          <cell r="B64">
            <v>55</v>
          </cell>
        </row>
        <row r="65">
          <cell r="B65">
            <v>56</v>
          </cell>
        </row>
        <row r="66">
          <cell r="B66">
            <v>57</v>
          </cell>
        </row>
        <row r="67">
          <cell r="B67">
            <v>58</v>
          </cell>
        </row>
        <row r="68">
          <cell r="B68">
            <v>59</v>
          </cell>
        </row>
        <row r="69">
          <cell r="B69">
            <v>60</v>
          </cell>
        </row>
        <row r="70">
          <cell r="B70" t="str">
            <v/>
          </cell>
        </row>
        <row r="71">
          <cell r="B71" t="str">
            <v/>
          </cell>
        </row>
        <row r="72">
          <cell r="B72" t="str">
            <v/>
          </cell>
        </row>
        <row r="73">
          <cell r="B73" t="str">
            <v/>
          </cell>
        </row>
        <row r="74">
          <cell r="B74" t="str">
            <v/>
          </cell>
        </row>
        <row r="75">
          <cell r="B75" t="str">
            <v/>
          </cell>
        </row>
        <row r="76">
          <cell r="B76" t="str">
            <v/>
          </cell>
        </row>
        <row r="77">
          <cell r="B77" t="str">
            <v/>
          </cell>
        </row>
        <row r="78">
          <cell r="B78" t="str">
            <v/>
          </cell>
        </row>
        <row r="79">
          <cell r="B79" t="str">
            <v/>
          </cell>
        </row>
        <row r="80">
          <cell r="B80" t="str">
            <v/>
          </cell>
        </row>
        <row r="81">
          <cell r="B81" t="str">
            <v/>
          </cell>
        </row>
        <row r="82">
          <cell r="B82" t="str">
            <v/>
          </cell>
        </row>
        <row r="83">
          <cell r="B83" t="str">
            <v/>
          </cell>
        </row>
        <row r="84">
          <cell r="B84" t="str">
            <v/>
          </cell>
        </row>
        <row r="85">
          <cell r="B85" t="str">
            <v/>
          </cell>
        </row>
        <row r="86">
          <cell r="B86" t="str">
            <v/>
          </cell>
        </row>
        <row r="87">
          <cell r="B87" t="str">
            <v/>
          </cell>
        </row>
        <row r="88">
          <cell r="B88" t="str">
            <v/>
          </cell>
        </row>
        <row r="89">
          <cell r="B89" t="str">
            <v/>
          </cell>
        </row>
        <row r="90">
          <cell r="B90" t="str">
            <v/>
          </cell>
        </row>
        <row r="91">
          <cell r="B91" t="str">
            <v/>
          </cell>
        </row>
        <row r="92">
          <cell r="B92" t="str">
            <v/>
          </cell>
        </row>
        <row r="93">
          <cell r="B93" t="str">
            <v/>
          </cell>
        </row>
        <row r="94">
          <cell r="B94" t="str">
            <v/>
          </cell>
        </row>
        <row r="95">
          <cell r="B95" t="str">
            <v/>
          </cell>
        </row>
        <row r="96">
          <cell r="B96" t="str">
            <v/>
          </cell>
        </row>
        <row r="97">
          <cell r="B97" t="str">
            <v/>
          </cell>
        </row>
        <row r="98">
          <cell r="B98" t="str">
            <v/>
          </cell>
        </row>
        <row r="99">
          <cell r="B99" t="str">
            <v/>
          </cell>
        </row>
        <row r="100">
          <cell r="B100" t="str">
            <v/>
          </cell>
        </row>
        <row r="101">
          <cell r="B101" t="str">
            <v/>
          </cell>
        </row>
        <row r="102">
          <cell r="B102" t="str">
            <v/>
          </cell>
        </row>
        <row r="103">
          <cell r="B103" t="str">
            <v/>
          </cell>
        </row>
        <row r="104">
          <cell r="B104" t="str">
            <v/>
          </cell>
        </row>
        <row r="105">
          <cell r="B105" t="str">
            <v/>
          </cell>
        </row>
        <row r="106">
          <cell r="B106" t="str">
            <v/>
          </cell>
        </row>
        <row r="107">
          <cell r="B107" t="str">
            <v/>
          </cell>
        </row>
        <row r="108">
          <cell r="B108" t="str">
            <v/>
          </cell>
        </row>
        <row r="109">
          <cell r="B109" t="str">
            <v/>
          </cell>
        </row>
        <row r="110">
          <cell r="B110" t="str">
            <v/>
          </cell>
        </row>
        <row r="111">
          <cell r="B111" t="str">
            <v/>
          </cell>
        </row>
        <row r="112">
          <cell r="B112" t="str">
            <v/>
          </cell>
        </row>
        <row r="113">
          <cell r="B113" t="str">
            <v/>
          </cell>
        </row>
        <row r="114">
          <cell r="B114" t="str">
            <v/>
          </cell>
        </row>
        <row r="115">
          <cell r="B115" t="str">
            <v/>
          </cell>
        </row>
        <row r="116">
          <cell r="B116" t="str">
            <v/>
          </cell>
        </row>
        <row r="117">
          <cell r="B117" t="str">
            <v/>
          </cell>
        </row>
        <row r="118">
          <cell r="B118" t="str">
            <v/>
          </cell>
        </row>
        <row r="119">
          <cell r="B119" t="str">
            <v/>
          </cell>
        </row>
        <row r="120">
          <cell r="B120" t="str">
            <v/>
          </cell>
        </row>
        <row r="121">
          <cell r="B121" t="str">
            <v/>
          </cell>
        </row>
        <row r="122">
          <cell r="B122" t="str">
            <v/>
          </cell>
        </row>
        <row r="123">
          <cell r="B123" t="str">
            <v/>
          </cell>
        </row>
        <row r="124">
          <cell r="B124" t="str">
            <v/>
          </cell>
        </row>
        <row r="125">
          <cell r="B125" t="str">
            <v/>
          </cell>
        </row>
        <row r="126">
          <cell r="B126" t="str">
            <v/>
          </cell>
        </row>
        <row r="127">
          <cell r="B127" t="str">
            <v/>
          </cell>
        </row>
        <row r="128">
          <cell r="B128" t="str">
            <v/>
          </cell>
        </row>
        <row r="129">
          <cell r="B129" t="str">
            <v/>
          </cell>
        </row>
        <row r="130">
          <cell r="B130" t="str">
            <v/>
          </cell>
        </row>
        <row r="131">
          <cell r="B131" t="str">
            <v/>
          </cell>
        </row>
        <row r="132">
          <cell r="B132" t="str">
            <v/>
          </cell>
        </row>
        <row r="133">
          <cell r="B133" t="str">
            <v/>
          </cell>
        </row>
        <row r="134">
          <cell r="B134" t="str">
            <v/>
          </cell>
        </row>
        <row r="135">
          <cell r="B135" t="str">
            <v/>
          </cell>
        </row>
        <row r="136">
          <cell r="B136" t="str">
            <v/>
          </cell>
        </row>
        <row r="137">
          <cell r="B137" t="str">
            <v/>
          </cell>
        </row>
        <row r="138">
          <cell r="B138" t="str">
            <v/>
          </cell>
        </row>
        <row r="139">
          <cell r="B139" t="str">
            <v/>
          </cell>
        </row>
        <row r="140">
          <cell r="B140" t="str">
            <v/>
          </cell>
        </row>
        <row r="141">
          <cell r="B141" t="str">
            <v/>
          </cell>
        </row>
        <row r="142">
          <cell r="B142" t="str">
            <v/>
          </cell>
        </row>
        <row r="143">
          <cell r="B143" t="str">
            <v/>
          </cell>
        </row>
        <row r="144">
          <cell r="B144" t="str">
            <v/>
          </cell>
        </row>
        <row r="145">
          <cell r="B145" t="str">
            <v/>
          </cell>
        </row>
        <row r="146">
          <cell r="B146" t="str">
            <v/>
          </cell>
        </row>
        <row r="147">
          <cell r="B147" t="str">
            <v/>
          </cell>
        </row>
        <row r="148">
          <cell r="B148" t="str">
            <v/>
          </cell>
        </row>
        <row r="149">
          <cell r="B149" t="str">
            <v/>
          </cell>
        </row>
        <row r="150">
          <cell r="B150" t="str">
            <v/>
          </cell>
        </row>
        <row r="151">
          <cell r="B151" t="str">
            <v/>
          </cell>
        </row>
        <row r="152">
          <cell r="B152" t="str">
            <v/>
          </cell>
        </row>
        <row r="153">
          <cell r="B153" t="str">
            <v/>
          </cell>
        </row>
        <row r="154">
          <cell r="B154" t="str">
            <v/>
          </cell>
        </row>
        <row r="155">
          <cell r="B155" t="str">
            <v/>
          </cell>
        </row>
        <row r="156">
          <cell r="B156" t="str">
            <v/>
          </cell>
        </row>
        <row r="157">
          <cell r="B157" t="str">
            <v/>
          </cell>
        </row>
        <row r="158">
          <cell r="B158" t="str">
            <v/>
          </cell>
        </row>
        <row r="159">
          <cell r="B159" t="str">
            <v/>
          </cell>
        </row>
        <row r="160">
          <cell r="B160" t="str">
            <v/>
          </cell>
        </row>
        <row r="161">
          <cell r="B161" t="str">
            <v/>
          </cell>
        </row>
        <row r="162">
          <cell r="B162" t="str">
            <v/>
          </cell>
        </row>
        <row r="163">
          <cell r="B163" t="str">
            <v/>
          </cell>
        </row>
        <row r="164">
          <cell r="B164" t="str">
            <v/>
          </cell>
        </row>
        <row r="165">
          <cell r="B165" t="str">
            <v/>
          </cell>
        </row>
        <row r="166">
          <cell r="B166" t="str">
            <v/>
          </cell>
        </row>
        <row r="167">
          <cell r="B167" t="str">
            <v/>
          </cell>
        </row>
        <row r="168">
          <cell r="B168" t="str">
            <v/>
          </cell>
        </row>
        <row r="169">
          <cell r="B169" t="str">
            <v/>
          </cell>
        </row>
        <row r="170">
          <cell r="B170" t="str">
            <v/>
          </cell>
        </row>
        <row r="171">
          <cell r="B171" t="str">
            <v/>
          </cell>
        </row>
        <row r="172">
          <cell r="B172" t="str">
            <v/>
          </cell>
        </row>
        <row r="173">
          <cell r="B173" t="str">
            <v/>
          </cell>
        </row>
        <row r="174">
          <cell r="B174" t="str">
            <v/>
          </cell>
        </row>
        <row r="175">
          <cell r="B175" t="str">
            <v/>
          </cell>
        </row>
        <row r="176">
          <cell r="B176" t="str">
            <v/>
          </cell>
        </row>
        <row r="177">
          <cell r="B177" t="str">
            <v/>
          </cell>
        </row>
        <row r="178">
          <cell r="B178" t="str">
            <v/>
          </cell>
        </row>
        <row r="179">
          <cell r="B179" t="str">
            <v/>
          </cell>
        </row>
        <row r="180">
          <cell r="B180" t="str">
            <v/>
          </cell>
        </row>
        <row r="181">
          <cell r="B181" t="str">
            <v/>
          </cell>
        </row>
        <row r="182">
          <cell r="B182" t="str">
            <v/>
          </cell>
        </row>
        <row r="183">
          <cell r="B183" t="str">
            <v/>
          </cell>
        </row>
        <row r="184">
          <cell r="B184" t="str">
            <v/>
          </cell>
        </row>
        <row r="185">
          <cell r="B185" t="str">
            <v/>
          </cell>
        </row>
        <row r="186">
          <cell r="B186" t="str">
            <v/>
          </cell>
        </row>
        <row r="187">
          <cell r="B187" t="str">
            <v/>
          </cell>
        </row>
        <row r="188">
          <cell r="B188" t="str">
            <v/>
          </cell>
        </row>
        <row r="189">
          <cell r="B189" t="str">
            <v/>
          </cell>
        </row>
        <row r="190">
          <cell r="B190" t="str">
            <v/>
          </cell>
        </row>
        <row r="191">
          <cell r="B191" t="str">
            <v/>
          </cell>
        </row>
        <row r="192">
          <cell r="B192" t="str">
            <v/>
          </cell>
        </row>
        <row r="193">
          <cell r="B193" t="str">
            <v/>
          </cell>
        </row>
        <row r="194">
          <cell r="B194" t="str">
            <v/>
          </cell>
        </row>
        <row r="195">
          <cell r="B195" t="str">
            <v/>
          </cell>
        </row>
        <row r="196">
          <cell r="B196" t="str">
            <v/>
          </cell>
        </row>
        <row r="197">
          <cell r="B197" t="str">
            <v/>
          </cell>
        </row>
        <row r="198">
          <cell r="B198" t="str">
            <v/>
          </cell>
        </row>
        <row r="199">
          <cell r="B199" t="str">
            <v/>
          </cell>
        </row>
        <row r="200">
          <cell r="B200" t="str">
            <v/>
          </cell>
        </row>
        <row r="201">
          <cell r="B201" t="str">
            <v/>
          </cell>
        </row>
        <row r="202">
          <cell r="B202" t="str">
            <v/>
          </cell>
        </row>
        <row r="203">
          <cell r="B203" t="str">
            <v/>
          </cell>
        </row>
        <row r="204">
          <cell r="B204" t="str">
            <v/>
          </cell>
        </row>
        <row r="205">
          <cell r="B205" t="str">
            <v/>
          </cell>
        </row>
        <row r="206">
          <cell r="B206" t="str">
            <v/>
          </cell>
        </row>
        <row r="207">
          <cell r="B207" t="str">
            <v/>
          </cell>
        </row>
        <row r="208">
          <cell r="B208" t="str">
            <v/>
          </cell>
        </row>
        <row r="209">
          <cell r="B209" t="str">
            <v/>
          </cell>
        </row>
        <row r="210">
          <cell r="B210" t="str">
            <v/>
          </cell>
        </row>
        <row r="211">
          <cell r="B211" t="str">
            <v/>
          </cell>
        </row>
        <row r="212">
          <cell r="B212" t="str">
            <v/>
          </cell>
        </row>
        <row r="213">
          <cell r="B213" t="str">
            <v/>
          </cell>
        </row>
        <row r="214">
          <cell r="B214" t="str">
            <v/>
          </cell>
        </row>
        <row r="215">
          <cell r="B215" t="str">
            <v/>
          </cell>
        </row>
        <row r="216">
          <cell r="B216" t="str">
            <v/>
          </cell>
        </row>
        <row r="217">
          <cell r="B217" t="str">
            <v/>
          </cell>
        </row>
        <row r="218">
          <cell r="B218" t="str">
            <v/>
          </cell>
        </row>
        <row r="219">
          <cell r="B219" t="str">
            <v/>
          </cell>
        </row>
        <row r="220">
          <cell r="B220" t="str">
            <v/>
          </cell>
        </row>
        <row r="221">
          <cell r="B221" t="str">
            <v/>
          </cell>
        </row>
        <row r="222">
          <cell r="B222" t="str">
            <v/>
          </cell>
        </row>
        <row r="223">
          <cell r="B223" t="str">
            <v/>
          </cell>
        </row>
        <row r="224">
          <cell r="B224" t="str">
            <v/>
          </cell>
        </row>
        <row r="225">
          <cell r="B225" t="str">
            <v/>
          </cell>
        </row>
        <row r="226">
          <cell r="B226" t="str">
            <v/>
          </cell>
        </row>
        <row r="227">
          <cell r="B227" t="str">
            <v/>
          </cell>
        </row>
        <row r="228">
          <cell r="B228" t="str">
            <v/>
          </cell>
        </row>
        <row r="229">
          <cell r="B229" t="str">
            <v/>
          </cell>
        </row>
        <row r="230">
          <cell r="B230" t="str">
            <v/>
          </cell>
        </row>
        <row r="231">
          <cell r="B231" t="str">
            <v/>
          </cell>
        </row>
        <row r="232">
          <cell r="B232" t="str">
            <v/>
          </cell>
        </row>
        <row r="233">
          <cell r="B233" t="str">
            <v/>
          </cell>
        </row>
        <row r="234">
          <cell r="B234" t="str">
            <v/>
          </cell>
        </row>
        <row r="235">
          <cell r="B235" t="str">
            <v/>
          </cell>
        </row>
        <row r="236">
          <cell r="B236" t="str">
            <v/>
          </cell>
        </row>
        <row r="237">
          <cell r="B237" t="str">
            <v/>
          </cell>
        </row>
        <row r="238">
          <cell r="B238" t="str">
            <v/>
          </cell>
        </row>
        <row r="239">
          <cell r="B239" t="str">
            <v/>
          </cell>
        </row>
        <row r="240">
          <cell r="B240" t="str">
            <v/>
          </cell>
        </row>
        <row r="241">
          <cell r="B241" t="str">
            <v/>
          </cell>
        </row>
        <row r="242">
          <cell r="B242" t="str">
            <v/>
          </cell>
        </row>
        <row r="243">
          <cell r="B243" t="str">
            <v/>
          </cell>
        </row>
        <row r="244">
          <cell r="B244" t="str">
            <v/>
          </cell>
        </row>
        <row r="245">
          <cell r="B245" t="str">
            <v/>
          </cell>
        </row>
        <row r="246">
          <cell r="B246" t="str">
            <v/>
          </cell>
        </row>
        <row r="247">
          <cell r="B247" t="str">
            <v/>
          </cell>
        </row>
        <row r="248">
          <cell r="B248" t="str">
            <v/>
          </cell>
        </row>
        <row r="249">
          <cell r="B249" t="str">
            <v/>
          </cell>
        </row>
        <row r="250">
          <cell r="B250" t="str">
            <v/>
          </cell>
        </row>
        <row r="251">
          <cell r="B251" t="str">
            <v/>
          </cell>
        </row>
        <row r="252">
          <cell r="B252" t="str">
            <v/>
          </cell>
        </row>
        <row r="253">
          <cell r="B253" t="str">
            <v/>
          </cell>
        </row>
        <row r="254">
          <cell r="B254" t="str">
            <v/>
          </cell>
        </row>
        <row r="255">
          <cell r="B255" t="str">
            <v/>
          </cell>
        </row>
        <row r="256">
          <cell r="B256" t="str">
            <v/>
          </cell>
        </row>
        <row r="257">
          <cell r="B257" t="str">
            <v/>
          </cell>
        </row>
        <row r="258">
          <cell r="B258" t="str">
            <v/>
          </cell>
        </row>
        <row r="259">
          <cell r="B259" t="str">
            <v/>
          </cell>
        </row>
        <row r="260">
          <cell r="B260" t="str">
            <v/>
          </cell>
        </row>
        <row r="261">
          <cell r="B261" t="str">
            <v/>
          </cell>
        </row>
        <row r="262">
          <cell r="B262" t="str">
            <v/>
          </cell>
        </row>
        <row r="263">
          <cell r="B263" t="str">
            <v/>
          </cell>
        </row>
        <row r="264">
          <cell r="B264" t="str">
            <v/>
          </cell>
        </row>
        <row r="265">
          <cell r="B265" t="str">
            <v/>
          </cell>
        </row>
        <row r="266">
          <cell r="B266" t="str">
            <v/>
          </cell>
        </row>
        <row r="267">
          <cell r="B267" t="str">
            <v/>
          </cell>
        </row>
        <row r="268">
          <cell r="B268" t="str">
            <v/>
          </cell>
        </row>
        <row r="269">
          <cell r="B269" t="str">
            <v/>
          </cell>
        </row>
        <row r="270">
          <cell r="B270" t="str">
            <v/>
          </cell>
        </row>
        <row r="271">
          <cell r="B271" t="str">
            <v/>
          </cell>
        </row>
        <row r="272">
          <cell r="B272" t="str">
            <v/>
          </cell>
        </row>
        <row r="273">
          <cell r="B273" t="str">
            <v/>
          </cell>
        </row>
        <row r="274">
          <cell r="B274" t="str">
            <v/>
          </cell>
        </row>
        <row r="275">
          <cell r="B275" t="str">
            <v/>
          </cell>
        </row>
        <row r="276">
          <cell r="B276" t="str">
            <v/>
          </cell>
        </row>
        <row r="277">
          <cell r="B277" t="str">
            <v/>
          </cell>
        </row>
        <row r="278">
          <cell r="B278" t="str">
            <v/>
          </cell>
        </row>
        <row r="279">
          <cell r="B279" t="str">
            <v/>
          </cell>
        </row>
        <row r="280">
          <cell r="B280" t="str">
            <v/>
          </cell>
        </row>
        <row r="281">
          <cell r="B281" t="str">
            <v/>
          </cell>
        </row>
        <row r="282">
          <cell r="B282" t="str">
            <v/>
          </cell>
        </row>
        <row r="283">
          <cell r="B283" t="str">
            <v/>
          </cell>
        </row>
        <row r="284">
          <cell r="B284" t="str">
            <v/>
          </cell>
        </row>
        <row r="285">
          <cell r="B285" t="str">
            <v/>
          </cell>
        </row>
        <row r="286">
          <cell r="B286" t="str">
            <v/>
          </cell>
        </row>
        <row r="287">
          <cell r="B287" t="str">
            <v/>
          </cell>
        </row>
        <row r="288">
          <cell r="B288" t="str">
            <v/>
          </cell>
        </row>
        <row r="289">
          <cell r="B289" t="str">
            <v/>
          </cell>
        </row>
        <row r="290">
          <cell r="B290" t="str">
            <v/>
          </cell>
        </row>
        <row r="291">
          <cell r="B291" t="str">
            <v/>
          </cell>
        </row>
        <row r="292">
          <cell r="B292" t="str">
            <v/>
          </cell>
        </row>
        <row r="293">
          <cell r="B293" t="str">
            <v/>
          </cell>
        </row>
        <row r="294">
          <cell r="B294" t="str">
            <v/>
          </cell>
        </row>
        <row r="295">
          <cell r="B295" t="str">
            <v/>
          </cell>
        </row>
        <row r="296">
          <cell r="B296" t="str">
            <v/>
          </cell>
        </row>
        <row r="297">
          <cell r="B297" t="str">
            <v/>
          </cell>
        </row>
        <row r="298">
          <cell r="B298" t="str">
            <v/>
          </cell>
        </row>
        <row r="299">
          <cell r="B299" t="str">
            <v/>
          </cell>
        </row>
        <row r="300">
          <cell r="B300" t="str">
            <v/>
          </cell>
        </row>
        <row r="301">
          <cell r="B301" t="str">
            <v/>
          </cell>
        </row>
        <row r="302">
          <cell r="B302" t="str">
            <v/>
          </cell>
        </row>
        <row r="303">
          <cell r="B303" t="str">
            <v/>
          </cell>
        </row>
        <row r="304">
          <cell r="B304" t="str">
            <v/>
          </cell>
        </row>
        <row r="305">
          <cell r="B305" t="str">
            <v/>
          </cell>
        </row>
        <row r="306">
          <cell r="B306" t="str">
            <v/>
          </cell>
        </row>
        <row r="307">
          <cell r="B307" t="str">
            <v/>
          </cell>
        </row>
        <row r="308">
          <cell r="B308" t="str">
            <v/>
          </cell>
        </row>
        <row r="309">
          <cell r="B309" t="str">
            <v/>
          </cell>
        </row>
        <row r="310">
          <cell r="B310" t="str">
            <v/>
          </cell>
        </row>
        <row r="311">
          <cell r="B311" t="str">
            <v/>
          </cell>
        </row>
        <row r="312">
          <cell r="B312" t="str">
            <v/>
          </cell>
        </row>
        <row r="313">
          <cell r="B313" t="str">
            <v/>
          </cell>
        </row>
        <row r="314">
          <cell r="B314" t="str">
            <v/>
          </cell>
        </row>
        <row r="315">
          <cell r="B315" t="str">
            <v/>
          </cell>
        </row>
        <row r="316">
          <cell r="B316" t="str">
            <v/>
          </cell>
        </row>
        <row r="317">
          <cell r="B317" t="str">
            <v/>
          </cell>
        </row>
        <row r="318">
          <cell r="B318" t="str">
            <v/>
          </cell>
        </row>
        <row r="319">
          <cell r="B319" t="str">
            <v/>
          </cell>
        </row>
        <row r="320">
          <cell r="B320" t="str">
            <v/>
          </cell>
        </row>
        <row r="321">
          <cell r="B321" t="str">
            <v/>
          </cell>
        </row>
        <row r="322">
          <cell r="B322" t="str">
            <v/>
          </cell>
        </row>
        <row r="323">
          <cell r="B323" t="str">
            <v/>
          </cell>
        </row>
        <row r="324">
          <cell r="B324" t="str">
            <v/>
          </cell>
        </row>
        <row r="325">
          <cell r="B325" t="str">
            <v/>
          </cell>
        </row>
        <row r="326">
          <cell r="B326" t="str">
            <v/>
          </cell>
        </row>
        <row r="327">
          <cell r="B327" t="str">
            <v/>
          </cell>
        </row>
        <row r="328">
          <cell r="B328" t="str">
            <v/>
          </cell>
        </row>
        <row r="329">
          <cell r="B329" t="str">
            <v/>
          </cell>
        </row>
        <row r="330">
          <cell r="B330" t="str">
            <v/>
          </cell>
        </row>
        <row r="331">
          <cell r="B331" t="str">
            <v/>
          </cell>
        </row>
        <row r="332">
          <cell r="B332" t="str">
            <v/>
          </cell>
        </row>
        <row r="333">
          <cell r="B333" t="str">
            <v/>
          </cell>
        </row>
        <row r="334">
          <cell r="B334" t="str">
            <v/>
          </cell>
        </row>
        <row r="335">
          <cell r="B335" t="str">
            <v/>
          </cell>
        </row>
        <row r="336">
          <cell r="B336" t="str">
            <v/>
          </cell>
        </row>
        <row r="337">
          <cell r="B337" t="str">
            <v/>
          </cell>
        </row>
        <row r="338">
          <cell r="B338" t="str">
            <v/>
          </cell>
        </row>
        <row r="339">
          <cell r="B339" t="str">
            <v/>
          </cell>
        </row>
        <row r="340">
          <cell r="B340" t="str">
            <v/>
          </cell>
        </row>
        <row r="341">
          <cell r="B341" t="str">
            <v/>
          </cell>
        </row>
        <row r="342">
          <cell r="B342" t="str">
            <v/>
          </cell>
        </row>
        <row r="343">
          <cell r="B343" t="str">
            <v/>
          </cell>
        </row>
        <row r="344">
          <cell r="B344" t="str">
            <v/>
          </cell>
        </row>
        <row r="345">
          <cell r="B345" t="str">
            <v/>
          </cell>
        </row>
        <row r="346">
          <cell r="B346" t="str">
            <v/>
          </cell>
        </row>
        <row r="347">
          <cell r="B347" t="str">
            <v/>
          </cell>
        </row>
        <row r="348">
          <cell r="B348" t="str">
            <v/>
          </cell>
        </row>
        <row r="349">
          <cell r="B349" t="str">
            <v/>
          </cell>
        </row>
        <row r="350">
          <cell r="B350" t="str">
            <v/>
          </cell>
        </row>
        <row r="351">
          <cell r="B351" t="str">
            <v/>
          </cell>
        </row>
        <row r="352">
          <cell r="B352" t="str">
            <v/>
          </cell>
        </row>
        <row r="353">
          <cell r="B353" t="str">
            <v/>
          </cell>
        </row>
        <row r="354">
          <cell r="B354" t="str">
            <v/>
          </cell>
        </row>
        <row r="355">
          <cell r="B355" t="str">
            <v/>
          </cell>
        </row>
        <row r="356">
          <cell r="B356" t="str">
            <v/>
          </cell>
        </row>
        <row r="357">
          <cell r="B357" t="str">
            <v/>
          </cell>
        </row>
        <row r="358">
          <cell r="B358" t="str">
            <v/>
          </cell>
        </row>
        <row r="359">
          <cell r="B359" t="str">
            <v/>
          </cell>
        </row>
        <row r="360">
          <cell r="B360" t="str">
            <v/>
          </cell>
        </row>
        <row r="361">
          <cell r="B361" t="str">
            <v/>
          </cell>
        </row>
        <row r="362">
          <cell r="B362" t="str">
            <v/>
          </cell>
        </row>
        <row r="363">
          <cell r="B363" t="str">
            <v/>
          </cell>
        </row>
        <row r="364">
          <cell r="B364" t="str">
            <v/>
          </cell>
        </row>
        <row r="365">
          <cell r="B365" t="str">
            <v/>
          </cell>
        </row>
        <row r="366">
          <cell r="B366" t="str">
            <v/>
          </cell>
        </row>
        <row r="367">
          <cell r="B367" t="str">
            <v/>
          </cell>
        </row>
        <row r="368">
          <cell r="B368" t="str">
            <v/>
          </cell>
        </row>
        <row r="369">
          <cell r="B369" t="str">
            <v/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7C72-0A42-43AF-933E-A8C3EC6A4C1D}">
  <sheetPr codeName="Hoja11"/>
  <dimension ref="A1:CU59"/>
  <sheetViews>
    <sheetView tabSelected="1" zoomScaleNormal="100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1" width="10.7109375" style="10"/>
    <col min="2" max="2" width="24.140625" style="10" bestFit="1" customWidth="1"/>
    <col min="3" max="3" width="57.85546875" style="10" bestFit="1" customWidth="1"/>
    <col min="4" max="4" width="10.7109375" style="43"/>
    <col min="5" max="5" width="14" style="10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1.42578125" style="42" bestFit="1" customWidth="1"/>
    <col min="21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8" width="10.7109375" style="10"/>
    <col min="99" max="99" width="12.28515625" style="10" bestFit="1" customWidth="1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0</v>
      </c>
      <c r="E6" s="10">
        <f>F16</f>
        <v>0</v>
      </c>
      <c r="F6" s="10">
        <f>E6*D6</f>
        <v>0</v>
      </c>
      <c r="G6" s="16">
        <f>-F6</f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0</v>
      </c>
      <c r="E7" s="10">
        <f>F16</f>
        <v>0</v>
      </c>
      <c r="F7" s="10">
        <f>E7*D7</f>
        <v>0</v>
      </c>
      <c r="G7" s="18">
        <f>-F7</f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0</v>
      </c>
      <c r="Y7" s="19">
        <f>0.7*G7</f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0</v>
      </c>
      <c r="E8" s="10">
        <f>F16</f>
        <v>0</v>
      </c>
      <c r="F8" s="10">
        <f>D8*E8</f>
        <v>0</v>
      </c>
      <c r="G8" s="18">
        <f>-F8</f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0</v>
      </c>
      <c r="Y8" s="19">
        <f>G8*0.5</f>
        <v>0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385500</v>
      </c>
      <c r="F9" s="10">
        <f>D9*E9</f>
        <v>21626.55</v>
      </c>
      <c r="G9" s="18">
        <f>-F9</f>
        <v>-21626.55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-8650.6200000000008</v>
      </c>
      <c r="N9" s="19">
        <v>0</v>
      </c>
      <c r="O9" s="19">
        <v>0</v>
      </c>
      <c r="P9" s="19">
        <f>G9*0.6</f>
        <v>-12975.929999999998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385500</v>
      </c>
      <c r="F10" s="10">
        <f>D10*E10</f>
        <v>18388.349999999999</v>
      </c>
      <c r="G10" s="18">
        <f>-F10</f>
        <v>-18388.349999999999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-1313.4535714285714</v>
      </c>
      <c r="AA10" s="19">
        <f t="shared" ref="AA10:AM10" si="0">$G10/14</f>
        <v>-1313.4535714285714</v>
      </c>
      <c r="AB10" s="19">
        <f t="shared" si="0"/>
        <v>-1313.4535714285714</v>
      </c>
      <c r="AC10" s="19">
        <f t="shared" si="0"/>
        <v>-1313.4535714285714</v>
      </c>
      <c r="AD10" s="19">
        <f t="shared" si="0"/>
        <v>-1313.4535714285714</v>
      </c>
      <c r="AE10" s="19">
        <f t="shared" si="0"/>
        <v>-1313.4535714285714</v>
      </c>
      <c r="AF10" s="19">
        <f t="shared" si="0"/>
        <v>-1313.4535714285714</v>
      </c>
      <c r="AG10" s="19">
        <f t="shared" si="0"/>
        <v>-1313.4535714285714</v>
      </c>
      <c r="AH10" s="19">
        <f t="shared" si="0"/>
        <v>-1313.4535714285714</v>
      </c>
      <c r="AI10" s="19">
        <f t="shared" si="0"/>
        <v>-1313.4535714285714</v>
      </c>
      <c r="AJ10" s="19">
        <f t="shared" si="0"/>
        <v>-1313.4535714285714</v>
      </c>
      <c r="AK10" s="19">
        <f t="shared" si="0"/>
        <v>-1313.4535714285714</v>
      </c>
      <c r="AL10" s="19">
        <f t="shared" si="0"/>
        <v>-1313.4535714285714</v>
      </c>
      <c r="AM10" s="19">
        <f t="shared" si="0"/>
        <v>-1313.4535714285714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385500</v>
      </c>
      <c r="F11" s="10">
        <f>D11*E11</f>
        <v>2698.5</v>
      </c>
      <c r="G11" s="18">
        <f>-F11</f>
        <v>-2698.5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-192.75</v>
      </c>
      <c r="AA11" s="19">
        <f t="shared" ref="AA11:AM11" si="1">$G$11/14</f>
        <v>-192.75</v>
      </c>
      <c r="AB11" s="19">
        <f t="shared" si="1"/>
        <v>-192.75</v>
      </c>
      <c r="AC11" s="19">
        <f t="shared" si="1"/>
        <v>-192.75</v>
      </c>
      <c r="AD11" s="19">
        <f t="shared" si="1"/>
        <v>-192.75</v>
      </c>
      <c r="AE11" s="19">
        <f t="shared" si="1"/>
        <v>-192.75</v>
      </c>
      <c r="AF11" s="19">
        <f t="shared" si="1"/>
        <v>-192.75</v>
      </c>
      <c r="AG11" s="19">
        <f t="shared" si="1"/>
        <v>-192.75</v>
      </c>
      <c r="AH11" s="19">
        <f t="shared" si="1"/>
        <v>-192.75</v>
      </c>
      <c r="AI11" s="19">
        <f t="shared" si="1"/>
        <v>-192.75</v>
      </c>
      <c r="AJ11" s="19">
        <f t="shared" si="1"/>
        <v>-192.75</v>
      </c>
      <c r="AK11" s="19">
        <f t="shared" si="1"/>
        <v>-192.75</v>
      </c>
      <c r="AL11" s="19">
        <f t="shared" si="1"/>
        <v>-192.75</v>
      </c>
      <c r="AM11" s="19">
        <f t="shared" si="1"/>
        <v>-192.75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385500</v>
      </c>
      <c r="F12" s="10">
        <f>D12*E12</f>
        <v>7710</v>
      </c>
      <c r="G12" s="18">
        <f>-F12</f>
        <v>-7710</v>
      </c>
      <c r="H12" s="19">
        <v>0</v>
      </c>
      <c r="I12" s="19">
        <v>0</v>
      </c>
      <c r="J12" s="19">
        <v>0</v>
      </c>
      <c r="K12" s="19">
        <f>G12*0.05</f>
        <v>-385.5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-1156.5</v>
      </c>
      <c r="Q12" s="19">
        <v>0</v>
      </c>
      <c r="R12" s="19">
        <f>G12*0.05</f>
        <v>-385.5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-308.40000000000003</v>
      </c>
      <c r="Y12" s="19">
        <f t="shared" si="2"/>
        <v>-308.40000000000003</v>
      </c>
      <c r="Z12" s="19">
        <f t="shared" si="2"/>
        <v>-308.40000000000003</v>
      </c>
      <c r="AA12" s="19">
        <f t="shared" si="2"/>
        <v>-308.40000000000003</v>
      </c>
      <c r="AB12" s="19">
        <f t="shared" si="2"/>
        <v>-308.40000000000003</v>
      </c>
      <c r="AC12" s="19">
        <f t="shared" si="2"/>
        <v>-308.40000000000003</v>
      </c>
      <c r="AD12" s="19">
        <f t="shared" si="2"/>
        <v>-308.40000000000003</v>
      </c>
      <c r="AE12" s="19">
        <f t="shared" si="2"/>
        <v>-308.40000000000003</v>
      </c>
      <c r="AF12" s="19">
        <f t="shared" si="2"/>
        <v>-308.40000000000003</v>
      </c>
      <c r="AG12" s="19">
        <f t="shared" si="2"/>
        <v>-308.40000000000003</v>
      </c>
      <c r="AH12" s="19">
        <f t="shared" si="2"/>
        <v>-308.40000000000003</v>
      </c>
      <c r="AI12" s="19">
        <f t="shared" si="2"/>
        <v>-308.40000000000003</v>
      </c>
      <c r="AJ12" s="19">
        <f t="shared" si="2"/>
        <v>-308.40000000000003</v>
      </c>
      <c r="AK12" s="19">
        <f t="shared" si="2"/>
        <v>-308.40000000000003</v>
      </c>
      <c r="AL12" s="19">
        <f t="shared" si="2"/>
        <v>-308.40000000000003</v>
      </c>
      <c r="AM12" s="19">
        <f>$G$12*0.04</f>
        <v>-308.40000000000003</v>
      </c>
      <c r="AN12" s="19">
        <f>G12*0.11</f>
        <v>-848.1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0</v>
      </c>
      <c r="F13" s="10">
        <f>D13*E13</f>
        <v>0</v>
      </c>
      <c r="G13" s="18">
        <f>-F13</f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0</v>
      </c>
      <c r="Y13" s="19">
        <f>(Y7+Y8)*0.21</f>
        <v>0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50423.399999999994</v>
      </c>
      <c r="F14" s="10">
        <f>D14*E14</f>
        <v>10588.913999999999</v>
      </c>
      <c r="G14" s="18">
        <f>-F14</f>
        <v>-10588.913999999999</v>
      </c>
      <c r="H14" s="19">
        <v>0</v>
      </c>
      <c r="I14" s="19">
        <v>0</v>
      </c>
      <c r="J14" s="19">
        <v>0</v>
      </c>
      <c r="K14" s="19">
        <f>SUM(K9:K12)*0.21</f>
        <v>-80.954999999999998</v>
      </c>
      <c r="L14" s="19">
        <v>0</v>
      </c>
      <c r="M14" s="19">
        <f>SUM(M9:M12)*0.21</f>
        <v>-1816.6302000000001</v>
      </c>
      <c r="N14" s="19">
        <v>0</v>
      </c>
      <c r="O14" s="19">
        <v>0</v>
      </c>
      <c r="P14" s="19">
        <f>SUM(P9:P12)*0.21</f>
        <v>-2967.8102999999996</v>
      </c>
      <c r="Q14" s="19">
        <v>0</v>
      </c>
      <c r="R14" s="19">
        <f>SUM(R9:R12)*0.21</f>
        <v>-80.954999999999998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-64.76400000000001</v>
      </c>
      <c r="Y14" s="19">
        <f>SUM(Y9:Y12)*0.21</f>
        <v>-64.76400000000001</v>
      </c>
      <c r="Z14" s="19">
        <f>SUM(Z9:Z12)*0.21</f>
        <v>-381.06675000000001</v>
      </c>
      <c r="AA14" s="19">
        <f>SUM(AA9:AA12)*0.21</f>
        <v>-381.06675000000001</v>
      </c>
      <c r="AB14" s="19">
        <f>SUM(AB9:AB12)*0.21</f>
        <v>-381.06675000000001</v>
      </c>
      <c r="AC14" s="19">
        <f>SUM(AC9:AC12)*0.21</f>
        <v>-381.06675000000001</v>
      </c>
      <c r="AD14" s="19">
        <f>SUM(AD9:AD12)*0.21</f>
        <v>-381.06675000000001</v>
      </c>
      <c r="AE14" s="19">
        <f>SUM(AE9:AE12)*0.21</f>
        <v>-381.06675000000001</v>
      </c>
      <c r="AF14" s="19">
        <f>SUM(AF9:AF12)*0.21</f>
        <v>-381.06675000000001</v>
      </c>
      <c r="AG14" s="19">
        <f>SUM(AG9:AG12)*0.21</f>
        <v>-381.06675000000001</v>
      </c>
      <c r="AH14" s="19">
        <f>SUM(AH9:AH12)*0.21</f>
        <v>-381.06675000000001</v>
      </c>
      <c r="AI14" s="19">
        <f>SUM(AI9:AI12)*0.21</f>
        <v>-381.06675000000001</v>
      </c>
      <c r="AJ14" s="19">
        <f>SUM(AJ9:AJ12)*0.21</f>
        <v>-381.06675000000001</v>
      </c>
      <c r="AK14" s="19">
        <f>SUM(AK9:AK12)*0.21</f>
        <v>-381.06675000000001</v>
      </c>
      <c r="AL14" s="19">
        <f>SUM(AL9:AL12)*0.21</f>
        <v>-381.06675000000001</v>
      </c>
      <c r="AM14" s="19">
        <f>SUM(AM9:AM12)*0.21</f>
        <v>-381.06675000000001</v>
      </c>
      <c r="AN14" s="19">
        <f>SUM(AN9:AN12)*0.21</f>
        <v>-178.101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385500</v>
      </c>
      <c r="F15" s="10">
        <f>D15*E15</f>
        <v>1156.5</v>
      </c>
      <c r="G15" s="18">
        <f>-F15</f>
        <v>-1156.5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-82.607142857142861</v>
      </c>
      <c r="AA15" s="19">
        <f t="shared" ref="AA15:AM15" si="3">$G$15/14</f>
        <v>-82.607142857142861</v>
      </c>
      <c r="AB15" s="19">
        <f t="shared" si="3"/>
        <v>-82.607142857142861</v>
      </c>
      <c r="AC15" s="19">
        <f t="shared" si="3"/>
        <v>-82.607142857142861</v>
      </c>
      <c r="AD15" s="19">
        <f t="shared" si="3"/>
        <v>-82.607142857142861</v>
      </c>
      <c r="AE15" s="19">
        <f t="shared" si="3"/>
        <v>-82.607142857142861</v>
      </c>
      <c r="AF15" s="19">
        <f t="shared" si="3"/>
        <v>-82.607142857142861</v>
      </c>
      <c r="AG15" s="19">
        <f t="shared" si="3"/>
        <v>-82.607142857142861</v>
      </c>
      <c r="AH15" s="19">
        <f t="shared" si="3"/>
        <v>-82.607142857142861</v>
      </c>
      <c r="AI15" s="19">
        <f t="shared" si="3"/>
        <v>-82.607142857142861</v>
      </c>
      <c r="AJ15" s="19">
        <f t="shared" si="3"/>
        <v>-82.607142857142861</v>
      </c>
      <c r="AK15" s="19">
        <f t="shared" si="3"/>
        <v>-82.607142857142861</v>
      </c>
      <c r="AL15" s="19">
        <f t="shared" si="3"/>
        <v>-82.607142857142861</v>
      </c>
      <c r="AM15" s="19">
        <f t="shared" si="3"/>
        <v>-82.607142857142861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E16" s="10">
        <v>21</v>
      </c>
      <c r="F16" s="10">
        <f>D16*E16</f>
        <v>0</v>
      </c>
      <c r="G16" s="18">
        <f>-F16</f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0</v>
      </c>
      <c r="Y16" s="19">
        <f>G16*0.6</f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/>
      <c r="E17" s="10">
        <v>5.75</v>
      </c>
      <c r="F17" s="10">
        <f>D17*E17</f>
        <v>0</v>
      </c>
      <c r="G17" s="18">
        <f>-F17</f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0</v>
      </c>
      <c r="Y17" s="19">
        <f>G17*0.6</f>
        <v>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E18" s="10">
        <f>684.63*1.06</f>
        <v>725.70780000000002</v>
      </c>
      <c r="F18" s="10">
        <f>D18*E18</f>
        <v>0</v>
      </c>
      <c r="G18" s="18">
        <f>-F18</f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1</v>
      </c>
      <c r="E19" s="10">
        <v>385500</v>
      </c>
      <c r="F19" s="10">
        <f>D19*E19</f>
        <v>385500</v>
      </c>
      <c r="G19" s="18">
        <f>-F19</f>
        <v>-385500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f>'evolucion certificaciones nuevo'!E28</f>
        <v>-2313</v>
      </c>
      <c r="AA19" s="19">
        <f>'evolucion certificaciones nuevo'!F28</f>
        <v>-6168</v>
      </c>
      <c r="AB19" s="19">
        <f>'evolucion certificaciones nuevo'!G28</f>
        <v>-15420</v>
      </c>
      <c r="AC19" s="19">
        <f>'evolucion certificaciones nuevo'!H28</f>
        <v>-14456.25</v>
      </c>
      <c r="AD19" s="19">
        <f>'evolucion certificaciones nuevo'!I28</f>
        <v>-17347.5</v>
      </c>
      <c r="AE19" s="19">
        <f>'evolucion certificaciones nuevo'!J28</f>
        <v>-36429.75</v>
      </c>
      <c r="AF19" s="19">
        <f>'evolucion certificaciones nuevo'!K28</f>
        <v>-45296.25</v>
      </c>
      <c r="AG19" s="19">
        <f>'evolucion certificaciones nuevo'!L28</f>
        <v>-30840</v>
      </c>
      <c r="AH19" s="19">
        <f>'evolucion certificaciones nuevo'!M28</f>
        <v>-51271.5</v>
      </c>
      <c r="AI19" s="19">
        <f>'evolucion certificaciones nuevo'!N28</f>
        <v>-45874.5</v>
      </c>
      <c r="AJ19" s="19">
        <f>'evolucion certificaciones nuevo'!O28</f>
        <v>-57246.75</v>
      </c>
      <c r="AK19" s="19">
        <f>'evolucion certificaciones nuevo'!P28</f>
        <v>-22551.75</v>
      </c>
      <c r="AL19" s="19">
        <f>'evolucion certificaciones nuevo'!Q28</f>
        <v>-40284.75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0</v>
      </c>
      <c r="F20" s="10">
        <f>E20*D20</f>
        <v>0</v>
      </c>
      <c r="G20" s="18">
        <f>-F20</f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385500</v>
      </c>
      <c r="F21" s="10">
        <f>E21*D21</f>
        <v>38550</v>
      </c>
      <c r="G21" s="18">
        <f>-F21</f>
        <v>-38550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-231.3</v>
      </c>
      <c r="AA21" s="19">
        <f>(AA18+AA19)*0.1</f>
        <v>-616.80000000000007</v>
      </c>
      <c r="AB21" s="19">
        <f>(AB18+AB19)*0.1</f>
        <v>-1542</v>
      </c>
      <c r="AC21" s="19">
        <f>(AC18+AC19)*0.1</f>
        <v>-1445.625</v>
      </c>
      <c r="AD21" s="19">
        <f>(AD18+AD19)*0.1</f>
        <v>-1734.75</v>
      </c>
      <c r="AE21" s="19">
        <f>(AE18+AE19)*0.1</f>
        <v>-3642.9750000000004</v>
      </c>
      <c r="AF21" s="19">
        <f>(AF18+AF19)*0.1</f>
        <v>-4529.625</v>
      </c>
      <c r="AG21" s="19">
        <f>(AG18+AG19)*0.1</f>
        <v>-3084</v>
      </c>
      <c r="AH21" s="19">
        <f>(AH18+AH19)*0.1</f>
        <v>-5127.1500000000005</v>
      </c>
      <c r="AI21" s="19">
        <f>(AI18+AI19)*0.1</f>
        <v>-4587.45</v>
      </c>
      <c r="AJ21" s="19">
        <f>(AJ18+AJ19)*0.1</f>
        <v>-5724.6750000000002</v>
      </c>
      <c r="AK21" s="19">
        <f>(AK18+AK19)*0.1</f>
        <v>-2255.1750000000002</v>
      </c>
      <c r="AL21" s="19">
        <f>(AL18+AL19)*0.1</f>
        <v>-4028.4750000000004</v>
      </c>
      <c r="AM21" s="19">
        <f>(AM18+AM19)*0.1</f>
        <v>0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385500</v>
      </c>
      <c r="F23" s="10">
        <f>D23*E23</f>
        <v>19275</v>
      </c>
      <c r="G23" s="16">
        <f>-F23</f>
        <v>-19275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-3855</v>
      </c>
      <c r="R23" s="17">
        <v>0</v>
      </c>
      <c r="S23" s="17">
        <v>0</v>
      </c>
      <c r="T23" s="17">
        <f>G23*0.8</f>
        <v>-15420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0</v>
      </c>
      <c r="F24" s="10">
        <f>D24*E24</f>
        <v>0</v>
      </c>
      <c r="G24" s="18">
        <f>-F24</f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0</v>
      </c>
      <c r="O24" s="19">
        <v>0</v>
      </c>
      <c r="P24" s="19">
        <f>G24*0.8</f>
        <v>0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v>0</v>
      </c>
      <c r="F25" s="10">
        <f>D25*E25</f>
        <v>0</v>
      </c>
      <c r="G25" s="18">
        <f>-F25</f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0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v>0</v>
      </c>
      <c r="F26" s="10">
        <f>D26*E26</f>
        <v>0</v>
      </c>
      <c r="G26" s="18">
        <f>-F26</f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0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v>0</v>
      </c>
      <c r="F28" s="10">
        <f>D28*E28</f>
        <v>0</v>
      </c>
      <c r="G28" s="18">
        <f>-F28</f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0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v>0</v>
      </c>
      <c r="F29" s="10">
        <f>D29*E29</f>
        <v>0</v>
      </c>
      <c r="G29" s="18">
        <f>-F29</f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0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F18+F19</f>
        <v>385500</v>
      </c>
      <c r="F31" s="10">
        <f>D31*E31</f>
        <v>3469.4999999999995</v>
      </c>
      <c r="G31" s="18">
        <f>-F31</f>
        <v>-3469.4999999999995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-216.84374999999997</v>
      </c>
      <c r="Y31" s="19">
        <f t="shared" ref="Y31:AM31" si="5">$G$31/16</f>
        <v>-216.84374999999997</v>
      </c>
      <c r="Z31" s="19">
        <f t="shared" si="5"/>
        <v>-216.84374999999997</v>
      </c>
      <c r="AA31" s="19">
        <f t="shared" si="5"/>
        <v>-216.84374999999997</v>
      </c>
      <c r="AB31" s="19">
        <f t="shared" si="5"/>
        <v>-216.84374999999997</v>
      </c>
      <c r="AC31" s="19">
        <f t="shared" si="5"/>
        <v>-216.84374999999997</v>
      </c>
      <c r="AD31" s="19">
        <f t="shared" si="5"/>
        <v>-216.84374999999997</v>
      </c>
      <c r="AE31" s="19">
        <f t="shared" si="5"/>
        <v>-216.84374999999997</v>
      </c>
      <c r="AF31" s="19">
        <f t="shared" si="5"/>
        <v>-216.84374999999997</v>
      </c>
      <c r="AG31" s="19">
        <f t="shared" si="5"/>
        <v>-216.84374999999997</v>
      </c>
      <c r="AH31" s="19">
        <f t="shared" si="5"/>
        <v>-216.84374999999997</v>
      </c>
      <c r="AI31" s="19">
        <f t="shared" si="5"/>
        <v>-216.84374999999997</v>
      </c>
      <c r="AJ31" s="19">
        <f t="shared" si="5"/>
        <v>-216.84374999999997</v>
      </c>
      <c r="AK31" s="19">
        <f t="shared" si="5"/>
        <v>-216.84374999999997</v>
      </c>
      <c r="AL31" s="19">
        <f t="shared" si="5"/>
        <v>-216.84374999999997</v>
      </c>
      <c r="AM31" s="19">
        <f t="shared" si="5"/>
        <v>-216.84374999999997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v>0</v>
      </c>
      <c r="F32" s="10">
        <f>D32*E32</f>
        <v>0</v>
      </c>
      <c r="G32" s="18">
        <f>-F32</f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419262.65120000002</v>
      </c>
      <c r="F34" s="20">
        <f>D34*E34</f>
        <v>1048.1566280000002</v>
      </c>
      <c r="G34" s="18">
        <f>-F34</f>
        <v>-1048.1566280000002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-1048.1566280000002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419262.65120000002</v>
      </c>
      <c r="F36" s="20">
        <f>D36*E36</f>
        <v>1048.1566280000002</v>
      </c>
      <c r="G36" s="18">
        <f>-F36</f>
        <v>-1048.1566280000002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-1048.1566280000002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419262.65120000002</v>
      </c>
      <c r="F37" s="20">
        <f>D37*E37</f>
        <v>419.26265120000005</v>
      </c>
      <c r="G37" s="18">
        <f>-F37</f>
        <v>-419.26265120000005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-419.26265120000005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221490.13322815998</v>
      </c>
      <c r="F38" s="20">
        <v>20267.39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-646.01287916666672</v>
      </c>
      <c r="AO38" s="19">
        <v>-636.14498185226842</v>
      </c>
      <c r="AP38" s="19">
        <v>-626.24830317070314</v>
      </c>
      <c r="AQ38" s="19">
        <v>-616.32275917631671</v>
      </c>
      <c r="AR38" s="19">
        <v>-606.36826567861317</v>
      </c>
      <c r="AS38" s="19">
        <v>-596.38473824154153</v>
      </c>
      <c r="AT38" s="19">
        <v>-586.37209218277826</v>
      </c>
      <c r="AU38" s="19">
        <v>-576.3302425730102</v>
      </c>
      <c r="AV38" s="19">
        <v>-566.25910423521384</v>
      </c>
      <c r="AW38" s="19">
        <v>-556.15859174393211</v>
      </c>
      <c r="AX38" s="19">
        <v>-546.02861942455081</v>
      </c>
      <c r="AY38" s="19">
        <v>-535.86910135257142</v>
      </c>
      <c r="AZ38" s="19">
        <v>-525.67995135288197</v>
      </c>
      <c r="BA38" s="19">
        <v>-515.46108299902687</v>
      </c>
      <c r="BB38" s="19">
        <v>-505.21240961247298</v>
      </c>
      <c r="BC38" s="19">
        <v>-494.93384426187481</v>
      </c>
      <c r="BD38" s="24">
        <v>-484.62529976233753</v>
      </c>
      <c r="BE38" s="24">
        <v>-474.28668867467678</v>
      </c>
      <c r="BF38" s="24">
        <v>-463.91792330467678</v>
      </c>
      <c r="BG38" s="24">
        <v>-453.51891570234767</v>
      </c>
      <c r="BH38" s="24">
        <v>-443.0895776611784</v>
      </c>
      <c r="BI38" s="24">
        <v>-432.62982071738907</v>
      </c>
      <c r="BJ38" s="24">
        <v>-422.13955614918046</v>
      </c>
      <c r="BK38" s="24">
        <v>-411.61869497598116</v>
      </c>
      <c r="BL38" s="24">
        <v>-401.06714795769335</v>
      </c>
      <c r="BM38" s="24">
        <v>-390.48482559393557</v>
      </c>
      <c r="BN38" s="24">
        <v>-379.87163812328345</v>
      </c>
      <c r="BO38" s="24">
        <v>-369.22749552250872</v>
      </c>
      <c r="BP38" s="24">
        <v>-358.55230750581501</v>
      </c>
      <c r="BQ38" s="24">
        <v>-347.84598352407249</v>
      </c>
      <c r="BR38" s="24">
        <v>-337.10843276404995</v>
      </c>
      <c r="BS38" s="24">
        <v>-326.33956414764407</v>
      </c>
      <c r="BT38" s="24">
        <v>-315.53928633110695</v>
      </c>
      <c r="BU38" s="24">
        <v>-304.70750770427162</v>
      </c>
      <c r="BV38" s="24">
        <v>-293.84413638977469</v>
      </c>
      <c r="BW38" s="24">
        <v>-282.94908024227715</v>
      </c>
      <c r="BX38" s="24">
        <v>-272.02224684768265</v>
      </c>
      <c r="BY38" s="24">
        <v>-261.06354352235405</v>
      </c>
      <c r="BZ38" s="24">
        <v>-250.07287731232651</v>
      </c>
      <c r="CA38" s="24">
        <v>-239.05015499251968</v>
      </c>
      <c r="CB38" s="24">
        <v>-227.99528306594681</v>
      </c>
      <c r="CC38" s="24">
        <v>-216.90816776292144</v>
      </c>
      <c r="CD38" s="24">
        <v>-205.78871504026222</v>
      </c>
      <c r="CE38" s="24">
        <v>-194.63683058049526</v>
      </c>
      <c r="CF38" s="24">
        <v>-183.45241979105396</v>
      </c>
      <c r="CG38" s="24">
        <v>-172.23538780347681</v>
      </c>
      <c r="CH38" s="24">
        <v>-160.98563947260254</v>
      </c>
      <c r="CI38" s="24">
        <v>-149.70307937576322</v>
      </c>
      <c r="CJ38" s="24">
        <v>-138.38761181197484</v>
      </c>
      <c r="CK38" s="24">
        <v>-127.03914080112536</v>
      </c>
      <c r="CL38" s="24">
        <v>-115.65757008316091</v>
      </c>
      <c r="CM38" s="24">
        <v>-104.24280311726905</v>
      </c>
      <c r="CN38" s="24">
        <v>-92.79474308106002</v>
      </c>
      <c r="CO38" s="24">
        <v>-81.313292869745382</v>
      </c>
      <c r="CP38" s="24">
        <v>-69.798355095314406</v>
      </c>
      <c r="CQ38" s="24">
        <v>-58.249832085708</v>
      </c>
      <c r="CR38" s="24">
        <v>-46.667625883990247</v>
      </c>
      <c r="CS38" s="24">
        <v>-35.051638247517495</v>
      </c>
      <c r="CT38" s="24">
        <v>-23.401770647105025</v>
      </c>
      <c r="CU38" s="24">
        <v>-11.717924266191341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419262.65120000002</v>
      </c>
      <c r="F39" s="20">
        <v>15003.23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-1746.9277083333334</v>
      </c>
      <c r="Y39" s="19">
        <v>-1641.1165012240242</v>
      </c>
      <c r="Z39" s="19">
        <v>-1534.8644140850934</v>
      </c>
      <c r="AA39" s="19">
        <v>-1428.1696099164169</v>
      </c>
      <c r="AB39" s="19">
        <v>-1321.030244063704</v>
      </c>
      <c r="AC39" s="19">
        <v>-1213.4444641866053</v>
      </c>
      <c r="AD39" s="19">
        <v>-1105.4104102266845</v>
      </c>
      <c r="AE39" s="19">
        <v>-996.92621437526464</v>
      </c>
      <c r="AF39" s="19">
        <v>-887.99000104113054</v>
      </c>
      <c r="AG39" s="19">
        <v>-778.5998868181041</v>
      </c>
      <c r="AH39" s="19">
        <v>-668.75398045248176</v>
      </c>
      <c r="AI39" s="19">
        <v>-558.45038281033578</v>
      </c>
      <c r="AJ39" s="19">
        <v>-447.68718684468109</v>
      </c>
      <c r="AK39" s="19">
        <v>-336.46247756250284</v>
      </c>
      <c r="AL39" s="19">
        <v>-224.77433199164884</v>
      </c>
      <c r="AM39" s="19">
        <v>-112.62081914758288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419262.65120000002</v>
      </c>
      <c r="F40" s="20">
        <f>D40*E40</f>
        <v>1048.1566280000002</v>
      </c>
      <c r="G40" s="18">
        <f>-F40</f>
        <v>-1048.1566280000002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-1048.1566280000002</v>
      </c>
    </row>
    <row r="41" spans="1:99" x14ac:dyDescent="0.25">
      <c r="A41" s="10" t="s">
        <v>4</v>
      </c>
      <c r="B41" s="10" t="s">
        <v>1</v>
      </c>
      <c r="C41" s="10" t="s">
        <v>22</v>
      </c>
      <c r="D41" s="44">
        <v>0</v>
      </c>
      <c r="E41" s="10">
        <v>700</v>
      </c>
      <c r="F41" s="20">
        <f>D41*E41</f>
        <v>0</v>
      </c>
      <c r="G41" s="16">
        <f>-F41</f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f>$G$41/16</f>
        <v>0</v>
      </c>
      <c r="Y41" s="17">
        <f t="shared" ref="Y41:AM41" si="6">$G$41/16</f>
        <v>0</v>
      </c>
      <c r="Z41" s="17">
        <f t="shared" si="6"/>
        <v>0</v>
      </c>
      <c r="AA41" s="17">
        <f t="shared" si="6"/>
        <v>0</v>
      </c>
      <c r="AB41" s="17">
        <f t="shared" si="6"/>
        <v>0</v>
      </c>
      <c r="AC41" s="17">
        <f t="shared" si="6"/>
        <v>0</v>
      </c>
      <c r="AD41" s="17">
        <f t="shared" si="6"/>
        <v>0</v>
      </c>
      <c r="AE41" s="17">
        <f t="shared" si="6"/>
        <v>0</v>
      </c>
      <c r="AF41" s="17">
        <f t="shared" si="6"/>
        <v>0</v>
      </c>
      <c r="AG41" s="17">
        <f t="shared" si="6"/>
        <v>0</v>
      </c>
      <c r="AH41" s="17">
        <f t="shared" si="6"/>
        <v>0</v>
      </c>
      <c r="AI41" s="17">
        <f t="shared" si="6"/>
        <v>0</v>
      </c>
      <c r="AJ41" s="17">
        <f t="shared" si="6"/>
        <v>0</v>
      </c>
      <c r="AK41" s="17">
        <f t="shared" si="6"/>
        <v>0</v>
      </c>
      <c r="AL41" s="17">
        <f t="shared" si="6"/>
        <v>0</v>
      </c>
      <c r="AM41" s="17">
        <f t="shared" si="6"/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4">
        <v>0</v>
      </c>
      <c r="E42" s="10">
        <v>200</v>
      </c>
      <c r="F42" s="20">
        <f>D42*E42</f>
        <v>0</v>
      </c>
      <c r="G42" s="18">
        <f>-$F$42</f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f>$G$42/16</f>
        <v>0</v>
      </c>
      <c r="Y42" s="19">
        <f t="shared" ref="Y42:AM42" si="7">$G$42/16</f>
        <v>0</v>
      </c>
      <c r="Z42" s="19">
        <f t="shared" si="7"/>
        <v>0</v>
      </c>
      <c r="AA42" s="19">
        <f t="shared" si="7"/>
        <v>0</v>
      </c>
      <c r="AB42" s="19">
        <f t="shared" si="7"/>
        <v>0</v>
      </c>
      <c r="AC42" s="19">
        <f t="shared" si="7"/>
        <v>0</v>
      </c>
      <c r="AD42" s="19">
        <f t="shared" si="7"/>
        <v>0</v>
      </c>
      <c r="AE42" s="19">
        <f t="shared" si="7"/>
        <v>0</v>
      </c>
      <c r="AF42" s="19">
        <f t="shared" si="7"/>
        <v>0</v>
      </c>
      <c r="AG42" s="19">
        <f t="shared" si="7"/>
        <v>0</v>
      </c>
      <c r="AH42" s="19">
        <f t="shared" si="7"/>
        <v>0</v>
      </c>
      <c r="AI42" s="19">
        <f t="shared" si="7"/>
        <v>0</v>
      </c>
      <c r="AJ42" s="19">
        <f t="shared" si="7"/>
        <v>0</v>
      </c>
      <c r="AK42" s="19">
        <f t="shared" si="7"/>
        <v>0</v>
      </c>
      <c r="AL42" s="19">
        <f t="shared" si="7"/>
        <v>0</v>
      </c>
      <c r="AM42" s="19">
        <f t="shared" si="7"/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4">
        <v>0</v>
      </c>
      <c r="E43" s="10">
        <f>65*2183.04</f>
        <v>141897.60000000001</v>
      </c>
      <c r="F43" s="20">
        <f>D43*E43</f>
        <v>0</v>
      </c>
      <c r="G43" s="18">
        <f>F43</f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0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5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4">
        <v>0</v>
      </c>
      <c r="E46" s="10">
        <v>450</v>
      </c>
      <c r="F46" s="20">
        <f>D46*E46</f>
        <v>0</v>
      </c>
      <c r="G46" s="18">
        <f>F46</f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0</v>
      </c>
      <c r="AO46" s="19">
        <f t="shared" ref="AO46:CU46" si="8">($D$46*$E$46)/60</f>
        <v>0</v>
      </c>
      <c r="AP46" s="19">
        <f t="shared" si="8"/>
        <v>0</v>
      </c>
      <c r="AQ46" s="19">
        <f t="shared" si="8"/>
        <v>0</v>
      </c>
      <c r="AR46" s="19">
        <f t="shared" si="8"/>
        <v>0</v>
      </c>
      <c r="AS46" s="19">
        <f t="shared" si="8"/>
        <v>0</v>
      </c>
      <c r="AT46" s="19">
        <f t="shared" si="8"/>
        <v>0</v>
      </c>
      <c r="AU46" s="19">
        <f t="shared" si="8"/>
        <v>0</v>
      </c>
      <c r="AV46" s="19">
        <f t="shared" si="8"/>
        <v>0</v>
      </c>
      <c r="AW46" s="19">
        <f t="shared" si="8"/>
        <v>0</v>
      </c>
      <c r="AX46" s="19">
        <f t="shared" si="8"/>
        <v>0</v>
      </c>
      <c r="AY46" s="19">
        <f t="shared" si="8"/>
        <v>0</v>
      </c>
      <c r="AZ46" s="19">
        <f t="shared" si="8"/>
        <v>0</v>
      </c>
      <c r="BA46" s="19">
        <f t="shared" si="8"/>
        <v>0</v>
      </c>
      <c r="BB46" s="19">
        <f t="shared" si="8"/>
        <v>0</v>
      </c>
      <c r="BC46" s="19">
        <f t="shared" si="8"/>
        <v>0</v>
      </c>
      <c r="BD46" s="19">
        <f t="shared" si="8"/>
        <v>0</v>
      </c>
      <c r="BE46" s="19">
        <f t="shared" si="8"/>
        <v>0</v>
      </c>
      <c r="BF46" s="19">
        <f t="shared" si="8"/>
        <v>0</v>
      </c>
      <c r="BG46" s="19">
        <f t="shared" si="8"/>
        <v>0</v>
      </c>
      <c r="BH46" s="19">
        <f t="shared" si="8"/>
        <v>0</v>
      </c>
      <c r="BI46" s="19">
        <f t="shared" si="8"/>
        <v>0</v>
      </c>
      <c r="BJ46" s="19">
        <f t="shared" si="8"/>
        <v>0</v>
      </c>
      <c r="BK46" s="19">
        <f t="shared" si="8"/>
        <v>0</v>
      </c>
      <c r="BL46" s="19">
        <f t="shared" si="8"/>
        <v>0</v>
      </c>
      <c r="BM46" s="19">
        <f t="shared" si="8"/>
        <v>0</v>
      </c>
      <c r="BN46" s="19">
        <f t="shared" si="8"/>
        <v>0</v>
      </c>
      <c r="BO46" s="19">
        <f t="shared" si="8"/>
        <v>0</v>
      </c>
      <c r="BP46" s="19">
        <f t="shared" si="8"/>
        <v>0</v>
      </c>
      <c r="BQ46" s="19">
        <f t="shared" si="8"/>
        <v>0</v>
      </c>
      <c r="BR46" s="19">
        <f t="shared" si="8"/>
        <v>0</v>
      </c>
      <c r="BS46" s="19">
        <f t="shared" si="8"/>
        <v>0</v>
      </c>
      <c r="BT46" s="19">
        <f t="shared" si="8"/>
        <v>0</v>
      </c>
      <c r="BU46" s="19">
        <f t="shared" si="8"/>
        <v>0</v>
      </c>
      <c r="BV46" s="19">
        <f t="shared" si="8"/>
        <v>0</v>
      </c>
      <c r="BW46" s="19">
        <f t="shared" si="8"/>
        <v>0</v>
      </c>
      <c r="BX46" s="19">
        <f t="shared" si="8"/>
        <v>0</v>
      </c>
      <c r="BY46" s="19">
        <f t="shared" si="8"/>
        <v>0</v>
      </c>
      <c r="BZ46" s="19">
        <f t="shared" si="8"/>
        <v>0</v>
      </c>
      <c r="CA46" s="19">
        <f t="shared" si="8"/>
        <v>0</v>
      </c>
      <c r="CB46" s="19">
        <f t="shared" si="8"/>
        <v>0</v>
      </c>
      <c r="CC46" s="19">
        <f t="shared" si="8"/>
        <v>0</v>
      </c>
      <c r="CD46" s="19">
        <f t="shared" si="8"/>
        <v>0</v>
      </c>
      <c r="CE46" s="19">
        <f t="shared" si="8"/>
        <v>0</v>
      </c>
      <c r="CF46" s="19">
        <f t="shared" si="8"/>
        <v>0</v>
      </c>
      <c r="CG46" s="19">
        <f t="shared" si="8"/>
        <v>0</v>
      </c>
      <c r="CH46" s="19">
        <f t="shared" si="8"/>
        <v>0</v>
      </c>
      <c r="CI46" s="19">
        <f t="shared" si="8"/>
        <v>0</v>
      </c>
      <c r="CJ46" s="19">
        <f t="shared" si="8"/>
        <v>0</v>
      </c>
      <c r="CK46" s="19">
        <f t="shared" si="8"/>
        <v>0</v>
      </c>
      <c r="CL46" s="19">
        <f t="shared" si="8"/>
        <v>0</v>
      </c>
      <c r="CM46" s="19">
        <f t="shared" si="8"/>
        <v>0</v>
      </c>
      <c r="CN46" s="19">
        <f t="shared" si="8"/>
        <v>0</v>
      </c>
      <c r="CO46" s="19">
        <f t="shared" si="8"/>
        <v>0</v>
      </c>
      <c r="CP46" s="19">
        <f t="shared" si="8"/>
        <v>0</v>
      </c>
      <c r="CQ46" s="19">
        <f t="shared" si="8"/>
        <v>0</v>
      </c>
      <c r="CR46" s="19">
        <f t="shared" si="8"/>
        <v>0</v>
      </c>
      <c r="CS46" s="19">
        <f t="shared" si="8"/>
        <v>0</v>
      </c>
      <c r="CT46" s="19">
        <f t="shared" si="8"/>
        <v>0</v>
      </c>
      <c r="CU46" s="19">
        <f t="shared" si="8"/>
        <v>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f>8*60</f>
        <v>480</v>
      </c>
      <c r="E47" s="10">
        <v>50</v>
      </c>
      <c r="F47" s="20">
        <f>D47*E47</f>
        <v>24000</v>
      </c>
      <c r="G47" s="25">
        <f>F47</f>
        <v>24000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400</v>
      </c>
      <c r="AO47" s="19">
        <f t="shared" ref="AO47:CU47" si="9">($D$47*$E$47)/60</f>
        <v>400</v>
      </c>
      <c r="AP47" s="19">
        <f t="shared" si="9"/>
        <v>400</v>
      </c>
      <c r="AQ47" s="19">
        <f t="shared" si="9"/>
        <v>400</v>
      </c>
      <c r="AR47" s="19">
        <f t="shared" si="9"/>
        <v>400</v>
      </c>
      <c r="AS47" s="19">
        <f t="shared" si="9"/>
        <v>400</v>
      </c>
      <c r="AT47" s="19">
        <f t="shared" si="9"/>
        <v>400</v>
      </c>
      <c r="AU47" s="19">
        <f t="shared" si="9"/>
        <v>400</v>
      </c>
      <c r="AV47" s="19">
        <f t="shared" si="9"/>
        <v>400</v>
      </c>
      <c r="AW47" s="19">
        <f t="shared" si="9"/>
        <v>400</v>
      </c>
      <c r="AX47" s="19">
        <f t="shared" si="9"/>
        <v>400</v>
      </c>
      <c r="AY47" s="19">
        <f t="shared" si="9"/>
        <v>400</v>
      </c>
      <c r="AZ47" s="19">
        <f t="shared" si="9"/>
        <v>400</v>
      </c>
      <c r="BA47" s="19">
        <f t="shared" si="9"/>
        <v>400</v>
      </c>
      <c r="BB47" s="19">
        <f t="shared" si="9"/>
        <v>400</v>
      </c>
      <c r="BC47" s="19">
        <f t="shared" si="9"/>
        <v>400</v>
      </c>
      <c r="BD47" s="19">
        <f t="shared" si="9"/>
        <v>400</v>
      </c>
      <c r="BE47" s="19">
        <f t="shared" si="9"/>
        <v>400</v>
      </c>
      <c r="BF47" s="19">
        <f t="shared" si="9"/>
        <v>400</v>
      </c>
      <c r="BG47" s="19">
        <f t="shared" si="9"/>
        <v>400</v>
      </c>
      <c r="BH47" s="19">
        <f t="shared" si="9"/>
        <v>400</v>
      </c>
      <c r="BI47" s="19">
        <f t="shared" si="9"/>
        <v>400</v>
      </c>
      <c r="BJ47" s="19">
        <f t="shared" si="9"/>
        <v>400</v>
      </c>
      <c r="BK47" s="19">
        <f t="shared" si="9"/>
        <v>400</v>
      </c>
      <c r="BL47" s="19">
        <f t="shared" si="9"/>
        <v>400</v>
      </c>
      <c r="BM47" s="19">
        <f t="shared" si="9"/>
        <v>400</v>
      </c>
      <c r="BN47" s="19">
        <f t="shared" si="9"/>
        <v>400</v>
      </c>
      <c r="BO47" s="19">
        <f t="shared" si="9"/>
        <v>400</v>
      </c>
      <c r="BP47" s="19">
        <f t="shared" si="9"/>
        <v>400</v>
      </c>
      <c r="BQ47" s="19">
        <f t="shared" si="9"/>
        <v>400</v>
      </c>
      <c r="BR47" s="19">
        <f t="shared" si="9"/>
        <v>400</v>
      </c>
      <c r="BS47" s="19">
        <f t="shared" si="9"/>
        <v>400</v>
      </c>
      <c r="BT47" s="19">
        <f t="shared" si="9"/>
        <v>400</v>
      </c>
      <c r="BU47" s="19">
        <f t="shared" si="9"/>
        <v>400</v>
      </c>
      <c r="BV47" s="19">
        <f t="shared" si="9"/>
        <v>400</v>
      </c>
      <c r="BW47" s="19">
        <f t="shared" si="9"/>
        <v>400</v>
      </c>
      <c r="BX47" s="19">
        <f t="shared" si="9"/>
        <v>400</v>
      </c>
      <c r="BY47" s="19">
        <f t="shared" si="9"/>
        <v>400</v>
      </c>
      <c r="BZ47" s="19">
        <f t="shared" si="9"/>
        <v>400</v>
      </c>
      <c r="CA47" s="19">
        <f t="shared" si="9"/>
        <v>400</v>
      </c>
      <c r="CB47" s="19">
        <f t="shared" si="9"/>
        <v>400</v>
      </c>
      <c r="CC47" s="19">
        <f t="shared" si="9"/>
        <v>400</v>
      </c>
      <c r="CD47" s="19">
        <f t="shared" si="9"/>
        <v>400</v>
      </c>
      <c r="CE47" s="19">
        <f t="shared" si="9"/>
        <v>400</v>
      </c>
      <c r="CF47" s="19">
        <f t="shared" si="9"/>
        <v>400</v>
      </c>
      <c r="CG47" s="19">
        <f t="shared" si="9"/>
        <v>400</v>
      </c>
      <c r="CH47" s="19">
        <f t="shared" si="9"/>
        <v>400</v>
      </c>
      <c r="CI47" s="19">
        <f t="shared" si="9"/>
        <v>400</v>
      </c>
      <c r="CJ47" s="19">
        <f t="shared" si="9"/>
        <v>400</v>
      </c>
      <c r="CK47" s="19">
        <f t="shared" si="9"/>
        <v>400</v>
      </c>
      <c r="CL47" s="19">
        <f t="shared" si="9"/>
        <v>400</v>
      </c>
      <c r="CM47" s="19">
        <f t="shared" si="9"/>
        <v>400</v>
      </c>
      <c r="CN47" s="19">
        <f t="shared" si="9"/>
        <v>400</v>
      </c>
      <c r="CO47" s="19">
        <f t="shared" si="9"/>
        <v>400</v>
      </c>
      <c r="CP47" s="19">
        <f t="shared" si="9"/>
        <v>400</v>
      </c>
      <c r="CQ47" s="19">
        <f t="shared" si="9"/>
        <v>400</v>
      </c>
      <c r="CR47" s="19">
        <f t="shared" si="9"/>
        <v>400</v>
      </c>
      <c r="CS47" s="19">
        <f t="shared" si="9"/>
        <v>400</v>
      </c>
      <c r="CT47" s="19">
        <f t="shared" si="9"/>
        <v>400</v>
      </c>
      <c r="CU47" s="19">
        <f t="shared" si="9"/>
        <v>400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312800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-565662.66653519997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-252862.66653519997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-0.447020249867356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-7363.4549999999999</v>
      </c>
      <c r="L52" s="24">
        <f>SUM(L2:L47)</f>
        <v>0</v>
      </c>
      <c r="M52" s="24">
        <f>SUM(M2:M47)</f>
        <v>-10467.2502</v>
      </c>
      <c r="N52" s="24">
        <f>SUM(N2:N47)</f>
        <v>0</v>
      </c>
      <c r="O52" s="24">
        <f>SUM(O2:O47)</f>
        <v>0</v>
      </c>
      <c r="P52" s="24">
        <f>SUM(P2:P47)</f>
        <v>-17100.240299999998</v>
      </c>
      <c r="Q52" s="24">
        <f>SUM(Q2:Q47)</f>
        <v>-3855</v>
      </c>
      <c r="R52" s="24">
        <f>SUM(R2:R47)</f>
        <v>-466.45499999999998</v>
      </c>
      <c r="S52" s="24">
        <f>SUM(S2:S47)</f>
        <v>0</v>
      </c>
      <c r="T52" s="24">
        <f>SUM(T2:T47)</f>
        <v>-15420</v>
      </c>
      <c r="U52" s="24">
        <f>SUM(U2:U47)</f>
        <v>0</v>
      </c>
      <c r="V52" s="24">
        <f>SUM(V2:V47)</f>
        <v>0</v>
      </c>
      <c r="W52" s="24">
        <f>SUM(W2:W47)</f>
        <v>-5265.5759072000001</v>
      </c>
      <c r="X52" s="24">
        <f>SUM(X2:X47)</f>
        <v>-2336.9354583333334</v>
      </c>
      <c r="Y52" s="24">
        <f>SUM(Y2:Y47)</f>
        <v>-2231.1242512240242</v>
      </c>
      <c r="Z52" s="24">
        <f>SUM(Z2:Z47)</f>
        <v>-6574.2856283708079</v>
      </c>
      <c r="AA52" s="24">
        <f>SUM(AA2:AA47)</f>
        <v>-10708.090824202131</v>
      </c>
      <c r="AB52" s="24">
        <f>SUM(AB2:AB47)</f>
        <v>-20778.151458349417</v>
      </c>
      <c r="AC52" s="24">
        <f>SUM(AC2:AC47)</f>
        <v>-19610.440678472321</v>
      </c>
      <c r="AD52" s="24">
        <f>SUM(AD2:AD47)</f>
        <v>-22682.781624512398</v>
      </c>
      <c r="AE52" s="24">
        <f>SUM(AE2:AE47)</f>
        <v>-43564.772428660974</v>
      </c>
      <c r="AF52" s="24">
        <f>SUM(AF2:AF47)</f>
        <v>-53208.98621532684</v>
      </c>
      <c r="AG52" s="24">
        <f>SUM(AG2:AG47)</f>
        <v>-37197.721101103816</v>
      </c>
      <c r="AH52" s="24">
        <f>SUM(AH2:AH47)</f>
        <v>-59562.525194738191</v>
      </c>
      <c r="AI52" s="24">
        <f>SUM(AI2:AI47)</f>
        <v>-53515.521597096042</v>
      </c>
      <c r="AJ52" s="24">
        <f>SUM(AJ2:AJ47)</f>
        <v>-65914.23340113039</v>
      </c>
      <c r="AK52" s="24">
        <f>SUM(AK2:AK47)</f>
        <v>-27638.508691848216</v>
      </c>
      <c r="AL52" s="24">
        <f>SUM(AL2:AL47)</f>
        <v>-47033.120546277358</v>
      </c>
      <c r="AM52" s="24">
        <f>SUM(AM2:AM47)</f>
        <v>-3307.7420334332974</v>
      </c>
      <c r="AN52" s="24">
        <f>SUM(AN2:AN47)</f>
        <v>287027.78612083336</v>
      </c>
      <c r="AO52" s="24">
        <f>SUM(AO2:AO47)</f>
        <v>-236.14498185226842</v>
      </c>
      <c r="AP52" s="24">
        <f>SUM(AP2:AP47)</f>
        <v>-226.24830317070314</v>
      </c>
      <c r="AQ52" s="24">
        <f>SUM(AQ2:AQ47)</f>
        <v>-216.32275917631671</v>
      </c>
      <c r="AR52" s="24">
        <f>SUM(AR2:AR47)</f>
        <v>-206.36826567861317</v>
      </c>
      <c r="AS52" s="24">
        <f>SUM(AS2:AS47)</f>
        <v>-196.38473824154153</v>
      </c>
      <c r="AT52" s="24">
        <f>SUM(AT2:AT47)</f>
        <v>-186.37209218277826</v>
      </c>
      <c r="AU52" s="24">
        <f>SUM(AU2:AU47)</f>
        <v>-176.3302425730102</v>
      </c>
      <c r="AV52" s="24">
        <f>SUM(AV2:AV47)</f>
        <v>-166.25910423521384</v>
      </c>
      <c r="AW52" s="24">
        <f>SUM(AW2:AW47)</f>
        <v>-156.15859174393211</v>
      </c>
      <c r="AX52" s="24">
        <f>SUM(AX2:AX47)</f>
        <v>-146.02861942455081</v>
      </c>
      <c r="AY52" s="24">
        <f>SUM(AY2:AY47)</f>
        <v>-135.86910135257142</v>
      </c>
      <c r="AZ52" s="24">
        <f>SUM(AZ2:AZ47)</f>
        <v>-125.67995135288197</v>
      </c>
      <c r="BA52" s="24">
        <f>SUM(BA2:BA47)</f>
        <v>-115.46108299902687</v>
      </c>
      <c r="BB52" s="24">
        <f>SUM(BB2:BB47)</f>
        <v>-105.21240961247298</v>
      </c>
      <c r="BC52" s="24">
        <f>SUM(BC2:BC47)</f>
        <v>-94.93384426187481</v>
      </c>
      <c r="BD52" s="24">
        <f>SUM(BD2:BD47)</f>
        <v>-84.625299762337534</v>
      </c>
      <c r="BE52" s="24">
        <f>SUM(BE2:BE47)</f>
        <v>-74.286688674676782</v>
      </c>
      <c r="BF52" s="24">
        <f>SUM(BF2:BF47)</f>
        <v>-63.917923304676776</v>
      </c>
      <c r="BG52" s="24">
        <f>SUM(BG2:BG47)</f>
        <v>-53.51891570234767</v>
      </c>
      <c r="BH52" s="24">
        <f>SUM(BH2:BH47)</f>
        <v>-43.089577661178396</v>
      </c>
      <c r="BI52" s="24">
        <f>SUM(BI2:BI47)</f>
        <v>-32.629820717389066</v>
      </c>
      <c r="BJ52" s="24">
        <f>SUM(BJ2:BJ47)</f>
        <v>-22.139556149180464</v>
      </c>
      <c r="BK52" s="24">
        <f>SUM(BK2:BK47)</f>
        <v>-11.618694975981157</v>
      </c>
      <c r="BL52" s="24">
        <f>SUM(BL2:BL47)</f>
        <v>-1.0671479576933507</v>
      </c>
      <c r="BM52" s="24">
        <f>SUM(BM2:BM47)</f>
        <v>9.5151744060644319</v>
      </c>
      <c r="BN52" s="24">
        <f>SUM(BN2:BN47)</f>
        <v>20.128361876716554</v>
      </c>
      <c r="BO52" s="24">
        <f>SUM(BO2:BO47)</f>
        <v>30.772504477491282</v>
      </c>
      <c r="BP52" s="24">
        <f>SUM(BP2:BP47)</f>
        <v>41.447692494184992</v>
      </c>
      <c r="BQ52" s="24">
        <f>SUM(BQ2:BQ47)</f>
        <v>52.154016475927506</v>
      </c>
      <c r="BR52" s="24">
        <f>SUM(BR2:BR47)</f>
        <v>62.891567235950049</v>
      </c>
      <c r="BS52" s="24">
        <f>SUM(BS2:BS47)</f>
        <v>73.660435852355931</v>
      </c>
      <c r="BT52" s="24">
        <f>SUM(BT2:BT47)</f>
        <v>84.46071366889305</v>
      </c>
      <c r="BU52" s="24">
        <f>SUM(BU2:BU47)</f>
        <v>95.29249229572838</v>
      </c>
      <c r="BV52" s="24">
        <f>SUM(BV2:BV47)</f>
        <v>106.15586361022531</v>
      </c>
      <c r="BW52" s="24">
        <f>SUM(BW2:BW47)</f>
        <v>117.05091975772285</v>
      </c>
      <c r="BX52" s="24">
        <f>SUM(BX2:BX47)</f>
        <v>127.97775315231735</v>
      </c>
      <c r="BY52" s="24">
        <f>SUM(BY2:BY47)</f>
        <v>138.93645647764595</v>
      </c>
      <c r="BZ52" s="24">
        <f>SUM(BZ2:BZ47)</f>
        <v>149.92712268767349</v>
      </c>
      <c r="CA52" s="24">
        <f>SUM(CA2:CA47)</f>
        <v>160.94984500748032</v>
      </c>
      <c r="CB52" s="24">
        <f>SUM(CB2:CB47)</f>
        <v>172.00471693405319</v>
      </c>
      <c r="CC52" s="24">
        <f>SUM(CC2:CC47)</f>
        <v>183.09183223707856</v>
      </c>
      <c r="CD52" s="24">
        <f>SUM(CD2:CD47)</f>
        <v>194.21128495973778</v>
      </c>
      <c r="CE52" s="24">
        <f>SUM(CE2:CE47)</f>
        <v>205.36316941950474</v>
      </c>
      <c r="CF52" s="24">
        <f>SUM(CF2:CF47)</f>
        <v>216.54758020894604</v>
      </c>
      <c r="CG52" s="24">
        <f>SUM(CG2:CG47)</f>
        <v>227.76461219652319</v>
      </c>
      <c r="CH52" s="24">
        <f>SUM(CH2:CH47)</f>
        <v>239.01436052739746</v>
      </c>
      <c r="CI52" s="24">
        <f>SUM(CI2:CI47)</f>
        <v>250.29692062423678</v>
      </c>
      <c r="CJ52" s="24">
        <f>SUM(CJ2:CJ47)</f>
        <v>261.61238818802519</v>
      </c>
      <c r="CK52" s="24">
        <f>SUM(CK2:CK47)</f>
        <v>272.96085919887463</v>
      </c>
      <c r="CL52" s="24">
        <f>SUM(CL2:CL47)</f>
        <v>284.34242991683908</v>
      </c>
      <c r="CM52" s="24">
        <f>SUM(CM2:CM47)</f>
        <v>295.75719688273097</v>
      </c>
      <c r="CN52" s="24">
        <f>SUM(CN2:CN47)</f>
        <v>307.20525691893999</v>
      </c>
      <c r="CO52" s="24">
        <f>SUM(CO2:CO47)</f>
        <v>318.6867071302546</v>
      </c>
      <c r="CP52" s="24">
        <f>SUM(CP2:CP47)</f>
        <v>330.20164490468562</v>
      </c>
      <c r="CQ52" s="24">
        <f>SUM(CQ2:CQ47)</f>
        <v>341.75016791429198</v>
      </c>
      <c r="CR52" s="24">
        <f>SUM(CR2:CR47)</f>
        <v>353.33237411600976</v>
      </c>
      <c r="CS52" s="24">
        <f>SUM(CS2:CS47)</f>
        <v>364.94836175248253</v>
      </c>
      <c r="CT52" s="24">
        <f>SUM(CT2:CT47)</f>
        <v>376.59822935289498</v>
      </c>
      <c r="CU52" s="24">
        <f>SUM(CU2:CU47)</f>
        <v>-659.87455226619159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-252862.66267161554</v>
      </c>
      <c r="H53" s="33">
        <f>SUM(H52:R52)</f>
        <v>-46270.400500000003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-105607.38583066444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-104377.73837380471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-1932.4469585729098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-452.18393288455502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1080.7275381861159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2668.1599994186968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2028.6053867060991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-246688.92885592207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-3.5950373250238643E-3</v>
      </c>
      <c r="H58" s="32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-1.9359992179192043E-2</v>
      </c>
      <c r="AO58" s="24">
        <f>MIRR($H$52:AO52,$G$56,$G$55)</f>
        <v>-1.8647349604450358E-2</v>
      </c>
      <c r="AP58" s="24">
        <f>MIRR($H$52:AP52,$G$56,$G$55)</f>
        <v>-1.797561913527157E-2</v>
      </c>
      <c r="AQ58" s="24">
        <f>MIRR($H$52:AQ52,$G$56,$G$55)</f>
        <v>-1.7341331789608838E-2</v>
      </c>
      <c r="AR58" s="24">
        <f>MIRR($H$52:AR52,$G$56,$G$55)</f>
        <v>-1.674139991027912E-2</v>
      </c>
      <c r="AS58" s="24">
        <f>MIRR($H$52:AS52,$G$56,$G$55)</f>
        <v>-1.6173066168253869E-2</v>
      </c>
      <c r="AT58" s="24">
        <f>MIRR($H$52:AT52,$G$56,$G$55)</f>
        <v>-1.563386053654614E-2</v>
      </c>
      <c r="AU58" s="24">
        <f>MIRR($H$52:AU52,$G$56,$G$55)</f>
        <v>-1.5121563818237926E-2</v>
      </c>
      <c r="AV58" s="24">
        <f>MIRR($H$52:AV52,$G$56,$G$55)</f>
        <v>-1.4634176592734915E-2</v>
      </c>
      <c r="AW58" s="24">
        <f>MIRR($H$52:AW52,$G$56,$G$55)</f>
        <v>-1.4169892663887906E-2</v>
      </c>
      <c r="AX58" s="24">
        <f>MIRR($H$52:AX52,$G$56,$G$55)</f>
        <v>-1.3727076266554228E-2</v>
      </c>
      <c r="AY58" s="24">
        <f>MIRR($H$52:AY52,$G$56,$G$55)</f>
        <v>-1.3304242425242307E-2</v>
      </c>
      <c r="AZ58" s="24">
        <f>MIRR($H$52:AZ52,$G$56,$G$55)</f>
        <v>-1.2900039967760235E-2</v>
      </c>
      <c r="BA58" s="24">
        <f>MIRR($H$52:BA52,$G$56,$G$55)</f>
        <v>-1.2513236784400195E-2</v>
      </c>
      <c r="BB58" s="24">
        <f>MIRR($H$52:BB52,$G$56,$G$55)</f>
        <v>-1.2142706993805485E-2</v>
      </c>
      <c r="BC58" s="24">
        <f>MIRR($H$52:BC52,$G$56,$G$55)</f>
        <v>-1.1787419733867877E-2</v>
      </c>
      <c r="BD58" s="24">
        <f>MIRR($H$52:BD52,$G$56,$G$55)</f>
        <v>-1.1446429342573117E-2</v>
      </c>
      <c r="BE58" s="24">
        <f>MIRR($H$52:BE52,$G$56,$G$55)</f>
        <v>-1.1118866731784416E-2</v>
      </c>
      <c r="BF58" s="24">
        <f>MIRR($H$52:BF52,$G$56,$G$55)</f>
        <v>-1.0803931788238685E-2</v>
      </c>
      <c r="BG58" s="24">
        <f>MIRR($H$52:BG52,$G$56,$G$55)</f>
        <v>-1.0500886661825137E-2</v>
      </c>
      <c r="BH58" s="24">
        <f>MIRR($H$52:BH52,$G$56,$G$55)</f>
        <v>-1.0209049822588079E-2</v>
      </c>
      <c r="BI58" s="24">
        <f>MIRR($H$52:BI52,$G$56,$G$55)</f>
        <v>-9.927790785657864E-3</v>
      </c>
      <c r="BJ58" s="24">
        <f>MIRR($H$52:BJ52,$G$56,$G$55)</f>
        <v>-9.6565254181431026E-3</v>
      </c>
      <c r="BK58" s="24">
        <f>MIRR($H$52:BK52,$G$56,$G$55)</f>
        <v>-9.3947117544328496E-3</v>
      </c>
      <c r="BL58" s="24">
        <f>MIRR($H$52:BL52,$G$56,$G$55)</f>
        <v>-9.1418462567918191E-3</v>
      </c>
      <c r="BM58" s="24">
        <f>MIRR($H$52:BM52,$G$56,$G$55)</f>
        <v>-8.8972480750169058E-3</v>
      </c>
      <c r="BN58" s="24">
        <f>MIRR($H$52:BN52,$G$56,$G$55)</f>
        <v>-8.6604724670584776E-3</v>
      </c>
      <c r="BO58" s="24">
        <f>MIRR($H$52:BO52,$G$56,$G$55)</f>
        <v>-8.4311279538983319E-3</v>
      </c>
      <c r="BP58" s="24">
        <f>MIRR($H$52:BP52,$G$56,$G$55)</f>
        <v>-8.2088490267474556E-3</v>
      </c>
      <c r="BQ58" s="24">
        <f>MIRR($H$52:BQ52,$G$56,$G$55)</f>
        <v>-7.9932940300750932E-3</v>
      </c>
      <c r="BR58" s="24">
        <f>MIRR($H$52:BR52,$G$56,$G$55)</f>
        <v>-7.7841432482914641E-3</v>
      </c>
      <c r="BS58" s="24">
        <f>MIRR($H$52:BS52,$G$56,$G$55)</f>
        <v>-7.581097173588125E-3</v>
      </c>
      <c r="BT58" s="24">
        <f>MIRR($H$52:BT52,$G$56,$G$55)</f>
        <v>-7.3838749352362898E-3</v>
      </c>
      <c r="BU58" s="24">
        <f>MIRR($H$52:BU52,$G$56,$G$55)</f>
        <v>-7.1922128730563806E-3</v>
      </c>
      <c r="BV58" s="24">
        <f>MIRR($H$52:BV52,$G$56,$G$55)</f>
        <v>-7.0058632398511955E-3</v>
      </c>
      <c r="BW58" s="24">
        <f>MIRR($H$52:BW52,$G$56,$G$55)</f>
        <v>-6.8245930194055227E-3</v>
      </c>
      <c r="BX58" s="24">
        <f>MIRR($H$52:BX52,$G$56,$G$55)</f>
        <v>-6.6481828482205518E-3</v>
      </c>
      <c r="BY58" s="24">
        <f>MIRR($H$52:BY52,$G$56,$G$55)</f>
        <v>-6.4764260305140153E-3</v>
      </c>
      <c r="BZ58" s="24">
        <f>MIRR($H$52:BZ52,$G$56,$G$55)</f>
        <v>-6.3091276372120308E-3</v>
      </c>
      <c r="CA58" s="24">
        <f>MIRR($H$52:CA52,$G$56,$G$55)</f>
        <v>-6.1461036806922387E-3</v>
      </c>
      <c r="CB58" s="24">
        <f>MIRR($H$52:CB52,$G$56,$G$55)</f>
        <v>-5.9871803579536476E-3</v>
      </c>
      <c r="CC58" s="24">
        <f>MIRR($H$52:CC52,$G$56,$G$55)</f>
        <v>-5.8321933556840788E-3</v>
      </c>
      <c r="CD58" s="24">
        <f>MIRR($H$52:CD52,$G$56,$G$55)</f>
        <v>-5.6809872114002014E-3</v>
      </c>
      <c r="CE58" s="24">
        <f>MIRR($H$52:CE52,$G$56,$G$55)</f>
        <v>-5.5334147254523236E-3</v>
      </c>
      <c r="CF58" s="24">
        <f>MIRR($H$52:CF52,$G$56,$G$55)</f>
        <v>-5.3893364192324489E-3</v>
      </c>
      <c r="CG58" s="24">
        <f>MIRR($H$52:CG52,$G$56,$G$55)</f>
        <v>-5.2486200354047163E-3</v>
      </c>
      <c r="CH58" s="24">
        <f>MIRR($H$52:CH52,$G$56,$G$55)</f>
        <v>-5.1111400764071169E-3</v>
      </c>
      <c r="CI58" s="24">
        <f>MIRR($H$52:CI52,$G$56,$G$55)</f>
        <v>-4.9767773778469637E-3</v>
      </c>
      <c r="CJ58" s="24">
        <f>MIRR($H$52:CJ52,$G$56,$G$55)</f>
        <v>-4.8454187137529914E-3</v>
      </c>
      <c r="CK58" s="24">
        <f>MIRR($H$52:CK52,$G$56,$G$55)</f>
        <v>-4.7169564309431644E-3</v>
      </c>
      <c r="CL58" s="24">
        <f>MIRR($H$52:CL52,$G$56,$G$55)</f>
        <v>-4.5912881100341751E-3</v>
      </c>
      <c r="CM58" s="24">
        <f>MIRR($H$52:CM52,$G$56,$G$55)</f>
        <v>-4.4683162508556418E-3</v>
      </c>
      <c r="CN58" s="24">
        <f>MIRR($H$52:CN52,$G$56,$G$55)</f>
        <v>-4.3479479802450705E-3</v>
      </c>
      <c r="CO58" s="24">
        <f>MIRR($H$52:CO52,$G$56,$G$55)</f>
        <v>-4.2300947803880495E-3</v>
      </c>
      <c r="CP58" s="24">
        <f>MIRR($H$52:CP52,$G$56,$G$55)</f>
        <v>-4.1146722360388965E-3</v>
      </c>
      <c r="CQ58" s="24">
        <f>MIRR($H$52:CQ52,$G$56,$G$55)</f>
        <v>-4.001599799109079E-3</v>
      </c>
      <c r="CR58" s="24">
        <f>MIRR($H$52:CR52,$G$56,$G$55)</f>
        <v>-3.8908005692487313E-3</v>
      </c>
      <c r="CS58" s="24">
        <f>MIRR($H$52:CS52,$G$56,$G$55)</f>
        <v>-3.7822010891668256E-3</v>
      </c>
      <c r="CT58" s="24">
        <f>MIRR($H$52:CT52,$G$56,$G$55)</f>
        <v>-3.6757311535510206E-3</v>
      </c>
      <c r="CU58" s="24">
        <f>MIRR($H$52:CU52,$G$56,$G$55)</f>
        <v>-3.5950373250238643E-3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84" priority="8" stopIfTrue="1" operator="equal">
      <formula>#REF!</formula>
    </cfRule>
  </conditionalFormatting>
  <conditionalFormatting sqref="Z19:AF19 Y22:AF22 AH19:AI19 AH22:AI22 AK19:AL19 AK22:AL22 AN22:AO22 H33:V39 W33:CU36 W38:BC38 W39:CU39 N24:R24 H23:M24 N23:CU23 H16:W16 Y16:CU16 H6:W12 Y7:AM7 X8:AM8 X6:AM6 Z9:AM9 AN6:CU9 X9:Y12 Z10:CU12 H2:CU5 H13:CU15 H18:H22 AQ22:CU22 H25:CU32 K22:R22 K18:K21 Z18:AM18 H17:K17 R17:CU17 Z20:AM21 AS18:CU21 H40:CU46">
    <cfRule type="cellIs" dxfId="83" priority="10" stopIfTrue="1" operator="equal">
      <formula>#REF!</formula>
    </cfRule>
  </conditionalFormatting>
  <conditionalFormatting sqref="X7 X16 S22:X22 W37:CU37 S24:CU24">
    <cfRule type="cellIs" dxfId="82" priority="9" stopIfTrue="1" operator="equal">
      <formula>#REF!</formula>
    </cfRule>
  </conditionalFormatting>
  <conditionalFormatting sqref="H47:CU47">
    <cfRule type="cellIs" dxfId="81" priority="7" stopIfTrue="1" operator="equal">
      <formula>#REF!</formula>
    </cfRule>
  </conditionalFormatting>
  <conditionalFormatting sqref="I18:J22">
    <cfRule type="cellIs" dxfId="80" priority="6" stopIfTrue="1" operator="equal">
      <formula>#REF!</formula>
    </cfRule>
  </conditionalFormatting>
  <conditionalFormatting sqref="L17:Q21">
    <cfRule type="cellIs" dxfId="79" priority="5" stopIfTrue="1" operator="equal">
      <formula>#REF!</formula>
    </cfRule>
  </conditionalFormatting>
  <conditionalFormatting sqref="R18:W21">
    <cfRule type="cellIs" dxfId="78" priority="4" stopIfTrue="1" operator="equal">
      <formula>#REF!</formula>
    </cfRule>
  </conditionalFormatting>
  <conditionalFormatting sqref="X18:Y21">
    <cfRule type="cellIs" dxfId="77" priority="2" stopIfTrue="1" operator="equal">
      <formula>#REF!</formula>
    </cfRule>
  </conditionalFormatting>
  <conditionalFormatting sqref="AN18:AR21">
    <cfRule type="cellIs" dxfId="76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E22B0-6B86-48D9-9231-67655365F77B}">
  <sheetPr codeName="Hoja7"/>
  <dimension ref="A2:T43"/>
  <sheetViews>
    <sheetView topLeftCell="F1" workbookViewId="0">
      <selection activeCell="E10" sqref="E10:R10"/>
    </sheetView>
  </sheetViews>
  <sheetFormatPr baseColWidth="10" defaultRowHeight="15" x14ac:dyDescent="0.25"/>
  <cols>
    <col min="1" max="1" width="12.7109375" bestFit="1" customWidth="1"/>
    <col min="3" max="3" width="17" bestFit="1" customWidth="1"/>
    <col min="4" max="4" width="12.42578125" bestFit="1" customWidth="1"/>
  </cols>
  <sheetData>
    <row r="2" spans="1:20" x14ac:dyDescent="0.25">
      <c r="A2" s="1"/>
    </row>
    <row r="3" spans="1:20" x14ac:dyDescent="0.25">
      <c r="A3" s="1"/>
      <c r="D3" s="3" t="s">
        <v>141</v>
      </c>
      <c r="E3" s="3"/>
      <c r="F3" s="3"/>
      <c r="G3" s="3"/>
      <c r="H3" s="3"/>
      <c r="I3" s="3"/>
      <c r="J3" s="3"/>
    </row>
    <row r="4" spans="1:20" x14ac:dyDescent="0.25">
      <c r="A4" s="1"/>
    </row>
    <row r="5" spans="1:20" x14ac:dyDescent="0.25">
      <c r="A5" s="1"/>
      <c r="E5">
        <v>19</v>
      </c>
      <c r="F5">
        <v>20</v>
      </c>
      <c r="G5">
        <v>21</v>
      </c>
      <c r="H5">
        <v>22</v>
      </c>
      <c r="I5">
        <v>23</v>
      </c>
      <c r="J5">
        <v>24</v>
      </c>
      <c r="K5">
        <v>25</v>
      </c>
      <c r="L5">
        <v>26</v>
      </c>
      <c r="M5">
        <v>27</v>
      </c>
      <c r="N5">
        <v>28</v>
      </c>
      <c r="O5">
        <v>29</v>
      </c>
      <c r="P5">
        <v>30</v>
      </c>
      <c r="Q5">
        <v>31</v>
      </c>
      <c r="R5">
        <v>32</v>
      </c>
    </row>
    <row r="6" spans="1:20" x14ac:dyDescent="0.25">
      <c r="A6" s="1"/>
      <c r="E6" s="2">
        <v>0.01</v>
      </c>
      <c r="F6" s="2">
        <v>2.5000000000000001E-2</v>
      </c>
      <c r="G6" s="2">
        <v>3.6999999999999998E-2</v>
      </c>
      <c r="H6" s="2">
        <v>5.8000000000000003E-2</v>
      </c>
      <c r="I6" s="2">
        <v>6.2E-2</v>
      </c>
      <c r="J6" s="2">
        <v>6.2E-2</v>
      </c>
      <c r="K6" s="2">
        <v>0.06</v>
      </c>
      <c r="L6" s="2">
        <v>6.0999999999999999E-2</v>
      </c>
      <c r="M6" s="2">
        <v>7.2999999999999995E-2</v>
      </c>
      <c r="N6" s="2">
        <v>0.125</v>
      </c>
      <c r="O6" s="2">
        <v>0.16500000000000001</v>
      </c>
      <c r="P6" s="2">
        <v>0.121</v>
      </c>
      <c r="Q6" s="2">
        <v>8.2000000000000003E-2</v>
      </c>
      <c r="R6" s="2">
        <v>5.8999999999999997E-2</v>
      </c>
      <c r="S6" s="2"/>
      <c r="T6" s="2"/>
    </row>
    <row r="7" spans="1:20" x14ac:dyDescent="0.25">
      <c r="A7" s="1"/>
      <c r="B7">
        <v>-566052.08400000003</v>
      </c>
      <c r="C7" t="s">
        <v>10</v>
      </c>
      <c r="D7" s="1">
        <v>-566052.08400000003</v>
      </c>
      <c r="E7" s="1">
        <f>$D$7*E6</f>
        <v>-5660.5208400000001</v>
      </c>
      <c r="F7" s="1">
        <f t="shared" ref="F7:R7" si="0">$D$7*F6</f>
        <v>-14151.302100000001</v>
      </c>
      <c r="G7" s="1">
        <f t="shared" si="0"/>
        <v>-20943.927108</v>
      </c>
      <c r="H7" s="1">
        <f t="shared" si="0"/>
        <v>-32831.020872000001</v>
      </c>
      <c r="I7" s="1">
        <f t="shared" si="0"/>
        <v>-35095.229208000004</v>
      </c>
      <c r="J7" s="1">
        <f t="shared" si="0"/>
        <v>-35095.229208000004</v>
      </c>
      <c r="K7" s="1">
        <f t="shared" si="0"/>
        <v>-33963.125039999999</v>
      </c>
      <c r="L7" s="1">
        <f t="shared" si="0"/>
        <v>-34529.177124000002</v>
      </c>
      <c r="M7" s="1">
        <f t="shared" si="0"/>
        <v>-41321.802131999997</v>
      </c>
      <c r="N7" s="1">
        <f t="shared" si="0"/>
        <v>-70756.510500000004</v>
      </c>
      <c r="O7" s="1">
        <f t="shared" si="0"/>
        <v>-93398.593860000008</v>
      </c>
      <c r="P7" s="1">
        <f t="shared" si="0"/>
        <v>-68492.302164000008</v>
      </c>
      <c r="Q7" s="1">
        <f t="shared" si="0"/>
        <v>-46416.270888000006</v>
      </c>
      <c r="R7" s="1">
        <f t="shared" si="0"/>
        <v>-33397.072956000004</v>
      </c>
    </row>
    <row r="8" spans="1:20" x14ac:dyDescent="0.25">
      <c r="A8" s="1"/>
      <c r="D8" s="1"/>
      <c r="E8" s="2">
        <v>0.02</v>
      </c>
      <c r="F8" s="2">
        <v>9.5000000000000001E-2</v>
      </c>
      <c r="G8" s="2">
        <v>0.30499999999999999</v>
      </c>
      <c r="H8" s="2">
        <v>0.45500000000000002</v>
      </c>
      <c r="I8" s="2">
        <v>0.125</v>
      </c>
      <c r="J8" s="1"/>
      <c r="K8" s="1"/>
      <c r="L8" s="1"/>
      <c r="M8" s="1"/>
      <c r="N8" s="1"/>
      <c r="O8" s="1"/>
      <c r="P8" s="1"/>
      <c r="Q8" s="1"/>
      <c r="R8" s="1"/>
    </row>
    <row r="9" spans="1:20" x14ac:dyDescent="0.25">
      <c r="A9" s="9"/>
      <c r="B9">
        <v>-72389.202000000005</v>
      </c>
      <c r="C9" t="s">
        <v>3</v>
      </c>
      <c r="D9" s="1">
        <v>-72389.202000000005</v>
      </c>
      <c r="E9" s="1">
        <f>$D$9*E8</f>
        <v>-1447.7840400000002</v>
      </c>
      <c r="F9" s="1">
        <f t="shared" ref="F9:I9" si="1">$D$9*F8</f>
        <v>-6876.9741900000008</v>
      </c>
      <c r="G9" s="1">
        <f t="shared" si="1"/>
        <v>-22078.706610000001</v>
      </c>
      <c r="H9" s="1">
        <f t="shared" si="1"/>
        <v>-32937.086910000005</v>
      </c>
      <c r="I9" s="1">
        <f t="shared" si="1"/>
        <v>-9048.6502500000006</v>
      </c>
      <c r="J9" s="1"/>
      <c r="K9" s="1"/>
      <c r="L9" s="1"/>
      <c r="M9" s="1"/>
      <c r="N9" s="1"/>
      <c r="O9" s="1"/>
      <c r="P9" s="1"/>
      <c r="Q9" s="1"/>
      <c r="R9" s="1"/>
    </row>
    <row r="10" spans="1:20" x14ac:dyDescent="0.25">
      <c r="A10" s="1"/>
      <c r="B10">
        <f>D10/C10</f>
        <v>-658.18689278350519</v>
      </c>
      <c r="C10" s="1">
        <f>' Viabilidad 8 NE ampliando 1pl'!D18</f>
        <v>970</v>
      </c>
      <c r="D10" s="1">
        <f>D7+D9</f>
        <v>-638441.28600000008</v>
      </c>
      <c r="E10" s="1">
        <f>E7+E9</f>
        <v>-7108.3048800000006</v>
      </c>
      <c r="F10" s="1">
        <f t="shared" ref="F10:R10" si="2">F7+F9</f>
        <v>-21028.276290000002</v>
      </c>
      <c r="G10" s="1">
        <f t="shared" si="2"/>
        <v>-43022.633717999997</v>
      </c>
      <c r="H10" s="1">
        <f t="shared" si="2"/>
        <v>-65768.107782000006</v>
      </c>
      <c r="I10" s="1">
        <f t="shared" si="2"/>
        <v>-44143.879458000003</v>
      </c>
      <c r="J10" s="1">
        <f t="shared" si="2"/>
        <v>-35095.229208000004</v>
      </c>
      <c r="K10" s="1">
        <f t="shared" si="2"/>
        <v>-33963.125039999999</v>
      </c>
      <c r="L10" s="1">
        <f t="shared" si="2"/>
        <v>-34529.177124000002</v>
      </c>
      <c r="M10" s="1">
        <f t="shared" si="2"/>
        <v>-41321.802131999997</v>
      </c>
      <c r="N10" s="1">
        <f t="shared" si="2"/>
        <v>-70756.510500000004</v>
      </c>
      <c r="O10" s="1">
        <f t="shared" si="2"/>
        <v>-93398.593860000008</v>
      </c>
      <c r="P10" s="1">
        <f t="shared" si="2"/>
        <v>-68492.302164000008</v>
      </c>
      <c r="Q10" s="1">
        <f t="shared" si="2"/>
        <v>-46416.270888000006</v>
      </c>
      <c r="R10" s="1">
        <f t="shared" si="2"/>
        <v>-33397.072956000004</v>
      </c>
    </row>
    <row r="11" spans="1:20" x14ac:dyDescent="0.25">
      <c r="A11" s="1"/>
      <c r="D11" s="3" t="s">
        <v>142</v>
      </c>
    </row>
    <row r="12" spans="1:20" x14ac:dyDescent="0.25">
      <c r="A12" s="1"/>
      <c r="E12">
        <v>19</v>
      </c>
      <c r="F12">
        <v>20</v>
      </c>
      <c r="G12">
        <v>21</v>
      </c>
      <c r="H12">
        <v>22</v>
      </c>
      <c r="I12">
        <v>23</v>
      </c>
      <c r="J12">
        <v>24</v>
      </c>
      <c r="K12">
        <v>25</v>
      </c>
      <c r="L12">
        <v>26</v>
      </c>
      <c r="M12">
        <v>27</v>
      </c>
      <c r="N12">
        <v>28</v>
      </c>
      <c r="O12">
        <v>29</v>
      </c>
      <c r="P12">
        <v>30</v>
      </c>
      <c r="Q12">
        <v>31</v>
      </c>
      <c r="R12">
        <v>32</v>
      </c>
    </row>
    <row r="13" spans="1:20" x14ac:dyDescent="0.25">
      <c r="A13" s="1"/>
      <c r="E13" s="2">
        <v>0.01</v>
      </c>
      <c r="F13" s="2">
        <v>2.5000000000000001E-2</v>
      </c>
      <c r="G13" s="2">
        <v>3.6999999999999998E-2</v>
      </c>
      <c r="H13" s="2">
        <v>5.8000000000000003E-2</v>
      </c>
      <c r="I13" s="2">
        <v>6.2E-2</v>
      </c>
      <c r="J13" s="2">
        <v>6.2E-2</v>
      </c>
      <c r="K13" s="2">
        <v>0.06</v>
      </c>
      <c r="L13" s="2">
        <v>6.0999999999999999E-2</v>
      </c>
      <c r="M13" s="2">
        <v>7.2999999999999995E-2</v>
      </c>
      <c r="N13" s="2">
        <v>0.125</v>
      </c>
      <c r="O13" s="2">
        <v>0.16500000000000001</v>
      </c>
      <c r="P13" s="2">
        <v>0.121</v>
      </c>
      <c r="Q13" s="2">
        <v>8.2000000000000003E-2</v>
      </c>
      <c r="R13" s="2">
        <v>5.8999999999999997E-2</v>
      </c>
    </row>
    <row r="14" spans="1:20" x14ac:dyDescent="0.25">
      <c r="A14" s="1"/>
      <c r="B14">
        <v>-679262.50080000004</v>
      </c>
      <c r="C14" t="s">
        <v>10</v>
      </c>
      <c r="D14" s="1">
        <v>-679262.50080000004</v>
      </c>
      <c r="E14" s="1">
        <f>$D$14*E13</f>
        <v>-6792.6250080000009</v>
      </c>
      <c r="F14" s="1">
        <f t="shared" ref="F14:R14" si="3">$D$14*F13</f>
        <v>-16981.562520000003</v>
      </c>
      <c r="G14" s="1">
        <f t="shared" si="3"/>
        <v>-25132.712529600001</v>
      </c>
      <c r="H14" s="1">
        <f t="shared" si="3"/>
        <v>-39397.225046400003</v>
      </c>
      <c r="I14" s="1">
        <f t="shared" si="3"/>
        <v>-42114.275049600001</v>
      </c>
      <c r="J14" s="1">
        <f t="shared" si="3"/>
        <v>-42114.275049600001</v>
      </c>
      <c r="K14" s="1">
        <f t="shared" si="3"/>
        <v>-40755.750048000002</v>
      </c>
      <c r="L14" s="1">
        <f t="shared" si="3"/>
        <v>-41435.012548800005</v>
      </c>
      <c r="M14" s="1">
        <f t="shared" si="3"/>
        <v>-49586.162558399999</v>
      </c>
      <c r="N14" s="1">
        <f t="shared" si="3"/>
        <v>-84907.812600000005</v>
      </c>
      <c r="O14" s="1">
        <f t="shared" si="3"/>
        <v>-112078.31263200002</v>
      </c>
      <c r="P14" s="1">
        <f t="shared" si="3"/>
        <v>-82190.762596800007</v>
      </c>
      <c r="Q14" s="1">
        <f t="shared" si="3"/>
        <v>-55699.525065600006</v>
      </c>
      <c r="R14" s="1">
        <f t="shared" si="3"/>
        <v>-40076.487547199999</v>
      </c>
    </row>
    <row r="15" spans="1:20" x14ac:dyDescent="0.25">
      <c r="A15" s="1"/>
      <c r="E15" s="2">
        <v>0.02</v>
      </c>
      <c r="F15" s="2">
        <v>9.5000000000000001E-2</v>
      </c>
      <c r="G15" s="2">
        <v>0.30499999999999999</v>
      </c>
      <c r="H15" s="2">
        <v>0.45500000000000002</v>
      </c>
      <c r="I15" s="2">
        <v>0.125</v>
      </c>
    </row>
    <row r="16" spans="1:20" x14ac:dyDescent="0.25">
      <c r="A16" s="1"/>
      <c r="B16">
        <v>-72389.202000000005</v>
      </c>
      <c r="C16" t="s">
        <v>3</v>
      </c>
      <c r="D16" s="1">
        <v>-72389.202000000005</v>
      </c>
      <c r="E16" s="1">
        <f>$D$16*E15</f>
        <v>-1447.7840400000002</v>
      </c>
      <c r="F16" s="1">
        <f t="shared" ref="F16:I16" si="4">$D$16*F15</f>
        <v>-6876.9741900000008</v>
      </c>
      <c r="G16" s="1">
        <f t="shared" si="4"/>
        <v>-22078.706610000001</v>
      </c>
      <c r="H16" s="1">
        <f t="shared" si="4"/>
        <v>-32937.086910000005</v>
      </c>
      <c r="I16" s="1">
        <f t="shared" si="4"/>
        <v>-9048.6502500000006</v>
      </c>
    </row>
    <row r="17" spans="1:18" x14ac:dyDescent="0.25">
      <c r="A17" s="1"/>
      <c r="B17">
        <f>D17/C17</f>
        <v>-667.54147673179409</v>
      </c>
      <c r="C17" s="1">
        <f>' Viabilidad 8 NE ampliando 2pl'!D18</f>
        <v>1126</v>
      </c>
      <c r="D17" s="1">
        <f>D14+D16</f>
        <v>-751651.70280000009</v>
      </c>
      <c r="E17" s="1">
        <f>E14+E16</f>
        <v>-8240.4090480000013</v>
      </c>
      <c r="F17" s="1">
        <f t="shared" ref="F17:R17" si="5">F14+F16</f>
        <v>-23858.536710000004</v>
      </c>
      <c r="G17" s="1">
        <f t="shared" si="5"/>
        <v>-47211.419139600002</v>
      </c>
      <c r="H17" s="1">
        <f t="shared" si="5"/>
        <v>-72334.311956400008</v>
      </c>
      <c r="I17" s="1">
        <f t="shared" si="5"/>
        <v>-51162.9252996</v>
      </c>
      <c r="J17" s="1">
        <f t="shared" si="5"/>
        <v>-42114.275049600001</v>
      </c>
      <c r="K17" s="1">
        <f t="shared" si="5"/>
        <v>-40755.750048000002</v>
      </c>
      <c r="L17" s="1">
        <f t="shared" si="5"/>
        <v>-41435.012548800005</v>
      </c>
      <c r="M17" s="1">
        <f t="shared" si="5"/>
        <v>-49586.162558399999</v>
      </c>
      <c r="N17" s="1">
        <f t="shared" si="5"/>
        <v>-84907.812600000005</v>
      </c>
      <c r="O17" s="1">
        <f t="shared" si="5"/>
        <v>-112078.31263200002</v>
      </c>
      <c r="P17" s="1">
        <f t="shared" si="5"/>
        <v>-82190.762596800007</v>
      </c>
      <c r="Q17" s="1">
        <f t="shared" si="5"/>
        <v>-55699.525065600006</v>
      </c>
      <c r="R17" s="1">
        <f t="shared" si="5"/>
        <v>-40076.487547199999</v>
      </c>
    </row>
    <row r="18" spans="1:18" x14ac:dyDescent="0.25">
      <c r="A18" s="1"/>
      <c r="D18" s="3" t="s">
        <v>153</v>
      </c>
    </row>
    <row r="19" spans="1:18" x14ac:dyDescent="0.25">
      <c r="A19" s="1"/>
      <c r="E19">
        <v>19</v>
      </c>
      <c r="F19">
        <v>20</v>
      </c>
      <c r="G19">
        <v>21</v>
      </c>
      <c r="H19">
        <v>22</v>
      </c>
      <c r="I19">
        <v>23</v>
      </c>
      <c r="J19">
        <v>24</v>
      </c>
      <c r="K19">
        <v>25</v>
      </c>
      <c r="L19">
        <v>26</v>
      </c>
      <c r="M19">
        <v>27</v>
      </c>
      <c r="N19">
        <v>28</v>
      </c>
      <c r="O19">
        <v>29</v>
      </c>
      <c r="P19">
        <v>30</v>
      </c>
      <c r="Q19">
        <v>31</v>
      </c>
      <c r="R19">
        <v>32</v>
      </c>
    </row>
    <row r="20" spans="1:18" x14ac:dyDescent="0.25">
      <c r="A20" s="1"/>
      <c r="E20" s="2">
        <v>0.01</v>
      </c>
      <c r="F20" s="2">
        <v>2.5000000000000001E-2</v>
      </c>
      <c r="G20" s="2">
        <v>3.6999999999999998E-2</v>
      </c>
      <c r="H20" s="2">
        <v>5.8000000000000003E-2</v>
      </c>
      <c r="I20" s="2">
        <v>6.2E-2</v>
      </c>
      <c r="J20" s="2">
        <v>6.2E-2</v>
      </c>
      <c r="K20" s="2">
        <v>0.06</v>
      </c>
      <c r="L20" s="2">
        <v>6.0999999999999999E-2</v>
      </c>
      <c r="M20" s="2">
        <v>7.2999999999999995E-2</v>
      </c>
      <c r="N20" s="2">
        <v>0.125</v>
      </c>
      <c r="O20" s="2">
        <v>0.16500000000000001</v>
      </c>
      <c r="P20" s="2">
        <v>0.121</v>
      </c>
      <c r="Q20" s="2">
        <v>8.2000000000000003E-2</v>
      </c>
      <c r="R20" s="2">
        <v>5.8999999999999997E-2</v>
      </c>
    </row>
    <row r="21" spans="1:18" x14ac:dyDescent="0.25">
      <c r="A21" s="1"/>
      <c r="C21" t="s">
        <v>10</v>
      </c>
      <c r="D21" s="1">
        <f>' Viabilidad 8 NE'!G18</f>
        <v>-452841.66720000003</v>
      </c>
      <c r="E21" s="1">
        <f>$D$21*E20</f>
        <v>-4528.4166720000003</v>
      </c>
      <c r="F21" s="1">
        <f t="shared" ref="F21:R21" si="6">$D$21*F20</f>
        <v>-11321.041680000002</v>
      </c>
      <c r="G21" s="1">
        <f t="shared" si="6"/>
        <v>-16755.141686399998</v>
      </c>
      <c r="H21" s="1">
        <f t="shared" si="6"/>
        <v>-26264.816697600003</v>
      </c>
      <c r="I21" s="1">
        <f t="shared" si="6"/>
        <v>-28076.183366400001</v>
      </c>
      <c r="J21" s="1">
        <f t="shared" si="6"/>
        <v>-28076.183366400001</v>
      </c>
      <c r="K21" s="1">
        <f t="shared" si="6"/>
        <v>-27170.500032</v>
      </c>
      <c r="L21" s="1">
        <f t="shared" si="6"/>
        <v>-27623.341699200002</v>
      </c>
      <c r="M21" s="1">
        <f t="shared" si="6"/>
        <v>-33057.441705600002</v>
      </c>
      <c r="N21" s="1">
        <f t="shared" si="6"/>
        <v>-56605.208400000003</v>
      </c>
      <c r="O21" s="1">
        <f t="shared" si="6"/>
        <v>-74718.875088000001</v>
      </c>
      <c r="P21" s="1">
        <f t="shared" si="6"/>
        <v>-54793.841731200002</v>
      </c>
      <c r="Q21" s="1">
        <f t="shared" si="6"/>
        <v>-37133.016710400007</v>
      </c>
      <c r="R21" s="1">
        <f t="shared" si="6"/>
        <v>-26717.658364800001</v>
      </c>
    </row>
    <row r="22" spans="1:18" x14ac:dyDescent="0.25">
      <c r="A22" s="1"/>
    </row>
    <row r="23" spans="1:18" x14ac:dyDescent="0.25">
      <c r="A23" s="1"/>
      <c r="D23" s="3" t="s">
        <v>148</v>
      </c>
    </row>
    <row r="24" spans="1:18" x14ac:dyDescent="0.25">
      <c r="A24" s="1"/>
      <c r="E24">
        <v>19</v>
      </c>
      <c r="F24">
        <v>20</v>
      </c>
      <c r="G24">
        <v>21</v>
      </c>
      <c r="H24">
        <v>22</v>
      </c>
      <c r="I24">
        <v>23</v>
      </c>
      <c r="J24">
        <v>24</v>
      </c>
      <c r="K24">
        <v>25</v>
      </c>
      <c r="L24">
        <v>26</v>
      </c>
      <c r="M24">
        <v>27</v>
      </c>
      <c r="N24">
        <v>28</v>
      </c>
      <c r="O24">
        <v>29</v>
      </c>
      <c r="P24">
        <v>30</v>
      </c>
      <c r="Q24">
        <v>31</v>
      </c>
      <c r="R24">
        <v>32</v>
      </c>
    </row>
    <row r="25" spans="1:18" x14ac:dyDescent="0.25">
      <c r="A25" s="1"/>
      <c r="E25" s="2"/>
      <c r="F25" s="2"/>
      <c r="G25" s="2"/>
      <c r="H25" s="2"/>
      <c r="I25" s="2"/>
      <c r="J25" s="2">
        <v>0.03</v>
      </c>
      <c r="K25" s="2">
        <v>0.04</v>
      </c>
      <c r="L25" s="2">
        <v>9.2999999999999999E-2</v>
      </c>
      <c r="M25" s="2">
        <v>0.105</v>
      </c>
      <c r="N25" s="2">
        <v>0.16500000000000001</v>
      </c>
      <c r="O25" s="2">
        <v>0.20499999999999999</v>
      </c>
      <c r="P25" s="2">
        <v>0.20799999999999999</v>
      </c>
      <c r="Q25" s="2">
        <v>8.2000000000000003E-2</v>
      </c>
      <c r="R25" s="2">
        <v>7.1999999999999995E-2</v>
      </c>
    </row>
    <row r="26" spans="1:18" x14ac:dyDescent="0.25">
      <c r="A26" s="1"/>
      <c r="C26" t="s">
        <v>10</v>
      </c>
      <c r="D26" s="1">
        <f>' Viabilidad 8 manteniendo+1pl'!G18</f>
        <v>-113210.41680000001</v>
      </c>
      <c r="E26" s="1"/>
      <c r="F26" s="1"/>
      <c r="G26" s="1"/>
      <c r="H26" s="1"/>
      <c r="I26" s="1"/>
      <c r="J26" s="1">
        <f>$D$26*J25</f>
        <v>-3396.312504</v>
      </c>
      <c r="K26" s="1">
        <f t="shared" ref="K26:R26" si="7">$D$26*K25</f>
        <v>-4528.4166720000003</v>
      </c>
      <c r="L26" s="1">
        <f t="shared" si="7"/>
        <v>-10528.5687624</v>
      </c>
      <c r="M26" s="1">
        <f t="shared" si="7"/>
        <v>-11887.093764000001</v>
      </c>
      <c r="N26" s="1">
        <f t="shared" si="7"/>
        <v>-18679.718772</v>
      </c>
      <c r="O26" s="1">
        <f t="shared" si="7"/>
        <v>-23208.135444</v>
      </c>
      <c r="P26" s="1">
        <f t="shared" si="7"/>
        <v>-23547.766694400001</v>
      </c>
      <c r="Q26" s="1">
        <f t="shared" si="7"/>
        <v>-9283.2541776000016</v>
      </c>
      <c r="R26" s="1">
        <f t="shared" si="7"/>
        <v>-8151.1500096</v>
      </c>
    </row>
    <row r="27" spans="1:18" x14ac:dyDescent="0.25">
      <c r="A27" s="1"/>
      <c r="D27" s="1"/>
      <c r="E27" s="2">
        <v>6.0000000000000001E-3</v>
      </c>
      <c r="F27" s="2">
        <v>1.6E-2</v>
      </c>
      <c r="G27" s="2">
        <v>0.04</v>
      </c>
      <c r="H27" s="2">
        <v>3.7499999999999999E-2</v>
      </c>
      <c r="I27" s="2">
        <v>4.4999999999999998E-2</v>
      </c>
      <c r="J27" s="2">
        <v>9.4500000000000001E-2</v>
      </c>
      <c r="K27" s="2">
        <v>0.11749999999999999</v>
      </c>
      <c r="L27" s="2">
        <v>0.08</v>
      </c>
      <c r="M27" s="2">
        <v>0.13300000000000001</v>
      </c>
      <c r="N27" s="2">
        <v>0.11899999999999999</v>
      </c>
      <c r="O27" s="2">
        <v>0.14849999999999999</v>
      </c>
      <c r="P27" s="2">
        <v>5.8500000000000003E-2</v>
      </c>
      <c r="Q27" s="2">
        <v>0.1045</v>
      </c>
      <c r="R27" s="2"/>
    </row>
    <row r="28" spans="1:18" x14ac:dyDescent="0.25">
      <c r="A28" s="1"/>
      <c r="C28" t="s">
        <v>149</v>
      </c>
      <c r="D28" s="1">
        <f>' Viabilidad 8 manteniendo+1pl'!G19</f>
        <v>-385500</v>
      </c>
      <c r="E28" s="1">
        <f>$D$28*E27</f>
        <v>-2313</v>
      </c>
      <c r="F28" s="1">
        <f t="shared" ref="F28:Q28" si="8">$D$28*F27</f>
        <v>-6168</v>
      </c>
      <c r="G28" s="1">
        <f t="shared" si="8"/>
        <v>-15420</v>
      </c>
      <c r="H28" s="1">
        <f t="shared" si="8"/>
        <v>-14456.25</v>
      </c>
      <c r="I28" s="1">
        <f t="shared" si="8"/>
        <v>-17347.5</v>
      </c>
      <c r="J28" s="1">
        <f t="shared" si="8"/>
        <v>-36429.75</v>
      </c>
      <c r="K28" s="1">
        <f t="shared" si="8"/>
        <v>-45296.25</v>
      </c>
      <c r="L28" s="1">
        <f t="shared" si="8"/>
        <v>-30840</v>
      </c>
      <c r="M28" s="1">
        <f t="shared" si="8"/>
        <v>-51271.5</v>
      </c>
      <c r="N28" s="1">
        <f t="shared" si="8"/>
        <v>-45874.5</v>
      </c>
      <c r="O28" s="1">
        <f t="shared" si="8"/>
        <v>-57246.75</v>
      </c>
      <c r="P28" s="1">
        <f t="shared" si="8"/>
        <v>-22551.75</v>
      </c>
      <c r="Q28" s="1">
        <f t="shared" si="8"/>
        <v>-40284.75</v>
      </c>
      <c r="R28" s="1"/>
    </row>
    <row r="29" spans="1:18" x14ac:dyDescent="0.25">
      <c r="A29" s="1"/>
    </row>
    <row r="30" spans="1:18" x14ac:dyDescent="0.25">
      <c r="A30" s="1"/>
      <c r="D30" s="3" t="s">
        <v>150</v>
      </c>
    </row>
    <row r="31" spans="1:18" x14ac:dyDescent="0.25">
      <c r="A31" s="1"/>
      <c r="E31">
        <v>19</v>
      </c>
      <c r="F31">
        <v>20</v>
      </c>
      <c r="G31">
        <v>21</v>
      </c>
      <c r="H31">
        <v>22</v>
      </c>
      <c r="I31">
        <v>23</v>
      </c>
      <c r="J31">
        <v>24</v>
      </c>
      <c r="K31">
        <v>25</v>
      </c>
      <c r="L31">
        <v>26</v>
      </c>
      <c r="M31">
        <v>27</v>
      </c>
      <c r="N31">
        <v>28</v>
      </c>
      <c r="O31">
        <v>29</v>
      </c>
      <c r="P31">
        <v>30</v>
      </c>
      <c r="Q31">
        <v>31</v>
      </c>
      <c r="R31">
        <v>32</v>
      </c>
    </row>
    <row r="32" spans="1:18" x14ac:dyDescent="0.25">
      <c r="A32" s="1"/>
      <c r="E32" s="2"/>
      <c r="F32" s="2"/>
      <c r="G32" s="2"/>
      <c r="H32" s="2"/>
      <c r="I32" s="2"/>
      <c r="J32" s="2">
        <v>0.03</v>
      </c>
      <c r="K32" s="2">
        <v>0.04</v>
      </c>
      <c r="L32" s="2">
        <v>9.2999999999999999E-2</v>
      </c>
      <c r="M32" s="2">
        <v>0.105</v>
      </c>
      <c r="N32" s="2">
        <v>0.16500000000000001</v>
      </c>
      <c r="O32" s="2">
        <v>0.20499999999999999</v>
      </c>
      <c r="P32" s="2">
        <v>0.20799999999999999</v>
      </c>
      <c r="Q32" s="2">
        <v>8.2000000000000003E-2</v>
      </c>
      <c r="R32" s="2">
        <v>7.1999999999999995E-2</v>
      </c>
    </row>
    <row r="33" spans="1:18" x14ac:dyDescent="0.25">
      <c r="A33" s="1"/>
      <c r="C33" t="s">
        <v>10</v>
      </c>
      <c r="D33" s="1">
        <f>' Viabilidad 8 manteniendo+2pl'!G18</f>
        <v>-226420.83360000001</v>
      </c>
      <c r="E33" s="1"/>
      <c r="F33" s="1"/>
      <c r="G33" s="1"/>
      <c r="H33" s="1"/>
      <c r="I33" s="1"/>
      <c r="J33" s="1">
        <f>$D$33*J32</f>
        <v>-6792.625008</v>
      </c>
      <c r="K33" s="1">
        <f t="shared" ref="K33:R33" si="9">$D$33*K32</f>
        <v>-9056.8333440000006</v>
      </c>
      <c r="L33" s="1">
        <f t="shared" si="9"/>
        <v>-21057.1375248</v>
      </c>
      <c r="M33" s="1">
        <f t="shared" si="9"/>
        <v>-23774.187528000002</v>
      </c>
      <c r="N33" s="1">
        <f t="shared" si="9"/>
        <v>-37359.437544</v>
      </c>
      <c r="O33" s="1">
        <f t="shared" si="9"/>
        <v>-46416.270887999999</v>
      </c>
      <c r="P33" s="1">
        <f t="shared" si="9"/>
        <v>-47095.533388800002</v>
      </c>
      <c r="Q33" s="1">
        <f t="shared" si="9"/>
        <v>-18566.508355200003</v>
      </c>
      <c r="R33" s="1">
        <f t="shared" si="9"/>
        <v>-16302.3000192</v>
      </c>
    </row>
    <row r="34" spans="1:18" x14ac:dyDescent="0.25">
      <c r="D34" s="1"/>
      <c r="E34" s="2">
        <v>6.0000000000000001E-3</v>
      </c>
      <c r="F34" s="2">
        <v>1.6E-2</v>
      </c>
      <c r="G34" s="2">
        <v>0.04</v>
      </c>
      <c r="H34" s="2">
        <v>3.7499999999999999E-2</v>
      </c>
      <c r="I34" s="2">
        <v>4.4999999999999998E-2</v>
      </c>
      <c r="J34" s="2">
        <v>9.4500000000000001E-2</v>
      </c>
      <c r="K34" s="2">
        <v>0.11749999999999999</v>
      </c>
      <c r="L34" s="2">
        <v>0.08</v>
      </c>
      <c r="M34" s="2">
        <v>0.13300000000000001</v>
      </c>
      <c r="N34" s="2">
        <v>0.11899999999999999</v>
      </c>
      <c r="O34" s="2">
        <v>0.14849999999999999</v>
      </c>
      <c r="P34" s="2">
        <v>5.8500000000000003E-2</v>
      </c>
      <c r="Q34" s="2">
        <v>0.1045</v>
      </c>
      <c r="R34" s="2"/>
    </row>
    <row r="35" spans="1:18" x14ac:dyDescent="0.25">
      <c r="C35" t="s">
        <v>149</v>
      </c>
      <c r="D35" s="1">
        <f>' Viabilidad 8 manteniendo+2pl'!G19</f>
        <v>-385500</v>
      </c>
      <c r="E35" s="1">
        <f t="shared" ref="E35:Q35" si="10">$D$35*E34</f>
        <v>-2313</v>
      </c>
      <c r="F35" s="1">
        <f t="shared" si="10"/>
        <v>-6168</v>
      </c>
      <c r="G35" s="1">
        <f t="shared" si="10"/>
        <v>-15420</v>
      </c>
      <c r="H35" s="1">
        <f t="shared" si="10"/>
        <v>-14456.25</v>
      </c>
      <c r="I35" s="1">
        <f t="shared" si="10"/>
        <v>-17347.5</v>
      </c>
      <c r="J35" s="1">
        <f t="shared" si="10"/>
        <v>-36429.75</v>
      </c>
      <c r="K35" s="1">
        <f t="shared" si="10"/>
        <v>-45296.25</v>
      </c>
      <c r="L35" s="1">
        <f t="shared" si="10"/>
        <v>-30840</v>
      </c>
      <c r="M35" s="1">
        <f t="shared" si="10"/>
        <v>-51271.5</v>
      </c>
      <c r="N35" s="1">
        <f t="shared" si="10"/>
        <v>-45874.5</v>
      </c>
      <c r="O35" s="1">
        <f t="shared" si="10"/>
        <v>-57246.75</v>
      </c>
      <c r="P35" s="1">
        <f t="shared" si="10"/>
        <v>-22551.75</v>
      </c>
      <c r="Q35" s="1">
        <f t="shared" si="10"/>
        <v>-40284.75</v>
      </c>
      <c r="R35" s="1"/>
    </row>
    <row r="36" spans="1:18" x14ac:dyDescent="0.25">
      <c r="E36" s="2"/>
    </row>
    <row r="37" spans="1:18" x14ac:dyDescent="0.25">
      <c r="E37" s="2"/>
    </row>
    <row r="38" spans="1:18" x14ac:dyDescent="0.25">
      <c r="E38" s="2"/>
    </row>
    <row r="39" spans="1:18" x14ac:dyDescent="0.25">
      <c r="E39" s="2"/>
    </row>
    <row r="40" spans="1:18" x14ac:dyDescent="0.25">
      <c r="E40" s="2"/>
    </row>
    <row r="41" spans="1:18" x14ac:dyDescent="0.25">
      <c r="E41" s="2"/>
    </row>
    <row r="42" spans="1:18" x14ac:dyDescent="0.25">
      <c r="E42" s="2"/>
    </row>
    <row r="43" spans="1:18" x14ac:dyDescent="0.25">
      <c r="E43" s="2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70600-FC60-438B-B106-398F86940341}">
  <sheetPr codeName="Hoja10"/>
  <dimension ref="A1:CU59"/>
  <sheetViews>
    <sheetView zoomScaleNormal="100" workbookViewId="0">
      <pane xSplit="7" ySplit="1" topLeftCell="H32" activePane="bottomRight" state="frozen"/>
      <selection pane="topRight" activeCell="J1" sqref="J1"/>
      <selection pane="bottomLeft" activeCell="A9" sqref="A9"/>
      <selection pane="bottomRight" activeCell="D41" sqref="D41"/>
    </sheetView>
  </sheetViews>
  <sheetFormatPr baseColWidth="10" defaultColWidth="10.7109375" defaultRowHeight="15" x14ac:dyDescent="0.25"/>
  <cols>
    <col min="1" max="1" width="15.42578125" style="10" bestFit="1" customWidth="1"/>
    <col min="2" max="2" width="27.42578125" style="10" bestFit="1" customWidth="1"/>
    <col min="3" max="3" width="57.85546875" style="10" bestFit="1" customWidth="1"/>
    <col min="4" max="4" width="10.7109375" style="43"/>
    <col min="5" max="5" width="12.42578125" style="10" bestFit="1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2.5703125" style="42" bestFit="1" customWidth="1"/>
    <col min="21" max="23" width="10.7109375" style="42"/>
    <col min="24" max="24" width="11.42578125" style="42" bestFit="1" customWidth="1"/>
    <col min="25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8" width="10.7109375" style="10"/>
    <col min="99" max="99" width="12.28515625" style="10" bestFit="1" customWidth="1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11970</v>
      </c>
      <c r="F6" s="10">
        <f>E6*D6</f>
        <v>671.51699999999994</v>
      </c>
      <c r="G6" s="16">
        <f>-F6</f>
        <v>-671.51699999999994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-671.51699999999994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11970</v>
      </c>
      <c r="F7" s="10">
        <f>E7*D7</f>
        <v>570.96899999999994</v>
      </c>
      <c r="G7" s="18">
        <f>-F7</f>
        <v>-570.96899999999994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-171.29069999999999</v>
      </c>
      <c r="Y7" s="19">
        <f>0.7*G7</f>
        <v>-399.67829999999992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11970</v>
      </c>
      <c r="F8" s="10">
        <f>D8*E8</f>
        <v>83.79</v>
      </c>
      <c r="G8" s="18">
        <f>-F8</f>
        <v>-83.79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-41.895000000000003</v>
      </c>
      <c r="Y8" s="19">
        <f>G8*0.5</f>
        <v>-41.895000000000003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611920.83360000001</v>
      </c>
      <c r="F9" s="10">
        <f>D9*E9</f>
        <v>34328.758764959995</v>
      </c>
      <c r="G9" s="18">
        <f>-F9</f>
        <v>-34328.758764959995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-13731.503505983999</v>
      </c>
      <c r="N9" s="19">
        <v>0</v>
      </c>
      <c r="O9" s="19">
        <v>0</v>
      </c>
      <c r="P9" s="19">
        <f>G9*0.6</f>
        <v>-20597.255258975998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611920.83360000001</v>
      </c>
      <c r="F10" s="10">
        <f>D10*E10</f>
        <v>29188.623762719999</v>
      </c>
      <c r="G10" s="18">
        <f>-F10</f>
        <v>-29188.623762719999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-2084.9016973371427</v>
      </c>
      <c r="AA10" s="19">
        <f t="shared" ref="AA10:AM10" si="0">$G10/14</f>
        <v>-2084.9016973371427</v>
      </c>
      <c r="AB10" s="19">
        <f t="shared" si="0"/>
        <v>-2084.9016973371427</v>
      </c>
      <c r="AC10" s="19">
        <f t="shared" si="0"/>
        <v>-2084.9016973371427</v>
      </c>
      <c r="AD10" s="19">
        <f t="shared" si="0"/>
        <v>-2084.9016973371427</v>
      </c>
      <c r="AE10" s="19">
        <f t="shared" si="0"/>
        <v>-2084.9016973371427</v>
      </c>
      <c r="AF10" s="19">
        <f t="shared" si="0"/>
        <v>-2084.9016973371427</v>
      </c>
      <c r="AG10" s="19">
        <f t="shared" si="0"/>
        <v>-2084.9016973371427</v>
      </c>
      <c r="AH10" s="19">
        <f t="shared" si="0"/>
        <v>-2084.9016973371427</v>
      </c>
      <c r="AI10" s="19">
        <f t="shared" si="0"/>
        <v>-2084.9016973371427</v>
      </c>
      <c r="AJ10" s="19">
        <f t="shared" si="0"/>
        <v>-2084.9016973371427</v>
      </c>
      <c r="AK10" s="19">
        <f t="shared" si="0"/>
        <v>-2084.9016973371427</v>
      </c>
      <c r="AL10" s="19">
        <f t="shared" si="0"/>
        <v>-2084.9016973371427</v>
      </c>
      <c r="AM10" s="19">
        <f t="shared" si="0"/>
        <v>-2084.9016973371427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611920.83360000001</v>
      </c>
      <c r="F11" s="10">
        <f>D11*E11</f>
        <v>4283.4458352000001</v>
      </c>
      <c r="G11" s="18">
        <f>-F11</f>
        <v>-4283.4458352000001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-305.96041680000002</v>
      </c>
      <c r="AA11" s="19">
        <f t="shared" ref="AA11:AM11" si="1">$G$11/14</f>
        <v>-305.96041680000002</v>
      </c>
      <c r="AB11" s="19">
        <f t="shared" si="1"/>
        <v>-305.96041680000002</v>
      </c>
      <c r="AC11" s="19">
        <f t="shared" si="1"/>
        <v>-305.96041680000002</v>
      </c>
      <c r="AD11" s="19">
        <f t="shared" si="1"/>
        <v>-305.96041680000002</v>
      </c>
      <c r="AE11" s="19">
        <f t="shared" si="1"/>
        <v>-305.96041680000002</v>
      </c>
      <c r="AF11" s="19">
        <f t="shared" si="1"/>
        <v>-305.96041680000002</v>
      </c>
      <c r="AG11" s="19">
        <f t="shared" si="1"/>
        <v>-305.96041680000002</v>
      </c>
      <c r="AH11" s="19">
        <f t="shared" si="1"/>
        <v>-305.96041680000002</v>
      </c>
      <c r="AI11" s="19">
        <f t="shared" si="1"/>
        <v>-305.96041680000002</v>
      </c>
      <c r="AJ11" s="19">
        <f t="shared" si="1"/>
        <v>-305.96041680000002</v>
      </c>
      <c r="AK11" s="19">
        <f t="shared" si="1"/>
        <v>-305.96041680000002</v>
      </c>
      <c r="AL11" s="19">
        <f t="shared" si="1"/>
        <v>-305.96041680000002</v>
      </c>
      <c r="AM11" s="19">
        <f t="shared" si="1"/>
        <v>-305.96041680000002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623890.83360000001</v>
      </c>
      <c r="F12" s="10">
        <f>D12*E12</f>
        <v>12477.816672000001</v>
      </c>
      <c r="G12" s="18">
        <f>-F12</f>
        <v>-12477.816672000001</v>
      </c>
      <c r="H12" s="19">
        <v>0</v>
      </c>
      <c r="I12" s="19">
        <v>0</v>
      </c>
      <c r="J12" s="19">
        <v>0</v>
      </c>
      <c r="K12" s="19">
        <f>G12*0.05</f>
        <v>-623.89083360000006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-1871.6725008000001</v>
      </c>
      <c r="Q12" s="19">
        <v>0</v>
      </c>
      <c r="R12" s="19">
        <f>G12*0.05</f>
        <v>-623.89083360000006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-499.11266688000006</v>
      </c>
      <c r="Y12" s="19">
        <f t="shared" si="2"/>
        <v>-499.11266688000006</v>
      </c>
      <c r="Z12" s="19">
        <f t="shared" si="2"/>
        <v>-499.11266688000006</v>
      </c>
      <c r="AA12" s="19">
        <f t="shared" si="2"/>
        <v>-499.11266688000006</v>
      </c>
      <c r="AB12" s="19">
        <f t="shared" si="2"/>
        <v>-499.11266688000006</v>
      </c>
      <c r="AC12" s="19">
        <f t="shared" si="2"/>
        <v>-499.11266688000006</v>
      </c>
      <c r="AD12" s="19">
        <f t="shared" si="2"/>
        <v>-499.11266688000006</v>
      </c>
      <c r="AE12" s="19">
        <f t="shared" si="2"/>
        <v>-499.11266688000006</v>
      </c>
      <c r="AF12" s="19">
        <f t="shared" si="2"/>
        <v>-499.11266688000006</v>
      </c>
      <c r="AG12" s="19">
        <f t="shared" si="2"/>
        <v>-499.11266688000006</v>
      </c>
      <c r="AH12" s="19">
        <f t="shared" si="2"/>
        <v>-499.11266688000006</v>
      </c>
      <c r="AI12" s="19">
        <f t="shared" si="2"/>
        <v>-499.11266688000006</v>
      </c>
      <c r="AJ12" s="19">
        <f t="shared" si="2"/>
        <v>-499.11266688000006</v>
      </c>
      <c r="AK12" s="19">
        <f t="shared" si="2"/>
        <v>-499.11266688000006</v>
      </c>
      <c r="AL12" s="19">
        <f t="shared" si="2"/>
        <v>-499.11266688000006</v>
      </c>
      <c r="AM12" s="19">
        <f>$G$12*0.04</f>
        <v>-499.11266688000006</v>
      </c>
      <c r="AN12" s="19">
        <f>G12*0.11</f>
        <v>-1372.5598339200001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1326.2759999999998</v>
      </c>
      <c r="F13" s="10">
        <f>D13*E13</f>
        <v>278.51795999999996</v>
      </c>
      <c r="G13" s="18">
        <f>-F13</f>
        <v>-278.51795999999996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-141.01856999999998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-44.768996999999999</v>
      </c>
      <c r="Y13" s="19">
        <f>(Y7+Y8)*0.21</f>
        <v>-92.730392999999978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80278.645034879984</v>
      </c>
      <c r="F14" s="10">
        <f>D14*E14</f>
        <v>16858.515457324796</v>
      </c>
      <c r="G14" s="18">
        <f>-F14</f>
        <v>-16858.515457324796</v>
      </c>
      <c r="H14" s="19">
        <v>0</v>
      </c>
      <c r="I14" s="19">
        <v>0</v>
      </c>
      <c r="J14" s="19">
        <v>0</v>
      </c>
      <c r="K14" s="19">
        <f>SUM(K9:K12)*0.21</f>
        <v>-131.01707505600001</v>
      </c>
      <c r="L14" s="19">
        <v>0</v>
      </c>
      <c r="M14" s="19">
        <f>SUM(M9:M12)*0.21</f>
        <v>-2883.6157362566396</v>
      </c>
      <c r="N14" s="19">
        <v>0</v>
      </c>
      <c r="O14" s="19">
        <v>0</v>
      </c>
      <c r="P14" s="19">
        <f>SUM(P9:P12)*0.21</f>
        <v>-4718.4748295529589</v>
      </c>
      <c r="Q14" s="19">
        <v>0</v>
      </c>
      <c r="R14" s="19">
        <f>SUM(R9:R12)*0.21</f>
        <v>-131.01707505600001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-104.8136600448</v>
      </c>
      <c r="Y14" s="19">
        <f>SUM(Y9:Y12)*0.21</f>
        <v>-104.8136600448</v>
      </c>
      <c r="Z14" s="19">
        <f>SUM(Z9:Z12)*0.21</f>
        <v>-606.89470401359995</v>
      </c>
      <c r="AA14" s="19">
        <f>SUM(AA9:AA12)*0.21</f>
        <v>-606.89470401359995</v>
      </c>
      <c r="AB14" s="19">
        <f>SUM(AB9:AB12)*0.21</f>
        <v>-606.89470401359995</v>
      </c>
      <c r="AC14" s="19">
        <f>SUM(AC9:AC12)*0.21</f>
        <v>-606.89470401359995</v>
      </c>
      <c r="AD14" s="19">
        <f>SUM(AD9:AD12)*0.21</f>
        <v>-606.89470401359995</v>
      </c>
      <c r="AE14" s="19">
        <f>SUM(AE9:AE12)*0.21</f>
        <v>-606.89470401359995</v>
      </c>
      <c r="AF14" s="19">
        <f>SUM(AF9:AF12)*0.21</f>
        <v>-606.89470401359995</v>
      </c>
      <c r="AG14" s="19">
        <f>SUM(AG9:AG12)*0.21</f>
        <v>-606.89470401359995</v>
      </c>
      <c r="AH14" s="19">
        <f>SUM(AH9:AH12)*0.21</f>
        <v>-606.89470401359995</v>
      </c>
      <c r="AI14" s="19">
        <f>SUM(AI9:AI12)*0.21</f>
        <v>-606.89470401359995</v>
      </c>
      <c r="AJ14" s="19">
        <f>SUM(AJ9:AJ12)*0.21</f>
        <v>-606.89470401359995</v>
      </c>
      <c r="AK14" s="19">
        <f>SUM(AK9:AK12)*0.21</f>
        <v>-606.89470401359995</v>
      </c>
      <c r="AL14" s="19">
        <f>SUM(AL9:AL12)*0.21</f>
        <v>-606.89470401359995</v>
      </c>
      <c r="AM14" s="19">
        <f>SUM(AM9:AM12)*0.21</f>
        <v>-606.89470401359995</v>
      </c>
      <c r="AN14" s="19">
        <f>SUM(AN9:AN12)*0.21</f>
        <v>-288.2375651232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611920.83360000001</v>
      </c>
      <c r="F15" s="10">
        <f>D15*E15</f>
        <v>1835.7625008</v>
      </c>
      <c r="G15" s="18">
        <f>-F15</f>
        <v>-1835.7625008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-131.12589291428571</v>
      </c>
      <c r="AA15" s="19">
        <f t="shared" ref="AA15:AM15" si="3">$G$15/14</f>
        <v>-131.12589291428571</v>
      </c>
      <c r="AB15" s="19">
        <f t="shared" si="3"/>
        <v>-131.12589291428571</v>
      </c>
      <c r="AC15" s="19">
        <f t="shared" si="3"/>
        <v>-131.12589291428571</v>
      </c>
      <c r="AD15" s="19">
        <f t="shared" si="3"/>
        <v>-131.12589291428571</v>
      </c>
      <c r="AE15" s="19">
        <f t="shared" si="3"/>
        <v>-131.12589291428571</v>
      </c>
      <c r="AF15" s="19">
        <f t="shared" si="3"/>
        <v>-131.12589291428571</v>
      </c>
      <c r="AG15" s="19">
        <f t="shared" si="3"/>
        <v>-131.12589291428571</v>
      </c>
      <c r="AH15" s="19">
        <f t="shared" si="3"/>
        <v>-131.12589291428571</v>
      </c>
      <c r="AI15" s="19">
        <f t="shared" si="3"/>
        <v>-131.12589291428571</v>
      </c>
      <c r="AJ15" s="19">
        <f t="shared" si="3"/>
        <v>-131.12589291428571</v>
      </c>
      <c r="AK15" s="19">
        <f t="shared" si="3"/>
        <v>-131.12589291428571</v>
      </c>
      <c r="AL15" s="19">
        <f t="shared" si="3"/>
        <v>-131.12589291428571</v>
      </c>
      <c r="AM15" s="19">
        <f t="shared" si="3"/>
        <v>-131.12589291428571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190*3</f>
        <v>570</v>
      </c>
      <c r="E16" s="10">
        <v>21</v>
      </c>
      <c r="F16" s="10">
        <f>D16*E16</f>
        <v>11970</v>
      </c>
      <c r="G16" s="18">
        <f>-F16</f>
        <v>-11970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-4788</v>
      </c>
      <c r="Y16" s="19">
        <f>G16*0.6</f>
        <v>-7182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70</v>
      </c>
      <c r="E17" s="10">
        <v>5.75</v>
      </c>
      <c r="F17" s="10">
        <f>D17*E17</f>
        <v>402.5</v>
      </c>
      <c r="G17" s="18">
        <f>-F17</f>
        <v>-402.5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-161</v>
      </c>
      <c r="Y17" s="19">
        <f>G17*0.6</f>
        <v>-241.5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4*65*1.2</f>
        <v>312</v>
      </c>
      <c r="E18" s="10">
        <f>684.63*1.06</f>
        <v>725.70780000000002</v>
      </c>
      <c r="F18" s="10">
        <f>D18*E18</f>
        <v>226420.83360000001</v>
      </c>
      <c r="G18" s="18">
        <f>-F18</f>
        <v>-226420.83360000001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f>'evolucion certificaciones nuevo'!J33</f>
        <v>-6792.625008</v>
      </c>
      <c r="AF18" s="19">
        <f>'evolucion certificaciones nuevo'!K33</f>
        <v>-9056.8333440000006</v>
      </c>
      <c r="AG18" s="19">
        <f>'evolucion certificaciones nuevo'!L33</f>
        <v>-21057.1375248</v>
      </c>
      <c r="AH18" s="19">
        <f>'evolucion certificaciones nuevo'!M33</f>
        <v>-23774.187528000002</v>
      </c>
      <c r="AI18" s="19">
        <f>'evolucion certificaciones nuevo'!N33</f>
        <v>-37359.437544</v>
      </c>
      <c r="AJ18" s="19">
        <f>'evolucion certificaciones nuevo'!O33</f>
        <v>-46416.270887999999</v>
      </c>
      <c r="AK18" s="19">
        <f>'evolucion certificaciones nuevo'!P33</f>
        <v>-47095.533388800002</v>
      </c>
      <c r="AL18" s="19">
        <f>'evolucion certificaciones nuevo'!Q33</f>
        <v>-18566.508355200003</v>
      </c>
      <c r="AM18" s="19">
        <f>'evolucion certificaciones nuevo'!R33</f>
        <v>-16302.3000192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1</v>
      </c>
      <c r="E19" s="10">
        <v>385500</v>
      </c>
      <c r="F19" s="10">
        <f>D19*E19</f>
        <v>385500</v>
      </c>
      <c r="G19" s="18">
        <f>-F19</f>
        <v>-385500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f>'evolucion certificaciones nuevo'!E35</f>
        <v>-2313</v>
      </c>
      <c r="AA19" s="19">
        <f>'evolucion certificaciones nuevo'!F35</f>
        <v>-6168</v>
      </c>
      <c r="AB19" s="19">
        <f>'evolucion certificaciones nuevo'!G35</f>
        <v>-15420</v>
      </c>
      <c r="AC19" s="19">
        <f>'evolucion certificaciones nuevo'!H35</f>
        <v>-14456.25</v>
      </c>
      <c r="AD19" s="19">
        <f>'evolucion certificaciones nuevo'!I35</f>
        <v>-17347.5</v>
      </c>
      <c r="AE19" s="19">
        <f>'evolucion certificaciones nuevo'!J35</f>
        <v>-36429.75</v>
      </c>
      <c r="AF19" s="19">
        <f>'evolucion certificaciones nuevo'!K35</f>
        <v>-45296.25</v>
      </c>
      <c r="AG19" s="19">
        <f>'evolucion certificaciones nuevo'!L35</f>
        <v>-30840</v>
      </c>
      <c r="AH19" s="19">
        <f>'evolucion certificaciones nuevo'!M35</f>
        <v>-51271.5</v>
      </c>
      <c r="AI19" s="19">
        <f>'evolucion certificaciones nuevo'!N35</f>
        <v>-45874.5</v>
      </c>
      <c r="AJ19" s="19">
        <f>'evolucion certificaciones nuevo'!O35</f>
        <v>-57246.75</v>
      </c>
      <c r="AK19" s="19">
        <f>'evolucion certificaciones nuevo'!P35</f>
        <v>-22551.75</v>
      </c>
      <c r="AL19" s="19">
        <f>'evolucion certificaciones nuevo'!Q35</f>
        <v>-40284.75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11970</v>
      </c>
      <c r="F20" s="10">
        <f>E20*D20</f>
        <v>2513.6999999999998</v>
      </c>
      <c r="G20" s="18">
        <f>-F20</f>
        <v>-2513.6999999999998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f>X16*0.21</f>
        <v>-1005.48</v>
      </c>
      <c r="Y20" s="19">
        <f>Y16*0.21</f>
        <v>-1508.22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611920.83360000001</v>
      </c>
      <c r="F21" s="10">
        <f>E21*D21</f>
        <v>61192.083360000004</v>
      </c>
      <c r="G21" s="18">
        <f>-F21</f>
        <v>-61192.083360000004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-231.3</v>
      </c>
      <c r="AA21" s="19">
        <f>(AA18+AA19)*0.1</f>
        <v>-616.80000000000007</v>
      </c>
      <c r="AB21" s="19">
        <f>(AB18+AB19)*0.1</f>
        <v>-1542</v>
      </c>
      <c r="AC21" s="19">
        <f>(AC18+AC19)*0.1</f>
        <v>-1445.625</v>
      </c>
      <c r="AD21" s="19">
        <f>(AD18+AD19)*0.1</f>
        <v>-1734.75</v>
      </c>
      <c r="AE21" s="19">
        <f>(AE18+AE19)*0.1</f>
        <v>-4322.2375008000008</v>
      </c>
      <c r="AF21" s="19">
        <f>(AF18+AF19)*0.1</f>
        <v>-5435.3083344000006</v>
      </c>
      <c r="AG21" s="19">
        <f>(AG18+AG19)*0.1</f>
        <v>-5189.71375248</v>
      </c>
      <c r="AH21" s="19">
        <f>(AH18+AH19)*0.1</f>
        <v>-7504.5687528000017</v>
      </c>
      <c r="AI21" s="19">
        <f>(AI18+AI19)*0.1</f>
        <v>-8323.3937544</v>
      </c>
      <c r="AJ21" s="19">
        <f>(AJ18+AJ19)*0.1</f>
        <v>-10366.302088800001</v>
      </c>
      <c r="AK21" s="19">
        <f>(AK18+AK19)*0.1</f>
        <v>-6964.7283388800006</v>
      </c>
      <c r="AL21" s="19">
        <f>(AL18+AL19)*0.1</f>
        <v>-5885.1258355200007</v>
      </c>
      <c r="AM21" s="19">
        <f>(AM18+AM19)*0.1</f>
        <v>-1630.2300019200002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611920.83360000001</v>
      </c>
      <c r="F23" s="10">
        <f>D23*E23</f>
        <v>30596.041680000002</v>
      </c>
      <c r="G23" s="16">
        <f>-F23</f>
        <v>-30596.041680000002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-6119.2083360000006</v>
      </c>
      <c r="R23" s="17">
        <v>0</v>
      </c>
      <c r="S23" s="17">
        <v>0</v>
      </c>
      <c r="T23" s="17">
        <f>G23*0.8</f>
        <v>-24476.833344000002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11970</v>
      </c>
      <c r="F24" s="10">
        <f>D24*E24</f>
        <v>598.5</v>
      </c>
      <c r="G24" s="18">
        <f>-F24</f>
        <v>-598.5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-119.7</v>
      </c>
      <c r="O24" s="19">
        <v>0</v>
      </c>
      <c r="P24" s="19">
        <f>G24*0.8</f>
        <v>-478.8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</f>
        <v>226420.83360000001</v>
      </c>
      <c r="F25" s="10">
        <f>D25*E25</f>
        <v>67.926250080000003</v>
      </c>
      <c r="G25" s="18">
        <f>-F25</f>
        <v>-67.926250080000003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-67.926250080000003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</f>
        <v>226420.83360000001</v>
      </c>
      <c r="F26" s="10">
        <f>D26*E26</f>
        <v>45.284166720000002</v>
      </c>
      <c r="G26" s="18">
        <f>-F26</f>
        <v>-45.284166720000002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-45.284166720000002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</f>
        <v>226420.83360000001</v>
      </c>
      <c r="F28" s="10">
        <f>D28*E28</f>
        <v>67.926250080000003</v>
      </c>
      <c r="G28" s="18">
        <f>-F28</f>
        <v>-67.926250080000003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-67.926250080000003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</f>
        <v>226420.83360000001</v>
      </c>
      <c r="F29" s="10">
        <f>D29*E29</f>
        <v>45.284166720000002</v>
      </c>
      <c r="G29" s="18">
        <f>-F29</f>
        <v>-45.284166720000002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-45.284166720000002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</f>
        <v>226420.83360000001</v>
      </c>
      <c r="F31" s="10">
        <f>D31*E31</f>
        <v>2037.7875024</v>
      </c>
      <c r="G31" s="18">
        <f>-F31</f>
        <v>-2037.7875024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-127.3617189</v>
      </c>
      <c r="Y31" s="19">
        <f t="shared" ref="Y31:AM31" si="5">$G$31/16</f>
        <v>-127.3617189</v>
      </c>
      <c r="Z31" s="19">
        <f t="shared" si="5"/>
        <v>-127.3617189</v>
      </c>
      <c r="AA31" s="19">
        <f t="shared" si="5"/>
        <v>-127.3617189</v>
      </c>
      <c r="AB31" s="19">
        <f t="shared" si="5"/>
        <v>-127.3617189</v>
      </c>
      <c r="AC31" s="19">
        <f t="shared" si="5"/>
        <v>-127.3617189</v>
      </c>
      <c r="AD31" s="19">
        <f t="shared" si="5"/>
        <v>-127.3617189</v>
      </c>
      <c r="AE31" s="19">
        <f t="shared" si="5"/>
        <v>-127.3617189</v>
      </c>
      <c r="AF31" s="19">
        <f t="shared" si="5"/>
        <v>-127.3617189</v>
      </c>
      <c r="AG31" s="19">
        <f t="shared" si="5"/>
        <v>-127.3617189</v>
      </c>
      <c r="AH31" s="19">
        <f t="shared" si="5"/>
        <v>-127.3617189</v>
      </c>
      <c r="AI31" s="19">
        <f t="shared" si="5"/>
        <v>-127.3617189</v>
      </c>
      <c r="AJ31" s="19">
        <f t="shared" si="5"/>
        <v>-127.3617189</v>
      </c>
      <c r="AK31" s="19">
        <f t="shared" si="5"/>
        <v>-127.3617189</v>
      </c>
      <c r="AL31" s="19">
        <f t="shared" si="5"/>
        <v>-127.3617189</v>
      </c>
      <c r="AM31" s="19">
        <f t="shared" si="5"/>
        <v>-127.3617189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4*65*1.2*725.71</f>
        <v>226421.52000000002</v>
      </c>
      <c r="F32" s="10">
        <f>D32*E32</f>
        <v>566.05380000000002</v>
      </c>
      <c r="G32" s="18">
        <f>-F32</f>
        <v>-566.05380000000002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-566.05380000000002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681693.3101832039</v>
      </c>
      <c r="F34" s="20">
        <f>D34*E34</f>
        <v>1704.2332754580098</v>
      </c>
      <c r="G34" s="18">
        <f>-F34</f>
        <v>-1704.2332754580098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-1704.2332754580098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681693.3101832039</v>
      </c>
      <c r="F36" s="20">
        <f>D36*E36</f>
        <v>1704.2332754580098</v>
      </c>
      <c r="G36" s="18">
        <f>-F36</f>
        <v>-1704.2332754580098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-1704.2332754580098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681693.3101832039</v>
      </c>
      <c r="F37" s="20">
        <f>D37*E37</f>
        <v>681.69331018320395</v>
      </c>
      <c r="G37" s="18">
        <f>-F37</f>
        <v>-681.69331018320395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-681.69331018320395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514680.79269244964</v>
      </c>
      <c r="F38" s="20">
        <v>47095.71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-1501.1523041666667</v>
      </c>
      <c r="AO38" s="19">
        <v>-1478.2220851749066</v>
      </c>
      <c r="AP38" s="19">
        <v>-1455.2249863777542</v>
      </c>
      <c r="AQ38" s="19">
        <v>-1432.1608127091099</v>
      </c>
      <c r="AR38" s="19">
        <v>-1409.029368533932</v>
      </c>
      <c r="AS38" s="19">
        <v>-1385.8304576465766</v>
      </c>
      <c r="AT38" s="19">
        <v>-1362.5638832691329</v>
      </c>
      <c r="AU38" s="19">
        <v>-1339.2294480497551</v>
      </c>
      <c r="AV38" s="19">
        <v>-1315.8269540609874</v>
      </c>
      <c r="AW38" s="19">
        <v>-1292.3562027980861</v>
      </c>
      <c r="AX38" s="19">
        <v>-1268.8169951773341</v>
      </c>
      <c r="AY38" s="19">
        <v>-1245.2091315343555</v>
      </c>
      <c r="AZ38" s="19">
        <v>-1221.5324116224178</v>
      </c>
      <c r="BA38" s="19">
        <v>-1197.7866346107373</v>
      </c>
      <c r="BB38" s="19">
        <v>-1173.9715990827724</v>
      </c>
      <c r="BC38" s="19">
        <v>-1150.0871030345174</v>
      </c>
      <c r="BD38" s="24">
        <v>-1126.1329438727889</v>
      </c>
      <c r="BE38" s="24">
        <v>-1102.1089184135053</v>
      </c>
      <c r="BF38" s="24">
        <v>-1078.0148228799649</v>
      </c>
      <c r="BG38" s="24">
        <v>-1053.8504529011188</v>
      </c>
      <c r="BH38" s="24">
        <v>-1029.6156035098343</v>
      </c>
      <c r="BI38" s="24">
        <v>-1005.3100691411585</v>
      </c>
      <c r="BJ38" s="24">
        <v>-980.93364363057412</v>
      </c>
      <c r="BK38" s="24">
        <v>-956.4861202122504</v>
      </c>
      <c r="BL38" s="24">
        <v>-931.96729151729005</v>
      </c>
      <c r="BM38" s="24">
        <v>-907.37694957196948</v>
      </c>
      <c r="BN38" s="24">
        <v>-882.71488579597496</v>
      </c>
      <c r="BO38" s="24">
        <v>-857.98089100063373</v>
      </c>
      <c r="BP38" s="24">
        <v>-833.17475538713984</v>
      </c>
      <c r="BQ38" s="24">
        <v>-808.29626854477272</v>
      </c>
      <c r="BR38" s="24">
        <v>-783.34521944911535</v>
      </c>
      <c r="BS38" s="24">
        <v>-758.32139646026258</v>
      </c>
      <c r="BT38" s="24">
        <v>-733.22458732102564</v>
      </c>
      <c r="BU38" s="24">
        <v>-708.0545791551325</v>
      </c>
      <c r="BV38" s="24">
        <v>-682.8111584654223</v>
      </c>
      <c r="BW38" s="24">
        <v>-657.49411113203359</v>
      </c>
      <c r="BX38" s="24">
        <v>-632.10322241058918</v>
      </c>
      <c r="BY38" s="24">
        <v>-606.6382769303741</v>
      </c>
      <c r="BZ38" s="24">
        <v>-581.09905869250815</v>
      </c>
      <c r="CA38" s="24">
        <v>-555.48535106811516</v>
      </c>
      <c r="CB38" s="24">
        <v>-529.79693679648449</v>
      </c>
      <c r="CC38" s="24">
        <v>-504.03359798322816</v>
      </c>
      <c r="CD38" s="24">
        <v>-478.19511609843312</v>
      </c>
      <c r="CE38" s="24">
        <v>-452.2812719748074</v>
      </c>
      <c r="CF38" s="24">
        <v>-426.29184580582114</v>
      </c>
      <c r="CG38" s="24">
        <v>-400.22661714384208</v>
      </c>
      <c r="CH38" s="24">
        <v>-374.08536489826548</v>
      </c>
      <c r="CI38" s="24">
        <v>-347.86786733363931</v>
      </c>
      <c r="CJ38" s="24">
        <v>-321.57390206778302</v>
      </c>
      <c r="CK38" s="24">
        <v>-295.2032460699013</v>
      </c>
      <c r="CL38" s="24">
        <v>-268.75567565869238</v>
      </c>
      <c r="CM38" s="24">
        <v>-242.23096650045079</v>
      </c>
      <c r="CN38" s="24">
        <v>-215.62889360716434</v>
      </c>
      <c r="CO38" s="24">
        <v>-188.94923133460586</v>
      </c>
      <c r="CP38" s="24">
        <v>-162.19175338041902</v>
      </c>
      <c r="CQ38" s="24">
        <v>-135.35623278219907</v>
      </c>
      <c r="CR38" s="24">
        <v>-108.44244191556774</v>
      </c>
      <c r="CS38" s="24">
        <v>-81.450152492242054</v>
      </c>
      <c r="CT38" s="24">
        <v>-54.379135558098334</v>
      </c>
      <c r="CU38" s="24">
        <v>-27.229161491230009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681693.3101832039</v>
      </c>
      <c r="F39" s="20">
        <v>24394.25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-2840.3887916666667</v>
      </c>
      <c r="Y39" s="19">
        <v>-2668.3467745457992</v>
      </c>
      <c r="Z39" s="19">
        <v>-2495.5879156869282</v>
      </c>
      <c r="AA39" s="19">
        <v>-2322.1092282494783</v>
      </c>
      <c r="AB39" s="19">
        <v>-2147.9077129477059</v>
      </c>
      <c r="AC39" s="19">
        <v>-1972.9803579988422</v>
      </c>
      <c r="AD39" s="19">
        <v>-1797.3241390710252</v>
      </c>
      <c r="AE39" s="19">
        <v>-1620.9360192310091</v>
      </c>
      <c r="AF39" s="19">
        <v>-1443.8129488916597</v>
      </c>
      <c r="AG39" s="19">
        <v>-1265.9518657592296</v>
      </c>
      <c r="AH39" s="19">
        <v>-1087.3496947804142</v>
      </c>
      <c r="AI39" s="19">
        <v>-908.00334808918706</v>
      </c>
      <c r="AJ39" s="19">
        <v>-727.90972495341327</v>
      </c>
      <c r="AK39" s="19">
        <v>-547.0657117212404</v>
      </c>
      <c r="AL39" s="19">
        <v>-365.46818176726691</v>
      </c>
      <c r="AM39" s="19">
        <v>-183.11399543848506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681693.3101832039</v>
      </c>
      <c r="F40" s="20">
        <f>D40*E40</f>
        <v>1704.2332754580098</v>
      </c>
      <c r="G40" s="18">
        <f>-F40</f>
        <v>-1704.2332754580098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-1704.2332754580098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2*8</f>
        <v>16</v>
      </c>
      <c r="E41" s="10">
        <v>700</v>
      </c>
      <c r="F41" s="20">
        <f t="shared" ref="F41:F42" si="6">D41*E41</f>
        <v>11200</v>
      </c>
      <c r="G41" s="16">
        <f>-F41</f>
        <v>-11200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f t="shared" ref="Y41:AF41" si="7">$G$41/8</f>
        <v>-1400</v>
      </c>
      <c r="Z41" s="17">
        <f t="shared" si="7"/>
        <v>-1400</v>
      </c>
      <c r="AA41" s="17">
        <f t="shared" si="7"/>
        <v>-1400</v>
      </c>
      <c r="AB41" s="17">
        <f t="shared" si="7"/>
        <v>-1400</v>
      </c>
      <c r="AC41" s="17">
        <f t="shared" si="7"/>
        <v>-1400</v>
      </c>
      <c r="AD41" s="17">
        <f t="shared" si="7"/>
        <v>-1400</v>
      </c>
      <c r="AE41" s="17">
        <f t="shared" si="7"/>
        <v>-1400</v>
      </c>
      <c r="AF41" s="17">
        <f t="shared" si="7"/>
        <v>-1400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2*8</f>
        <v>16</v>
      </c>
      <c r="E42" s="10">
        <v>200</v>
      </c>
      <c r="F42" s="20">
        <f t="shared" si="6"/>
        <v>3200</v>
      </c>
      <c r="G42" s="18">
        <f>-$F$42</f>
        <v>-3200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f t="shared" ref="Y42:AF42" si="8">$G$42/8</f>
        <v>-400</v>
      </c>
      <c r="Z42" s="19">
        <f t="shared" si="8"/>
        <v>-400</v>
      </c>
      <c r="AA42" s="19">
        <f t="shared" si="8"/>
        <v>-400</v>
      </c>
      <c r="AB42" s="19">
        <f t="shared" si="8"/>
        <v>-400</v>
      </c>
      <c r="AC42" s="19">
        <f t="shared" si="8"/>
        <v>-400</v>
      </c>
      <c r="AD42" s="19">
        <f t="shared" si="8"/>
        <v>-400</v>
      </c>
      <c r="AE42" s="19">
        <f t="shared" si="8"/>
        <v>-400</v>
      </c>
      <c r="AF42" s="19">
        <f t="shared" si="8"/>
        <v>-400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4</v>
      </c>
      <c r="E43" s="10">
        <f>65*2183.04</f>
        <v>141897.60000000001</v>
      </c>
      <c r="F43" s="10">
        <f>D43*E43</f>
        <v>567590.40000000002</v>
      </c>
      <c r="G43" s="18">
        <f>F43</f>
        <v>567590.40000000002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567590.40000000002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5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4*60</f>
        <v>240</v>
      </c>
      <c r="E46" s="10">
        <v>450</v>
      </c>
      <c r="F46" s="20">
        <f t="shared" ref="F46:F47" si="9">D46*E46</f>
        <v>108000</v>
      </c>
      <c r="G46" s="18">
        <f>F46</f>
        <v>108000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1800</v>
      </c>
      <c r="AO46" s="19">
        <f t="shared" ref="AO46:CU46" si="10">($D$46*$E$46)/60</f>
        <v>1800</v>
      </c>
      <c r="AP46" s="19">
        <f t="shared" si="10"/>
        <v>1800</v>
      </c>
      <c r="AQ46" s="19">
        <f t="shared" si="10"/>
        <v>1800</v>
      </c>
      <c r="AR46" s="19">
        <f t="shared" si="10"/>
        <v>1800</v>
      </c>
      <c r="AS46" s="19">
        <f t="shared" si="10"/>
        <v>1800</v>
      </c>
      <c r="AT46" s="19">
        <f t="shared" si="10"/>
        <v>1800</v>
      </c>
      <c r="AU46" s="19">
        <f t="shared" si="10"/>
        <v>1800</v>
      </c>
      <c r="AV46" s="19">
        <f t="shared" si="10"/>
        <v>1800</v>
      </c>
      <c r="AW46" s="19">
        <f t="shared" si="10"/>
        <v>1800</v>
      </c>
      <c r="AX46" s="19">
        <f t="shared" si="10"/>
        <v>1800</v>
      </c>
      <c r="AY46" s="19">
        <f t="shared" si="10"/>
        <v>1800</v>
      </c>
      <c r="AZ46" s="19">
        <f t="shared" si="10"/>
        <v>1800</v>
      </c>
      <c r="BA46" s="19">
        <f t="shared" si="10"/>
        <v>1800</v>
      </c>
      <c r="BB46" s="19">
        <f t="shared" si="10"/>
        <v>1800</v>
      </c>
      <c r="BC46" s="19">
        <f t="shared" si="10"/>
        <v>1800</v>
      </c>
      <c r="BD46" s="19">
        <f t="shared" si="10"/>
        <v>1800</v>
      </c>
      <c r="BE46" s="19">
        <f t="shared" si="10"/>
        <v>1800</v>
      </c>
      <c r="BF46" s="19">
        <f t="shared" si="10"/>
        <v>1800</v>
      </c>
      <c r="BG46" s="19">
        <f t="shared" si="10"/>
        <v>1800</v>
      </c>
      <c r="BH46" s="19">
        <f t="shared" si="10"/>
        <v>1800</v>
      </c>
      <c r="BI46" s="19">
        <f t="shared" si="10"/>
        <v>1800</v>
      </c>
      <c r="BJ46" s="19">
        <f t="shared" si="10"/>
        <v>1800</v>
      </c>
      <c r="BK46" s="19">
        <f t="shared" si="10"/>
        <v>1800</v>
      </c>
      <c r="BL46" s="19">
        <f t="shared" si="10"/>
        <v>1800</v>
      </c>
      <c r="BM46" s="19">
        <f t="shared" si="10"/>
        <v>1800</v>
      </c>
      <c r="BN46" s="19">
        <f t="shared" si="10"/>
        <v>1800</v>
      </c>
      <c r="BO46" s="19">
        <f t="shared" si="10"/>
        <v>1800</v>
      </c>
      <c r="BP46" s="19">
        <f t="shared" si="10"/>
        <v>1800</v>
      </c>
      <c r="BQ46" s="19">
        <f t="shared" si="10"/>
        <v>1800</v>
      </c>
      <c r="BR46" s="19">
        <f t="shared" si="10"/>
        <v>1800</v>
      </c>
      <c r="BS46" s="19">
        <f t="shared" si="10"/>
        <v>1800</v>
      </c>
      <c r="BT46" s="19">
        <f t="shared" si="10"/>
        <v>1800</v>
      </c>
      <c r="BU46" s="19">
        <f t="shared" si="10"/>
        <v>1800</v>
      </c>
      <c r="BV46" s="19">
        <f t="shared" si="10"/>
        <v>1800</v>
      </c>
      <c r="BW46" s="19">
        <f t="shared" si="10"/>
        <v>1800</v>
      </c>
      <c r="BX46" s="19">
        <f t="shared" si="10"/>
        <v>1800</v>
      </c>
      <c r="BY46" s="19">
        <f t="shared" si="10"/>
        <v>1800</v>
      </c>
      <c r="BZ46" s="19">
        <f t="shared" si="10"/>
        <v>1800</v>
      </c>
      <c r="CA46" s="19">
        <f t="shared" si="10"/>
        <v>1800</v>
      </c>
      <c r="CB46" s="19">
        <f t="shared" si="10"/>
        <v>1800</v>
      </c>
      <c r="CC46" s="19">
        <f t="shared" si="10"/>
        <v>1800</v>
      </c>
      <c r="CD46" s="19">
        <f t="shared" si="10"/>
        <v>1800</v>
      </c>
      <c r="CE46" s="19">
        <f t="shared" si="10"/>
        <v>1800</v>
      </c>
      <c r="CF46" s="19">
        <f t="shared" si="10"/>
        <v>1800</v>
      </c>
      <c r="CG46" s="19">
        <f t="shared" si="10"/>
        <v>1800</v>
      </c>
      <c r="CH46" s="19">
        <f t="shared" si="10"/>
        <v>1800</v>
      </c>
      <c r="CI46" s="19">
        <f t="shared" si="10"/>
        <v>1800</v>
      </c>
      <c r="CJ46" s="19">
        <f t="shared" si="10"/>
        <v>1800</v>
      </c>
      <c r="CK46" s="19">
        <f t="shared" si="10"/>
        <v>1800</v>
      </c>
      <c r="CL46" s="19">
        <f t="shared" si="10"/>
        <v>1800</v>
      </c>
      <c r="CM46" s="19">
        <f t="shared" si="10"/>
        <v>1800</v>
      </c>
      <c r="CN46" s="19">
        <f t="shared" si="10"/>
        <v>1800</v>
      </c>
      <c r="CO46" s="19">
        <f t="shared" si="10"/>
        <v>1800</v>
      </c>
      <c r="CP46" s="19">
        <f t="shared" si="10"/>
        <v>1800</v>
      </c>
      <c r="CQ46" s="19">
        <f t="shared" si="10"/>
        <v>1800</v>
      </c>
      <c r="CR46" s="19">
        <f t="shared" si="10"/>
        <v>1800</v>
      </c>
      <c r="CS46" s="19">
        <f t="shared" si="10"/>
        <v>1800</v>
      </c>
      <c r="CT46" s="19">
        <f t="shared" si="10"/>
        <v>1800</v>
      </c>
      <c r="CU46" s="19">
        <f t="shared" si="10"/>
        <v>1800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f>12*60</f>
        <v>720</v>
      </c>
      <c r="E47" s="10">
        <v>50</v>
      </c>
      <c r="F47" s="20">
        <f t="shared" si="9"/>
        <v>36000</v>
      </c>
      <c r="G47" s="25">
        <f>F47</f>
        <v>36000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600</v>
      </c>
      <c r="AO47" s="19">
        <f t="shared" ref="AO47:CU47" si="11">($D$47*$E$47)/60</f>
        <v>600</v>
      </c>
      <c r="AP47" s="19">
        <f t="shared" si="11"/>
        <v>600</v>
      </c>
      <c r="AQ47" s="19">
        <f t="shared" si="11"/>
        <v>600</v>
      </c>
      <c r="AR47" s="19">
        <f t="shared" si="11"/>
        <v>600</v>
      </c>
      <c r="AS47" s="19">
        <f t="shared" si="11"/>
        <v>600</v>
      </c>
      <c r="AT47" s="19">
        <f t="shared" si="11"/>
        <v>600</v>
      </c>
      <c r="AU47" s="19">
        <f t="shared" si="11"/>
        <v>600</v>
      </c>
      <c r="AV47" s="19">
        <f t="shared" si="11"/>
        <v>600</v>
      </c>
      <c r="AW47" s="19">
        <f t="shared" si="11"/>
        <v>600</v>
      </c>
      <c r="AX47" s="19">
        <f t="shared" si="11"/>
        <v>600</v>
      </c>
      <c r="AY47" s="19">
        <f t="shared" si="11"/>
        <v>600</v>
      </c>
      <c r="AZ47" s="19">
        <f t="shared" si="11"/>
        <v>600</v>
      </c>
      <c r="BA47" s="19">
        <f t="shared" si="11"/>
        <v>600</v>
      </c>
      <c r="BB47" s="19">
        <f t="shared" si="11"/>
        <v>600</v>
      </c>
      <c r="BC47" s="19">
        <f t="shared" si="11"/>
        <v>600</v>
      </c>
      <c r="BD47" s="19">
        <f t="shared" si="11"/>
        <v>600</v>
      </c>
      <c r="BE47" s="19">
        <f t="shared" si="11"/>
        <v>600</v>
      </c>
      <c r="BF47" s="19">
        <f t="shared" si="11"/>
        <v>600</v>
      </c>
      <c r="BG47" s="19">
        <f t="shared" si="11"/>
        <v>600</v>
      </c>
      <c r="BH47" s="19">
        <f t="shared" si="11"/>
        <v>600</v>
      </c>
      <c r="BI47" s="19">
        <f t="shared" si="11"/>
        <v>600</v>
      </c>
      <c r="BJ47" s="19">
        <f t="shared" si="11"/>
        <v>600</v>
      </c>
      <c r="BK47" s="19">
        <f t="shared" si="11"/>
        <v>600</v>
      </c>
      <c r="BL47" s="19">
        <f t="shared" si="11"/>
        <v>600</v>
      </c>
      <c r="BM47" s="19">
        <f t="shared" si="11"/>
        <v>600</v>
      </c>
      <c r="BN47" s="19">
        <f t="shared" si="11"/>
        <v>600</v>
      </c>
      <c r="BO47" s="19">
        <f t="shared" si="11"/>
        <v>600</v>
      </c>
      <c r="BP47" s="19">
        <f t="shared" si="11"/>
        <v>600</v>
      </c>
      <c r="BQ47" s="19">
        <f t="shared" si="11"/>
        <v>600</v>
      </c>
      <c r="BR47" s="19">
        <f t="shared" si="11"/>
        <v>600</v>
      </c>
      <c r="BS47" s="19">
        <f t="shared" si="11"/>
        <v>600</v>
      </c>
      <c r="BT47" s="19">
        <f t="shared" si="11"/>
        <v>600</v>
      </c>
      <c r="BU47" s="19">
        <f t="shared" si="11"/>
        <v>600</v>
      </c>
      <c r="BV47" s="19">
        <f t="shared" si="11"/>
        <v>600</v>
      </c>
      <c r="BW47" s="19">
        <f t="shared" si="11"/>
        <v>600</v>
      </c>
      <c r="BX47" s="19">
        <f t="shared" si="11"/>
        <v>600</v>
      </c>
      <c r="BY47" s="19">
        <f t="shared" si="11"/>
        <v>600</v>
      </c>
      <c r="BZ47" s="19">
        <f t="shared" si="11"/>
        <v>600</v>
      </c>
      <c r="CA47" s="19">
        <f t="shared" si="11"/>
        <v>600</v>
      </c>
      <c r="CB47" s="19">
        <f t="shared" si="11"/>
        <v>600</v>
      </c>
      <c r="CC47" s="19">
        <f t="shared" si="11"/>
        <v>600</v>
      </c>
      <c r="CD47" s="19">
        <f t="shared" si="11"/>
        <v>600</v>
      </c>
      <c r="CE47" s="19">
        <f t="shared" si="11"/>
        <v>600</v>
      </c>
      <c r="CF47" s="19">
        <f t="shared" si="11"/>
        <v>600</v>
      </c>
      <c r="CG47" s="19">
        <f t="shared" si="11"/>
        <v>600</v>
      </c>
      <c r="CH47" s="19">
        <f t="shared" si="11"/>
        <v>600</v>
      </c>
      <c r="CI47" s="19">
        <f t="shared" si="11"/>
        <v>600</v>
      </c>
      <c r="CJ47" s="19">
        <f t="shared" si="11"/>
        <v>600</v>
      </c>
      <c r="CK47" s="19">
        <f t="shared" si="11"/>
        <v>600</v>
      </c>
      <c r="CL47" s="19">
        <f t="shared" si="11"/>
        <v>600</v>
      </c>
      <c r="CM47" s="19">
        <f t="shared" si="11"/>
        <v>600</v>
      </c>
      <c r="CN47" s="19">
        <f t="shared" si="11"/>
        <v>600</v>
      </c>
      <c r="CO47" s="19">
        <f t="shared" si="11"/>
        <v>600</v>
      </c>
      <c r="CP47" s="19">
        <f t="shared" si="11"/>
        <v>600</v>
      </c>
      <c r="CQ47" s="19">
        <f t="shared" si="11"/>
        <v>600</v>
      </c>
      <c r="CR47" s="19">
        <f t="shared" si="11"/>
        <v>600</v>
      </c>
      <c r="CS47" s="19">
        <f t="shared" si="11"/>
        <v>600</v>
      </c>
      <c r="CT47" s="19">
        <f t="shared" si="11"/>
        <v>600</v>
      </c>
      <c r="CU47" s="19">
        <f t="shared" si="11"/>
        <v>600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48"/>
      <c r="G48" s="27">
        <f>SUM(F43:F47)</f>
        <v>1000390.4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48"/>
      <c r="G49" s="27">
        <f>-SUM(F2:F42)</f>
        <v>-932150.99086556199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48"/>
      <c r="G50" s="27">
        <f>SUM(G48:G49)</f>
        <v>68239.409134438029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48"/>
      <c r="G51" s="30">
        <f>G50/-G49</f>
        <v>7.3206390169765698E-2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v>1E-3</v>
      </c>
      <c r="I52" s="24">
        <f>SUM(I2:I47)</f>
        <v>-7018</v>
      </c>
      <c r="J52" s="24">
        <v>1E-3</v>
      </c>
      <c r="K52" s="24">
        <f>SUM(K2:K47)</f>
        <v>-7651.9079086560005</v>
      </c>
      <c r="L52" s="24">
        <v>1E-3</v>
      </c>
      <c r="M52" s="24">
        <f>SUM(M2:M47)</f>
        <v>-17427.654812240638</v>
      </c>
      <c r="N52" s="24">
        <f>SUM(N2:N47)</f>
        <v>-119.7</v>
      </c>
      <c r="O52" s="24">
        <v>1E-3</v>
      </c>
      <c r="P52" s="24">
        <f>SUM(P2:P47)</f>
        <v>-27666.202589328957</v>
      </c>
      <c r="Q52" s="24">
        <f>SUM(Q2:Q47)</f>
        <v>-6119.2083360000006</v>
      </c>
      <c r="R52" s="24">
        <f>SUM(R2:R47)</f>
        <v>-754.90790865600002</v>
      </c>
      <c r="S52" s="24">
        <v>1E-3</v>
      </c>
      <c r="T52" s="24">
        <f>SUM(T2:T47)</f>
        <v>-24476.833344000002</v>
      </c>
      <c r="U52" s="24">
        <v>1E-3</v>
      </c>
      <c r="V52" s="24">
        <v>1E-3</v>
      </c>
      <c r="W52" s="24">
        <f>SUM(W2:W47)</f>
        <v>-6840.1598610992223</v>
      </c>
      <c r="X52" s="24">
        <f>SUM(X2:X47)</f>
        <v>-9784.1115344914651</v>
      </c>
      <c r="Y52" s="24">
        <f>SUM(Y2:Y47)</f>
        <v>-14665.658513370599</v>
      </c>
      <c r="Z52" s="24">
        <f>SUM(Z2:Z47)</f>
        <v>-10595.245012531957</v>
      </c>
      <c r="AA52" s="24">
        <f>SUM(AA2:AA47)</f>
        <v>-14662.266325094508</v>
      </c>
      <c r="AB52" s="24">
        <f>SUM(AB2:AB47)</f>
        <v>-24665.264809792734</v>
      </c>
      <c r="AC52" s="24">
        <f>SUM(AC2:AC47)</f>
        <v>-23430.212454843873</v>
      </c>
      <c r="AD52" s="24">
        <f>SUM(AD2:AD47)</f>
        <v>-26434.931235916054</v>
      </c>
      <c r="AE52" s="24">
        <f>SUM(AE2:AE47)</f>
        <v>-54720.905624876046</v>
      </c>
      <c r="AF52" s="24">
        <f>SUM(AF2:AF47)</f>
        <v>-66787.5617241367</v>
      </c>
      <c r="AG52" s="24">
        <f>SUM(AG2:AG47)</f>
        <v>-62108.160239884251</v>
      </c>
      <c r="AH52" s="24">
        <f>SUM(AH2:AH47)</f>
        <v>-87392.963072425438</v>
      </c>
      <c r="AI52" s="24">
        <f>SUM(AI2:AI47)</f>
        <v>-96220.691743334217</v>
      </c>
      <c r="AJ52" s="24">
        <f>SUM(AJ2:AJ47)</f>
        <v>-118512.58979859845</v>
      </c>
      <c r="AK52" s="24">
        <f>SUM(AK2:AK47)</f>
        <v>-80914.434536246277</v>
      </c>
      <c r="AL52" s="24">
        <f>SUM(AL2:AL47)</f>
        <v>-68857.209469332302</v>
      </c>
      <c r="AM52" s="24">
        <f>SUM(AM2:AM47)</f>
        <v>-22571.001113403516</v>
      </c>
      <c r="AN52" s="24">
        <f>SUM(AN2:AN47)</f>
        <v>286745.5756631901</v>
      </c>
      <c r="AO52" s="24">
        <f>SUM(AO2:AO47)</f>
        <v>921.77791482509338</v>
      </c>
      <c r="AP52" s="24">
        <f>SUM(AP2:AP47)</f>
        <v>944.77501362224575</v>
      </c>
      <c r="AQ52" s="24">
        <f>SUM(AQ2:AQ47)</f>
        <v>967.8391872908901</v>
      </c>
      <c r="AR52" s="24">
        <f>SUM(AR2:AR47)</f>
        <v>990.97063146606797</v>
      </c>
      <c r="AS52" s="24">
        <f>SUM(AS2:AS47)</f>
        <v>1014.1695423534234</v>
      </c>
      <c r="AT52" s="24">
        <f>SUM(AT2:AT47)</f>
        <v>1037.4361167308671</v>
      </c>
      <c r="AU52" s="24">
        <f>SUM(AU2:AU47)</f>
        <v>1060.7705519502449</v>
      </c>
      <c r="AV52" s="24">
        <f>SUM(AV2:AV47)</f>
        <v>1084.1730459390126</v>
      </c>
      <c r="AW52" s="24">
        <f>SUM(AW2:AW47)</f>
        <v>1107.6437972019139</v>
      </c>
      <c r="AX52" s="24">
        <f>SUM(AX2:AX47)</f>
        <v>1131.1830048226659</v>
      </c>
      <c r="AY52" s="24">
        <f>SUM(AY2:AY47)</f>
        <v>1154.7908684656445</v>
      </c>
      <c r="AZ52" s="24">
        <f>SUM(AZ2:AZ47)</f>
        <v>1178.4675883775822</v>
      </c>
      <c r="BA52" s="24">
        <f>SUM(BA2:BA47)</f>
        <v>1202.2133653892627</v>
      </c>
      <c r="BB52" s="24">
        <f>SUM(BB2:BB47)</f>
        <v>1226.0284009172276</v>
      </c>
      <c r="BC52" s="24">
        <f>SUM(BC2:BC47)</f>
        <v>1249.9128969654826</v>
      </c>
      <c r="BD52" s="24">
        <f>SUM(BD2:BD47)</f>
        <v>1273.8670561272111</v>
      </c>
      <c r="BE52" s="24">
        <f>SUM(BE2:BE47)</f>
        <v>1297.8910815864947</v>
      </c>
      <c r="BF52" s="24">
        <f>SUM(BF2:BF47)</f>
        <v>1321.9851771200351</v>
      </c>
      <c r="BG52" s="24">
        <f>SUM(BG2:BG47)</f>
        <v>1346.1495470988812</v>
      </c>
      <c r="BH52" s="24">
        <f>SUM(BH2:BH47)</f>
        <v>1370.3843964901657</v>
      </c>
      <c r="BI52" s="24">
        <f>SUM(BI2:BI47)</f>
        <v>1394.6899308588415</v>
      </c>
      <c r="BJ52" s="24">
        <f>SUM(BJ2:BJ47)</f>
        <v>1419.0663563694259</v>
      </c>
      <c r="BK52" s="24">
        <f>SUM(BK2:BK47)</f>
        <v>1443.5138797877496</v>
      </c>
      <c r="BL52" s="24">
        <f>SUM(BL2:BL47)</f>
        <v>1468.0327084827099</v>
      </c>
      <c r="BM52" s="24">
        <f>SUM(BM2:BM47)</f>
        <v>1492.6230504280306</v>
      </c>
      <c r="BN52" s="24">
        <f>SUM(BN2:BN47)</f>
        <v>1517.2851142040249</v>
      </c>
      <c r="BO52" s="24">
        <f>SUM(BO2:BO47)</f>
        <v>1542.0191089993664</v>
      </c>
      <c r="BP52" s="24">
        <f>SUM(BP2:BP47)</f>
        <v>1566.8252446128602</v>
      </c>
      <c r="BQ52" s="24">
        <f>SUM(BQ2:BQ47)</f>
        <v>1591.7037314552272</v>
      </c>
      <c r="BR52" s="24">
        <f>SUM(BR2:BR47)</f>
        <v>1616.6547805508847</v>
      </c>
      <c r="BS52" s="24">
        <f>SUM(BS2:BS47)</f>
        <v>1641.6786035397374</v>
      </c>
      <c r="BT52" s="24">
        <f>SUM(BT2:BT47)</f>
        <v>1666.7754126789744</v>
      </c>
      <c r="BU52" s="24">
        <f>SUM(BU2:BU47)</f>
        <v>1691.9454208448674</v>
      </c>
      <c r="BV52" s="24">
        <f>SUM(BV2:BV47)</f>
        <v>1717.1888415345777</v>
      </c>
      <c r="BW52" s="24">
        <f>SUM(BW2:BW47)</f>
        <v>1742.5058888679664</v>
      </c>
      <c r="BX52" s="24">
        <f>SUM(BX2:BX47)</f>
        <v>1767.8967775894107</v>
      </c>
      <c r="BY52" s="24">
        <f>SUM(BY2:BY47)</f>
        <v>1793.3617230696259</v>
      </c>
      <c r="BZ52" s="24">
        <f>SUM(BZ2:BZ47)</f>
        <v>1818.9009413074918</v>
      </c>
      <c r="CA52" s="24">
        <f>SUM(CA2:CA47)</f>
        <v>1844.5146489318849</v>
      </c>
      <c r="CB52" s="24">
        <f>SUM(CB2:CB47)</f>
        <v>1870.2030632035155</v>
      </c>
      <c r="CC52" s="24">
        <f>SUM(CC2:CC47)</f>
        <v>1895.9664020167718</v>
      </c>
      <c r="CD52" s="24">
        <f>SUM(CD2:CD47)</f>
        <v>1921.8048839015669</v>
      </c>
      <c r="CE52" s="24">
        <f>SUM(CE2:CE47)</f>
        <v>1947.7187280251926</v>
      </c>
      <c r="CF52" s="24">
        <f>SUM(CF2:CF47)</f>
        <v>1973.7081541941789</v>
      </c>
      <c r="CG52" s="24">
        <f>SUM(CG2:CG47)</f>
        <v>1999.7733828561579</v>
      </c>
      <c r="CH52" s="24">
        <f>SUM(CH2:CH47)</f>
        <v>2025.9146351017346</v>
      </c>
      <c r="CI52" s="24">
        <f>SUM(CI2:CI47)</f>
        <v>2052.1321326663606</v>
      </c>
      <c r="CJ52" s="24">
        <f>SUM(CJ2:CJ47)</f>
        <v>2078.4260979322171</v>
      </c>
      <c r="CK52" s="24">
        <f>SUM(CK2:CK47)</f>
        <v>2104.7967539300989</v>
      </c>
      <c r="CL52" s="24">
        <f>SUM(CL2:CL47)</f>
        <v>2131.2443243413077</v>
      </c>
      <c r="CM52" s="24">
        <f>SUM(CM2:CM47)</f>
        <v>2157.7690334995491</v>
      </c>
      <c r="CN52" s="24">
        <f>SUM(CN2:CN47)</f>
        <v>2184.3711063928358</v>
      </c>
      <c r="CO52" s="24">
        <f>SUM(CO2:CO47)</f>
        <v>2211.0507686653941</v>
      </c>
      <c r="CP52" s="24">
        <f>SUM(CP2:CP47)</f>
        <v>2237.808246619581</v>
      </c>
      <c r="CQ52" s="24">
        <f>SUM(CQ2:CQ47)</f>
        <v>2264.6437672178008</v>
      </c>
      <c r="CR52" s="24">
        <f>SUM(CR2:CR47)</f>
        <v>2291.5575580844325</v>
      </c>
      <c r="CS52" s="24">
        <f>SUM(CS2:CS47)</f>
        <v>2318.5498475077579</v>
      </c>
      <c r="CT52" s="24">
        <f>SUM(CT2:CT47)</f>
        <v>2345.6208644419016</v>
      </c>
      <c r="CU52" s="24">
        <f>SUM(CU2:CU47)</f>
        <v>568258.93756305077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48"/>
      <c r="G53" s="30">
        <f>SUM(H52:CU52)</f>
        <v>68239.409357434488</v>
      </c>
      <c r="H53" s="33">
        <f>SUM(H52:R52)</f>
        <v>-66757.577554881587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-155554.68009114041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-369473.38873059984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13155.686100904804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16595.401195519051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20157.456475050993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23846.203207100989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586270.30875547999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48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48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48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48"/>
      <c r="G57" s="27">
        <f>NPV(G55,Q52:CU52)+SUM(H52:P52)</f>
        <v>-109209.26300785606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48"/>
      <c r="G58" s="27">
        <f>CU58</f>
        <v>2.1342751373909508E-3</v>
      </c>
      <c r="H58" s="32"/>
      <c r="I58" s="24">
        <f>MIRR(H52:I52,G56,G55)</f>
        <v>-0.99999985674408887</v>
      </c>
      <c r="J58" s="24">
        <f>MIRR($H$52:J52,$G$56,$G$55)</f>
        <v>-0.99946472885376048</v>
      </c>
      <c r="K58" s="24">
        <f>MIRR($H$52:K52,$G$56,$G$55)</f>
        <v>-0.99483477043358393</v>
      </c>
      <c r="L58" s="24">
        <f>MIRR($H$52:L52,$G$56,$G$55)</f>
        <v>-0.97867730134285269</v>
      </c>
      <c r="M58" s="24">
        <f>MIRR($H$52:M52,$G$56,$G$55)</f>
        <v>-0.96059455345714906</v>
      </c>
      <c r="N58" s="24">
        <f>MIRR($H$52:N52,$G$56,$G$55)</f>
        <v>-0.93243643345724192</v>
      </c>
      <c r="O58" s="24">
        <f>MIRR($H$52:O52,$G$56,$G$55)</f>
        <v>-0.89656381416328634</v>
      </c>
      <c r="P58" s="24">
        <f>MIRR($H$52:P52,$G$56,$G$55)</f>
        <v>-0.87279500262372056</v>
      </c>
      <c r="Q58" s="24">
        <f>MIRR($H$52:Q52,$G$56,$G$55)</f>
        <v>-0.84167462472673105</v>
      </c>
      <c r="R58" s="24">
        <f>MIRR($H$52:R52,$G$56,$G$55)</f>
        <v>-0.80975491872191607</v>
      </c>
      <c r="S58" s="24">
        <f>MIRR($H$52:S52,$G$56,$G$55)</f>
        <v>-0.77429624035693989</v>
      </c>
      <c r="T58" s="24">
        <f>MIRR($H$52:T52,$G$56,$G$55)</f>
        <v>-0.75093628472948093</v>
      </c>
      <c r="U58" s="24">
        <f>MIRR($H$52:U52,$G$56,$G$55)</f>
        <v>-0.71895089757599528</v>
      </c>
      <c r="V58" s="24">
        <f>MIRR($H$52:V52,$G$56,$G$55)</f>
        <v>-0.68888531843823353</v>
      </c>
      <c r="W58" s="24">
        <f>MIRR($H$52:W52,$G$56,$G$55)</f>
        <v>-0.66520370192170408</v>
      </c>
      <c r="X58" s="24">
        <f>MIRR($H$52:X52,$G$56,$G$55)</f>
        <v>-0.64351426658276356</v>
      </c>
      <c r="Y58" s="24">
        <f>MIRR($H$52:Y52,$G$56,$G$55)</f>
        <v>-0.62392695465163794</v>
      </c>
      <c r="Z58" s="24">
        <f>MIRR($H$52:Z52,$G$56,$G$55)</f>
        <v>-0.60464057057632625</v>
      </c>
      <c r="AA58" s="24">
        <f>MIRR($H$52:AA52,$G$56,$G$55)</f>
        <v>-0.587014019776959</v>
      </c>
      <c r="AB58" s="24">
        <f>MIRR($H$52:AB52,$G$56,$G$55)</f>
        <v>-0.57154452019663438</v>
      </c>
      <c r="AC58" s="24">
        <f>MIRR($H$52:AC52,$G$56,$G$55)</f>
        <v>-0.55648310581004634</v>
      </c>
      <c r="AD58" s="24">
        <f>MIRR($H$52:AD52,$G$56,$G$55)</f>
        <v>-0.54231530949611739</v>
      </c>
      <c r="AE58" s="24">
        <f>MIRR($H$52:AE52,$G$56,$G$55)</f>
        <v>-0.53088792536514617</v>
      </c>
      <c r="AF58" s="24">
        <f>MIRR($H$52:AF52,$G$56,$G$55)</f>
        <v>-0.52008251108766945</v>
      </c>
      <c r="AG58" s="24">
        <f>MIRR($H$52:AG52,$G$56,$G$55)</f>
        <v>-0.50894607410836001</v>
      </c>
      <c r="AH58" s="24">
        <f>MIRR($H$52:AH52,$G$56,$G$55)</f>
        <v>-0.49899325563435404</v>
      </c>
      <c r="AI58" s="24">
        <f>MIRR($H$52:AI52,$G$56,$G$55)</f>
        <v>-0.48928159897107792</v>
      </c>
      <c r="AJ58" s="24">
        <f>MIRR($H$52:AJ52,$G$56,$G$55)</f>
        <v>-0.48018771606299249</v>
      </c>
      <c r="AK58" s="24">
        <f>MIRR($H$52:AK52,$G$56,$G$55)</f>
        <v>-0.47021179641552657</v>
      </c>
      <c r="AL58" s="24">
        <f>MIRR($H$52:AL52,$G$56,$G$55)</f>
        <v>-0.46028822778664213</v>
      </c>
      <c r="AM58" s="24">
        <f>MIRR($H$52:AM52,$G$56,$G$55)</f>
        <v>-0.44981679004786679</v>
      </c>
      <c r="AN58" s="24">
        <f>MIRR($H$52:AN52,$G$56,$G$55)</f>
        <v>-3.4089345070487997E-2</v>
      </c>
      <c r="AO58" s="24">
        <f>MIRR($H$52:AO52,$G$56,$G$55)</f>
        <v>-3.2837720854019925E-2</v>
      </c>
      <c r="AP58" s="24">
        <f>MIRR($H$52:AP52,$G$56,$G$55)</f>
        <v>-3.1656720578335462E-2</v>
      </c>
      <c r="AQ58" s="24">
        <f>MIRR($H$52:AQ52,$G$56,$G$55)</f>
        <v>-3.0540435409864508E-2</v>
      </c>
      <c r="AR58" s="24">
        <f>MIRR($H$52:AR52,$G$56,$G$55)</f>
        <v>-2.948360061088473E-2</v>
      </c>
      <c r="AS58" s="24">
        <f>MIRR($H$52:AS52,$G$56,$G$55)</f>
        <v>-2.8481510090835105E-2</v>
      </c>
      <c r="AT58" s="24">
        <f>MIRR($H$52:AT52,$G$56,$G$55)</f>
        <v>-2.7529944206489909E-2</v>
      </c>
      <c r="AU58" s="24">
        <f>MIRR($H$52:AU52,$G$56,$G$55)</f>
        <v>-2.662510847507138E-2</v>
      </c>
      <c r="AV58" s="24">
        <f>MIRR($H$52:AV52,$G$56,$G$55)</f>
        <v>-2.5763581323449358E-2</v>
      </c>
      <c r="AW58" s="24">
        <f>MIRR($H$52:AW52,$G$56,$G$55)</f>
        <v>-2.4942269356592717E-2</v>
      </c>
      <c r="AX58" s="24">
        <f>MIRR($H$52:AX52,$G$56,$G$55)</f>
        <v>-2.415836891259493E-2</v>
      </c>
      <c r="AY58" s="24">
        <f>MIRR($H$52:AY52,$G$56,$G$55)</f>
        <v>-2.3409332897235346E-2</v>
      </c>
      <c r="AZ58" s="24">
        <f>MIRR($H$52:AZ52,$G$56,$G$55)</f>
        <v>-2.2692842071260211E-2</v>
      </c>
      <c r="BA58" s="24">
        <f>MIRR($H$52:BA52,$G$56,$G$55)</f>
        <v>-2.2006780108300927E-2</v>
      </c>
      <c r="BB58" s="24">
        <f>MIRR($H$52:BB52,$G$56,$G$55)</f>
        <v>-2.1349211858186057E-2</v>
      </c>
      <c r="BC58" s="24">
        <f>MIRR($H$52:BC52,$G$56,$G$55)</f>
        <v>-2.0718364345208573E-2</v>
      </c>
      <c r="BD58" s="24">
        <f>MIRR($H$52:BD52,$G$56,$G$55)</f>
        <v>-2.0112610108186546E-2</v>
      </c>
      <c r="BE58" s="24">
        <f>MIRR($H$52:BE52,$G$56,$G$55)</f>
        <v>-1.9530452552445121E-2</v>
      </c>
      <c r="BF58" s="24">
        <f>MIRR($H$52:BF52,$G$56,$G$55)</f>
        <v>-1.8970513035899805E-2</v>
      </c>
      <c r="BG58" s="24">
        <f>MIRR($H$52:BG52,$G$56,$G$55)</f>
        <v>-1.8431519454413681E-2</v>
      </c>
      <c r="BH58" s="24">
        <f>MIRR($H$52:BH52,$G$56,$G$55)</f>
        <v>-1.7912296127250871E-2</v>
      </c>
      <c r="BI58" s="24">
        <f>MIRR($H$52:BI52,$G$56,$G$55)</f>
        <v>-1.7411754813122626E-2</v>
      </c>
      <c r="BJ58" s="24">
        <f>MIRR($H$52:BJ52,$G$56,$G$55)</f>
        <v>-1.6928886712117452E-2</v>
      </c>
      <c r="BK58" s="24">
        <f>MIRR($H$52:BK52,$G$56,$G$55)</f>
        <v>-1.646275532958863E-2</v>
      </c>
      <c r="BL58" s="24">
        <f>MIRR($H$52:BL52,$G$56,$G$55)</f>
        <v>-1.6012490095563825E-2</v>
      </c>
      <c r="BM58" s="24">
        <f>MIRR($H$52:BM52,$G$56,$G$55)</f>
        <v>-1.5577280647997127E-2</v>
      </c>
      <c r="BN58" s="24">
        <f>MIRR($H$52:BN52,$G$56,$G$55)</f>
        <v>-1.515637170068096E-2</v>
      </c>
      <c r="BO58" s="24">
        <f>MIRR($H$52:BO52,$G$56,$G$55)</f>
        <v>-1.4749058427248163E-2</v>
      </c>
      <c r="BP58" s="24">
        <f>MIRR($H$52:BP52,$G$56,$G$55)</f>
        <v>-1.4354682301731647E-2</v>
      </c>
      <c r="BQ58" s="24">
        <f>MIRR($H$52:BQ52,$G$56,$G$55)</f>
        <v>-1.3972627343870281E-2</v>
      </c>
      <c r="BR58" s="24">
        <f>MIRR($H$52:BR52,$G$56,$G$55)</f>
        <v>-1.3602316723959285E-2</v>
      </c>
      <c r="BS58" s="24">
        <f>MIRR($H$52:BS52,$G$56,$G$55)</f>
        <v>-1.3243209687723856E-2</v>
      </c>
      <c r="BT58" s="24">
        <f>MIRR($H$52:BT52,$G$56,$G$55)</f>
        <v>-1.2894798766580506E-2</v>
      </c>
      <c r="BU58" s="24">
        <f>MIRR($H$52:BU52,$G$56,$G$55)</f>
        <v>-1.2556607242867557E-2</v>
      </c>
      <c r="BV58" s="24">
        <f>MIRR($H$52:BV52,$G$56,$G$55)</f>
        <v>-1.2228186843279087E-2</v>
      </c>
      <c r="BW58" s="24">
        <f>MIRR($H$52:BW52,$G$56,$G$55)</f>
        <v>-1.1909115636895451E-2</v>
      </c>
      <c r="BX58" s="24">
        <f>MIRR($H$52:BX52,$G$56,$G$55)</f>
        <v>-1.1598996116955362E-2</v>
      </c>
      <c r="BY58" s="24">
        <f>MIRR($H$52:BY52,$G$56,$G$55)</f>
        <v>-1.1297453447909778E-2</v>
      </c>
      <c r="BZ58" s="24">
        <f>MIRR($H$52:BZ52,$G$56,$G$55)</f>
        <v>-1.100413386138388E-2</v>
      </c>
      <c r="CA58" s="24">
        <f>MIRR($H$52:CA52,$G$56,$G$55)</f>
        <v>-1.0718703186503253E-2</v>
      </c>
      <c r="CB58" s="24">
        <f>MIRR($H$52:CB52,$G$56,$G$55)</f>
        <v>-1.0440845501640594E-2</v>
      </c>
      <c r="CC58" s="24">
        <f>MIRR($H$52:CC52,$G$56,$G$55)</f>
        <v>-1.0170261896043198E-2</v>
      </c>
      <c r="CD58" s="24">
        <f>MIRR($H$52:CD52,$G$56,$G$55)</f>
        <v>-9.9066693310398968E-3</v>
      </c>
      <c r="CE58" s="24">
        <f>MIRR($H$52:CE52,$G$56,$G$55)</f>
        <v>-9.6497995916130508E-3</v>
      </c>
      <c r="CF58" s="24">
        <f>MIRR($H$52:CF52,$G$56,$G$55)</f>
        <v>-9.3993983200835185E-3</v>
      </c>
      <c r="CG58" s="24">
        <f>MIRR($H$52:CG52,$G$56,$G$55)</f>
        <v>-9.1552241245057564E-3</v>
      </c>
      <c r="CH58" s="24">
        <f>MIRR($H$52:CH52,$G$56,$G$55)</f>
        <v>-8.9170477551243632E-3</v>
      </c>
      <c r="CI58" s="24">
        <f>MIRR($H$52:CI52,$G$56,$G$55)</f>
        <v>-8.6846513429084116E-3</v>
      </c>
      <c r="CJ58" s="24">
        <f>MIRR($H$52:CJ52,$G$56,$G$55)</f>
        <v>-8.4578276947754327E-3</v>
      </c>
      <c r="CK58" s="24">
        <f>MIRR($H$52:CK52,$G$56,$G$55)</f>
        <v>-8.2363796406447198E-3</v>
      </c>
      <c r="CL58" s="24">
        <f>MIRR($H$52:CL52,$G$56,$G$55)</f>
        <v>-8.0201194279266863E-3</v>
      </c>
      <c r="CM58" s="24">
        <f>MIRR($H$52:CM52,$G$56,$G$55)</f>
        <v>-7.8088681594814524E-3</v>
      </c>
      <c r="CN58" s="24">
        <f>MIRR($H$52:CN52,$G$56,$G$55)</f>
        <v>-7.6024552714464289E-3</v>
      </c>
      <c r="CO58" s="24">
        <f>MIRR($H$52:CO52,$G$56,$G$55)</f>
        <v>-7.4007180476765022E-3</v>
      </c>
      <c r="CP58" s="24">
        <f>MIRR($H$52:CP52,$G$56,$G$55)</f>
        <v>-7.2035011678359684E-3</v>
      </c>
      <c r="CQ58" s="24">
        <f>MIRR($H$52:CQ52,$G$56,$G$55)</f>
        <v>-7.0106562864540312E-3</v>
      </c>
      <c r="CR58" s="24">
        <f>MIRR($H$52:CR52,$G$56,$G$55)</f>
        <v>-6.8220416404968232E-3</v>
      </c>
      <c r="CS58" s="24">
        <f>MIRR($H$52:CS52,$G$56,$G$55)</f>
        <v>-6.6375216832287309E-3</v>
      </c>
      <c r="CT58" s="24">
        <f>MIRR($H$52:CT52,$G$56,$G$55)</f>
        <v>-6.4569667423312049E-3</v>
      </c>
      <c r="CU58" s="24">
        <f>MIRR($H$52:CU52,$G$56,$G$55)</f>
        <v>2.1342751373909508E-3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75" priority="11" stopIfTrue="1" operator="equal">
      <formula>#REF!</formula>
    </cfRule>
  </conditionalFormatting>
  <conditionalFormatting sqref="Y19:AF19 Y22:AF22 AH19:AI19 AH22:AI22 AK19:AL19 AK22:AL22 AN22:AO22 H33:V39 W33:CU36 W38:BC38 W39:CU39 N24:R24 H23:M24 N23:CU23 H16:W17 Y16:CU16 X17:CU17 H6:W12 Y7:AM7 X8:AM8 X6:AM6 Z9:AM9 AN6:CU9 X9:Y12 Z10:CU12 H2:CU5 H13:CU15 H18:H22 AQ22:CU22 H25:CU32 K22:R22 K18:K21 X20:Y20 Z21:AM21 Z18:AO18 AW18:CU21 H40:CU46">
    <cfRule type="cellIs" dxfId="74" priority="13" stopIfTrue="1" operator="equal">
      <formula>#REF!</formula>
    </cfRule>
  </conditionalFormatting>
  <conditionalFormatting sqref="X7 X16 X19 S22:X22 W37:CU37 S24:CU24">
    <cfRule type="cellIs" dxfId="73" priority="12" stopIfTrue="1" operator="equal">
      <formula>#REF!</formula>
    </cfRule>
  </conditionalFormatting>
  <conditionalFormatting sqref="H47:CU47">
    <cfRule type="cellIs" dxfId="72" priority="10" stopIfTrue="1" operator="equal">
      <formula>#REF!</formula>
    </cfRule>
  </conditionalFormatting>
  <conditionalFormatting sqref="I18:J22">
    <cfRule type="cellIs" dxfId="71" priority="9" stopIfTrue="1" operator="equal">
      <formula>#REF!</formula>
    </cfRule>
  </conditionalFormatting>
  <conditionalFormatting sqref="L18:R21">
    <cfRule type="cellIs" dxfId="70" priority="8" stopIfTrue="1" operator="equal">
      <formula>#REF!</formula>
    </cfRule>
  </conditionalFormatting>
  <conditionalFormatting sqref="S18:W21">
    <cfRule type="cellIs" dxfId="69" priority="7" stopIfTrue="1" operator="equal">
      <formula>#REF!</formula>
    </cfRule>
  </conditionalFormatting>
  <conditionalFormatting sqref="X18:Y18">
    <cfRule type="cellIs" dxfId="68" priority="6" stopIfTrue="1" operator="equal">
      <formula>#REF!</formula>
    </cfRule>
  </conditionalFormatting>
  <conditionalFormatting sqref="X21:Y21">
    <cfRule type="cellIs" dxfId="67" priority="5" stopIfTrue="1" operator="equal">
      <formula>#REF!</formula>
    </cfRule>
  </conditionalFormatting>
  <conditionalFormatting sqref="Z20:AF20">
    <cfRule type="cellIs" dxfId="66" priority="4" stopIfTrue="1" operator="equal">
      <formula>#REF!</formula>
    </cfRule>
  </conditionalFormatting>
  <conditionalFormatting sqref="AG20:AM20">
    <cfRule type="cellIs" dxfId="65" priority="3" stopIfTrue="1" operator="equal">
      <formula>#REF!</formula>
    </cfRule>
  </conditionalFormatting>
  <conditionalFormatting sqref="AN19:AO21">
    <cfRule type="cellIs" dxfId="64" priority="2" stopIfTrue="1" operator="equal">
      <formula>#REF!</formula>
    </cfRule>
  </conditionalFormatting>
  <conditionalFormatting sqref="AP18:AV21">
    <cfRule type="cellIs" dxfId="63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E706C-FD55-4C10-A81C-21C029E1D526}">
  <sheetPr codeName="Hoja9"/>
  <dimension ref="A1:CU59"/>
  <sheetViews>
    <sheetView zoomScaleNormal="100" workbookViewId="0">
      <pane xSplit="7" ySplit="1" topLeftCell="CP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1" width="10.7109375" style="10"/>
    <col min="2" max="2" width="24.140625" style="10" bestFit="1" customWidth="1"/>
    <col min="3" max="3" width="57.85546875" style="10" bestFit="1" customWidth="1"/>
    <col min="4" max="4" width="10.7109375" style="43"/>
    <col min="5" max="5" width="14" style="10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1.42578125" style="42" bestFit="1" customWidth="1"/>
    <col min="21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8" width="10.7109375" style="10"/>
    <col min="99" max="99" width="12.28515625" style="10" bestFit="1" customWidth="1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11970</v>
      </c>
      <c r="F6" s="10">
        <f>E6*D6</f>
        <v>671.51699999999994</v>
      </c>
      <c r="G6" s="16">
        <f>-F6</f>
        <v>-671.51699999999994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-671.51699999999994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11970</v>
      </c>
      <c r="F7" s="10">
        <f>E7*D7</f>
        <v>570.96899999999994</v>
      </c>
      <c r="G7" s="18">
        <f>-F7</f>
        <v>-570.96899999999994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-171.29069999999999</v>
      </c>
      <c r="Y7" s="19">
        <f>0.7*G7</f>
        <v>-399.67829999999992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11970</v>
      </c>
      <c r="F8" s="10">
        <f>D8*E8</f>
        <v>83.79</v>
      </c>
      <c r="G8" s="18">
        <f>-F8</f>
        <v>-83.79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-41.895000000000003</v>
      </c>
      <c r="Y8" s="19">
        <f>G8*0.5</f>
        <v>-41.895000000000003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498710.41680000001</v>
      </c>
      <c r="F9" s="10">
        <f>D9*E9</f>
        <v>27977.654382479999</v>
      </c>
      <c r="G9" s="18">
        <f>-F9</f>
        <v>-27977.654382479999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-11191.061752992</v>
      </c>
      <c r="N9" s="19">
        <v>0</v>
      </c>
      <c r="O9" s="19">
        <v>0</v>
      </c>
      <c r="P9" s="19">
        <f>G9*0.6</f>
        <v>-16786.592629487997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498710.41680000001</v>
      </c>
      <c r="F10" s="10">
        <f>D10*E10</f>
        <v>23788.486881360001</v>
      </c>
      <c r="G10" s="18">
        <f>-F10</f>
        <v>-23788.486881360001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-1699.1776343828571</v>
      </c>
      <c r="AA10" s="19">
        <f t="shared" ref="AA10:AM10" si="0">$G10/14</f>
        <v>-1699.1776343828571</v>
      </c>
      <c r="AB10" s="19">
        <f t="shared" si="0"/>
        <v>-1699.1776343828571</v>
      </c>
      <c r="AC10" s="19">
        <f t="shared" si="0"/>
        <v>-1699.1776343828571</v>
      </c>
      <c r="AD10" s="19">
        <f t="shared" si="0"/>
        <v>-1699.1776343828571</v>
      </c>
      <c r="AE10" s="19">
        <f t="shared" si="0"/>
        <v>-1699.1776343828571</v>
      </c>
      <c r="AF10" s="19">
        <f t="shared" si="0"/>
        <v>-1699.1776343828571</v>
      </c>
      <c r="AG10" s="19">
        <f t="shared" si="0"/>
        <v>-1699.1776343828571</v>
      </c>
      <c r="AH10" s="19">
        <f t="shared" si="0"/>
        <v>-1699.1776343828571</v>
      </c>
      <c r="AI10" s="19">
        <f t="shared" si="0"/>
        <v>-1699.1776343828571</v>
      </c>
      <c r="AJ10" s="19">
        <f t="shared" si="0"/>
        <v>-1699.1776343828571</v>
      </c>
      <c r="AK10" s="19">
        <f t="shared" si="0"/>
        <v>-1699.1776343828571</v>
      </c>
      <c r="AL10" s="19">
        <f t="shared" si="0"/>
        <v>-1699.1776343828571</v>
      </c>
      <c r="AM10" s="19">
        <f t="shared" si="0"/>
        <v>-1699.1776343828571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498710.41680000001</v>
      </c>
      <c r="F11" s="10">
        <f>D11*E11</f>
        <v>3490.9729176000001</v>
      </c>
      <c r="G11" s="18">
        <f>-F11</f>
        <v>-3490.9729176000001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-249.35520840000001</v>
      </c>
      <c r="AA11" s="19">
        <f t="shared" ref="AA11:AM11" si="1">$G$11/14</f>
        <v>-249.35520840000001</v>
      </c>
      <c r="AB11" s="19">
        <f t="shared" si="1"/>
        <v>-249.35520840000001</v>
      </c>
      <c r="AC11" s="19">
        <f t="shared" si="1"/>
        <v>-249.35520840000001</v>
      </c>
      <c r="AD11" s="19">
        <f t="shared" si="1"/>
        <v>-249.35520840000001</v>
      </c>
      <c r="AE11" s="19">
        <f t="shared" si="1"/>
        <v>-249.35520840000001</v>
      </c>
      <c r="AF11" s="19">
        <f t="shared" si="1"/>
        <v>-249.35520840000001</v>
      </c>
      <c r="AG11" s="19">
        <f t="shared" si="1"/>
        <v>-249.35520840000001</v>
      </c>
      <c r="AH11" s="19">
        <f t="shared" si="1"/>
        <v>-249.35520840000001</v>
      </c>
      <c r="AI11" s="19">
        <f t="shared" si="1"/>
        <v>-249.35520840000001</v>
      </c>
      <c r="AJ11" s="19">
        <f t="shared" si="1"/>
        <v>-249.35520840000001</v>
      </c>
      <c r="AK11" s="19">
        <f t="shared" si="1"/>
        <v>-249.35520840000001</v>
      </c>
      <c r="AL11" s="19">
        <f t="shared" si="1"/>
        <v>-249.35520840000001</v>
      </c>
      <c r="AM11" s="19">
        <f t="shared" si="1"/>
        <v>-249.35520840000001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510680.41680000001</v>
      </c>
      <c r="F12" s="10">
        <f>D12*E12</f>
        <v>10213.608336000001</v>
      </c>
      <c r="G12" s="18">
        <f>-F12</f>
        <v>-10213.608336000001</v>
      </c>
      <c r="H12" s="19">
        <v>0</v>
      </c>
      <c r="I12" s="19">
        <v>0</v>
      </c>
      <c r="J12" s="19">
        <v>0</v>
      </c>
      <c r="K12" s="19">
        <f>G12*0.05</f>
        <v>-510.6804168000001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-1532.0412504000001</v>
      </c>
      <c r="Q12" s="19">
        <v>0</v>
      </c>
      <c r="R12" s="19">
        <f>G12*0.05</f>
        <v>-510.6804168000001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-408.54433344000006</v>
      </c>
      <c r="Y12" s="19">
        <f t="shared" si="2"/>
        <v>-408.54433344000006</v>
      </c>
      <c r="Z12" s="19">
        <f t="shared" si="2"/>
        <v>-408.54433344000006</v>
      </c>
      <c r="AA12" s="19">
        <f t="shared" si="2"/>
        <v>-408.54433344000006</v>
      </c>
      <c r="AB12" s="19">
        <f t="shared" si="2"/>
        <v>-408.54433344000006</v>
      </c>
      <c r="AC12" s="19">
        <f t="shared" si="2"/>
        <v>-408.54433344000006</v>
      </c>
      <c r="AD12" s="19">
        <f t="shared" si="2"/>
        <v>-408.54433344000006</v>
      </c>
      <c r="AE12" s="19">
        <f t="shared" si="2"/>
        <v>-408.54433344000006</v>
      </c>
      <c r="AF12" s="19">
        <f t="shared" si="2"/>
        <v>-408.54433344000006</v>
      </c>
      <c r="AG12" s="19">
        <f t="shared" si="2"/>
        <v>-408.54433344000006</v>
      </c>
      <c r="AH12" s="19">
        <f t="shared" si="2"/>
        <v>-408.54433344000006</v>
      </c>
      <c r="AI12" s="19">
        <f t="shared" si="2"/>
        <v>-408.54433344000006</v>
      </c>
      <c r="AJ12" s="19">
        <f t="shared" si="2"/>
        <v>-408.54433344000006</v>
      </c>
      <c r="AK12" s="19">
        <f t="shared" si="2"/>
        <v>-408.54433344000006</v>
      </c>
      <c r="AL12" s="19">
        <f t="shared" si="2"/>
        <v>-408.54433344000006</v>
      </c>
      <c r="AM12" s="19">
        <f>$G$12*0.04</f>
        <v>-408.54433344000006</v>
      </c>
      <c r="AN12" s="19">
        <f>G12*0.11</f>
        <v>-1123.4969169600001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1326.2759999999998</v>
      </c>
      <c r="F13" s="10">
        <f>D13*E13</f>
        <v>278.51795999999996</v>
      </c>
      <c r="G13" s="18">
        <f>-F13</f>
        <v>-278.51795999999996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-141.01856999999998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-44.768996999999999</v>
      </c>
      <c r="Y13" s="19">
        <f>(Y7+Y8)*0.21</f>
        <v>-92.730392999999978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65470.722517440008</v>
      </c>
      <c r="F14" s="10">
        <f>D14*E14</f>
        <v>13748.851728662401</v>
      </c>
      <c r="G14" s="18">
        <f>-F14</f>
        <v>-13748.851728662401</v>
      </c>
      <c r="H14" s="19">
        <v>0</v>
      </c>
      <c r="I14" s="19">
        <v>0</v>
      </c>
      <c r="J14" s="19">
        <v>0</v>
      </c>
      <c r="K14" s="19">
        <f>SUM(K9:K12)*0.21</f>
        <v>-107.24288752800001</v>
      </c>
      <c r="L14" s="19">
        <v>0</v>
      </c>
      <c r="M14" s="19">
        <f>SUM(M9:M12)*0.21</f>
        <v>-2350.1229681283198</v>
      </c>
      <c r="N14" s="19">
        <v>0</v>
      </c>
      <c r="O14" s="19">
        <v>0</v>
      </c>
      <c r="P14" s="19">
        <f>SUM(P9:P12)*0.21</f>
        <v>-3846.9131147764797</v>
      </c>
      <c r="Q14" s="19">
        <v>0</v>
      </c>
      <c r="R14" s="19">
        <f>SUM(R9:R12)*0.21</f>
        <v>-107.24288752800001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-85.794310022400012</v>
      </c>
      <c r="Y14" s="19">
        <f>SUM(Y9:Y12)*0.21</f>
        <v>-85.794310022400012</v>
      </c>
      <c r="Z14" s="19">
        <f>SUM(Z9:Z12)*0.21</f>
        <v>-494.98620700680004</v>
      </c>
      <c r="AA14" s="19">
        <f>SUM(AA9:AA12)*0.21</f>
        <v>-494.98620700680004</v>
      </c>
      <c r="AB14" s="19">
        <f>SUM(AB9:AB12)*0.21</f>
        <v>-494.98620700680004</v>
      </c>
      <c r="AC14" s="19">
        <f>SUM(AC9:AC12)*0.21</f>
        <v>-494.98620700680004</v>
      </c>
      <c r="AD14" s="19">
        <f>SUM(AD9:AD12)*0.21</f>
        <v>-494.98620700680004</v>
      </c>
      <c r="AE14" s="19">
        <f>SUM(AE9:AE12)*0.21</f>
        <v>-494.98620700680004</v>
      </c>
      <c r="AF14" s="19">
        <f>SUM(AF9:AF12)*0.21</f>
        <v>-494.98620700680004</v>
      </c>
      <c r="AG14" s="19">
        <f>SUM(AG9:AG12)*0.21</f>
        <v>-494.98620700680004</v>
      </c>
      <c r="AH14" s="19">
        <f>SUM(AH9:AH12)*0.21</f>
        <v>-494.98620700680004</v>
      </c>
      <c r="AI14" s="19">
        <f>SUM(AI9:AI12)*0.21</f>
        <v>-494.98620700680004</v>
      </c>
      <c r="AJ14" s="19">
        <f>SUM(AJ9:AJ12)*0.21</f>
        <v>-494.98620700680004</v>
      </c>
      <c r="AK14" s="19">
        <f>SUM(AK9:AK12)*0.21</f>
        <v>-494.98620700680004</v>
      </c>
      <c r="AL14" s="19">
        <f>SUM(AL9:AL12)*0.21</f>
        <v>-494.98620700680004</v>
      </c>
      <c r="AM14" s="19">
        <f>SUM(AM9:AM12)*0.21</f>
        <v>-494.98620700680004</v>
      </c>
      <c r="AN14" s="19">
        <f>SUM(AN9:AN12)*0.21</f>
        <v>-235.93435256160001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498710.41680000001</v>
      </c>
      <c r="F15" s="10">
        <f>D15*E15</f>
        <v>1496.1312504</v>
      </c>
      <c r="G15" s="18">
        <f>-F15</f>
        <v>-1496.1312504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-106.86651788571429</v>
      </c>
      <c r="AA15" s="19">
        <f t="shared" ref="AA15:AM15" si="3">$G$15/14</f>
        <v>-106.86651788571429</v>
      </c>
      <c r="AB15" s="19">
        <f t="shared" si="3"/>
        <v>-106.86651788571429</v>
      </c>
      <c r="AC15" s="19">
        <f t="shared" si="3"/>
        <v>-106.86651788571429</v>
      </c>
      <c r="AD15" s="19">
        <f t="shared" si="3"/>
        <v>-106.86651788571429</v>
      </c>
      <c r="AE15" s="19">
        <f t="shared" si="3"/>
        <v>-106.86651788571429</v>
      </c>
      <c r="AF15" s="19">
        <f t="shared" si="3"/>
        <v>-106.86651788571429</v>
      </c>
      <c r="AG15" s="19">
        <f t="shared" si="3"/>
        <v>-106.86651788571429</v>
      </c>
      <c r="AH15" s="19">
        <f t="shared" si="3"/>
        <v>-106.86651788571429</v>
      </c>
      <c r="AI15" s="19">
        <f t="shared" si="3"/>
        <v>-106.86651788571429</v>
      </c>
      <c r="AJ15" s="19">
        <f t="shared" si="3"/>
        <v>-106.86651788571429</v>
      </c>
      <c r="AK15" s="19">
        <f t="shared" si="3"/>
        <v>-106.86651788571429</v>
      </c>
      <c r="AL15" s="19">
        <f t="shared" si="3"/>
        <v>-106.86651788571429</v>
      </c>
      <c r="AM15" s="19">
        <f t="shared" si="3"/>
        <v>-106.86651788571429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190*3</f>
        <v>570</v>
      </c>
      <c r="E16" s="10">
        <v>21</v>
      </c>
      <c r="F16" s="10">
        <f>D16*E16</f>
        <v>11970</v>
      </c>
      <c r="G16" s="18">
        <f>-F16</f>
        <v>-11970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-4788</v>
      </c>
      <c r="Y16" s="19">
        <f>G16*0.6</f>
        <v>-7182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70</v>
      </c>
      <c r="E17" s="10">
        <v>5.75</v>
      </c>
      <c r="F17" s="10">
        <f>D17*E17</f>
        <v>402.5</v>
      </c>
      <c r="G17" s="18">
        <f>-F17</f>
        <v>-402.5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-161</v>
      </c>
      <c r="Y17" s="19">
        <f>G17*0.6</f>
        <v>-241.5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2*65*1.2</f>
        <v>156</v>
      </c>
      <c r="E18" s="10">
        <f>684.63*1.06</f>
        <v>725.70780000000002</v>
      </c>
      <c r="F18" s="10">
        <f>D18*E18</f>
        <v>113210.41680000001</v>
      </c>
      <c r="G18" s="18">
        <f>-F18</f>
        <v>-113210.41680000001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f>'evolucion certificaciones nuevo'!J26</f>
        <v>-3396.312504</v>
      </c>
      <c r="AF18" s="19">
        <f>'evolucion certificaciones nuevo'!K26</f>
        <v>-4528.4166720000003</v>
      </c>
      <c r="AG18" s="19">
        <f>'evolucion certificaciones nuevo'!L26</f>
        <v>-10528.5687624</v>
      </c>
      <c r="AH18" s="19">
        <f>'evolucion certificaciones nuevo'!M26</f>
        <v>-11887.093764000001</v>
      </c>
      <c r="AI18" s="19">
        <f>'evolucion certificaciones nuevo'!N26</f>
        <v>-18679.718772</v>
      </c>
      <c r="AJ18" s="19">
        <f>'evolucion certificaciones nuevo'!O26</f>
        <v>-23208.135444</v>
      </c>
      <c r="AK18" s="19">
        <f>'evolucion certificaciones nuevo'!P26</f>
        <v>-23547.766694400001</v>
      </c>
      <c r="AL18" s="19">
        <f>'evolucion certificaciones nuevo'!Q26</f>
        <v>-9283.2541776000016</v>
      </c>
      <c r="AM18" s="19">
        <f>'evolucion certificaciones nuevo'!R26</f>
        <v>-8151.1500096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1</v>
      </c>
      <c r="E19" s="10">
        <v>385500</v>
      </c>
      <c r="F19" s="10">
        <f>D19*E19</f>
        <v>385500</v>
      </c>
      <c r="G19" s="18">
        <f>-F19</f>
        <v>-385500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f>'evolucion certificaciones nuevo'!E28</f>
        <v>-2313</v>
      </c>
      <c r="AA19" s="19">
        <f>'evolucion certificaciones nuevo'!F28</f>
        <v>-6168</v>
      </c>
      <c r="AB19" s="19">
        <f>'evolucion certificaciones nuevo'!G28</f>
        <v>-15420</v>
      </c>
      <c r="AC19" s="19">
        <f>'evolucion certificaciones nuevo'!H28</f>
        <v>-14456.25</v>
      </c>
      <c r="AD19" s="19">
        <f>'evolucion certificaciones nuevo'!I28</f>
        <v>-17347.5</v>
      </c>
      <c r="AE19" s="19">
        <f>'evolucion certificaciones nuevo'!J28</f>
        <v>-36429.75</v>
      </c>
      <c r="AF19" s="19">
        <f>'evolucion certificaciones nuevo'!K28</f>
        <v>-45296.25</v>
      </c>
      <c r="AG19" s="19">
        <f>'evolucion certificaciones nuevo'!L28</f>
        <v>-30840</v>
      </c>
      <c r="AH19" s="19">
        <f>'evolucion certificaciones nuevo'!M28</f>
        <v>-51271.5</v>
      </c>
      <c r="AI19" s="19">
        <f>'evolucion certificaciones nuevo'!N28</f>
        <v>-45874.5</v>
      </c>
      <c r="AJ19" s="19">
        <f>'evolucion certificaciones nuevo'!O28</f>
        <v>-57246.75</v>
      </c>
      <c r="AK19" s="19">
        <f>'evolucion certificaciones nuevo'!P28</f>
        <v>-22551.75</v>
      </c>
      <c r="AL19" s="19">
        <f>'evolucion certificaciones nuevo'!Q28</f>
        <v>-40284.75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11970</v>
      </c>
      <c r="F20" s="10">
        <f>E20*D20</f>
        <v>2513.6999999999998</v>
      </c>
      <c r="G20" s="18">
        <f>-F20</f>
        <v>-2513.6999999999998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W16*0.21</f>
        <v>0</v>
      </c>
      <c r="X20" s="19">
        <f>X16*0.21</f>
        <v>-1005.48</v>
      </c>
      <c r="Y20" s="19">
        <f>Y16*0.21</f>
        <v>-1508.22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498710.41680000001</v>
      </c>
      <c r="F21" s="10">
        <f>E21*D21</f>
        <v>49871.041680000002</v>
      </c>
      <c r="G21" s="18">
        <f>-F21</f>
        <v>-49871.041680000002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-231.3</v>
      </c>
      <c r="AA21" s="19">
        <f>(AA18+AA19)*0.1</f>
        <v>-616.80000000000007</v>
      </c>
      <c r="AB21" s="19">
        <f>(AB18+AB19)*0.1</f>
        <v>-1542</v>
      </c>
      <c r="AC21" s="19">
        <f>(AC18+AC19)*0.1</f>
        <v>-1445.625</v>
      </c>
      <c r="AD21" s="19">
        <f>(AD18+AD19)*0.1</f>
        <v>-1734.75</v>
      </c>
      <c r="AE21" s="19">
        <f>(AE18+AE19)*0.1</f>
        <v>-3982.6062504000001</v>
      </c>
      <c r="AF21" s="19">
        <f>(AF18+AF19)*0.1</f>
        <v>-4982.4666672000003</v>
      </c>
      <c r="AG21" s="19">
        <f>(AG18+AG19)*0.1</f>
        <v>-4136.85687624</v>
      </c>
      <c r="AH21" s="19">
        <f>(AH18+AH19)*0.1</f>
        <v>-6315.8593764000007</v>
      </c>
      <c r="AI21" s="19">
        <f>(AI18+AI19)*0.1</f>
        <v>-6455.4218772000004</v>
      </c>
      <c r="AJ21" s="19">
        <f>(AJ18+AJ19)*0.1</f>
        <v>-8045.4885444000001</v>
      </c>
      <c r="AK21" s="19">
        <f>(AK18+AK19)*0.1</f>
        <v>-4609.9516694399999</v>
      </c>
      <c r="AL21" s="19">
        <f>(AL18+AL19)*0.1</f>
        <v>-4956.8004177600005</v>
      </c>
      <c r="AM21" s="19">
        <f>(AM18+AM19)*0.1</f>
        <v>-815.11500096000009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498710.41680000001</v>
      </c>
      <c r="F23" s="10">
        <f>D23*E23</f>
        <v>24935.520840000001</v>
      </c>
      <c r="G23" s="16">
        <f>-F23</f>
        <v>-24935.520840000001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-4987.1041680000008</v>
      </c>
      <c r="R23" s="17">
        <v>0</v>
      </c>
      <c r="S23" s="17">
        <v>0</v>
      </c>
      <c r="T23" s="17">
        <f>G23*0.8</f>
        <v>-19948.416672000003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11970</v>
      </c>
      <c r="F24" s="10">
        <f>D24*E24</f>
        <v>598.5</v>
      </c>
      <c r="G24" s="18">
        <f>-F24</f>
        <v>-598.5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-119.7</v>
      </c>
      <c r="O24" s="19">
        <v>0</v>
      </c>
      <c r="P24" s="19">
        <f>G24*0.8</f>
        <v>-478.8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</f>
        <v>113210.41680000001</v>
      </c>
      <c r="F25" s="10">
        <f>D25*E25</f>
        <v>33.963125040000001</v>
      </c>
      <c r="G25" s="18">
        <f>-F25</f>
        <v>-33.963125040000001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-33.963125040000001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</f>
        <v>113210.41680000001</v>
      </c>
      <c r="F26" s="10">
        <f>D26*E26</f>
        <v>22.642083360000001</v>
      </c>
      <c r="G26" s="18">
        <f>-F26</f>
        <v>-22.642083360000001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-22.642083360000001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</f>
        <v>113210.41680000001</v>
      </c>
      <c r="F28" s="10">
        <f>D28*E28</f>
        <v>33.963125040000001</v>
      </c>
      <c r="G28" s="18">
        <f>-F28</f>
        <v>-33.963125040000001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-33.963125040000001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</f>
        <v>113210.41680000001</v>
      </c>
      <c r="F29" s="10">
        <f>D29*E29</f>
        <v>22.642083360000001</v>
      </c>
      <c r="G29" s="18">
        <f>-F29</f>
        <v>-22.642083360000001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-22.642083360000001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</f>
        <v>113210.41680000001</v>
      </c>
      <c r="F31" s="10">
        <f>D31*E31</f>
        <v>1018.8937512</v>
      </c>
      <c r="G31" s="18">
        <f>-F31</f>
        <v>-1018.8937512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-63.68085945</v>
      </c>
      <c r="Y31" s="19">
        <f t="shared" ref="Y31:AM31" si="5">$G$31/16</f>
        <v>-63.68085945</v>
      </c>
      <c r="Z31" s="19">
        <f t="shared" si="5"/>
        <v>-63.68085945</v>
      </c>
      <c r="AA31" s="19">
        <f t="shared" si="5"/>
        <v>-63.68085945</v>
      </c>
      <c r="AB31" s="19">
        <f t="shared" si="5"/>
        <v>-63.68085945</v>
      </c>
      <c r="AC31" s="19">
        <f t="shared" si="5"/>
        <v>-63.68085945</v>
      </c>
      <c r="AD31" s="19">
        <f t="shared" si="5"/>
        <v>-63.68085945</v>
      </c>
      <c r="AE31" s="19">
        <f t="shared" si="5"/>
        <v>-63.68085945</v>
      </c>
      <c r="AF31" s="19">
        <f t="shared" si="5"/>
        <v>-63.68085945</v>
      </c>
      <c r="AG31" s="19">
        <f t="shared" si="5"/>
        <v>-63.68085945</v>
      </c>
      <c r="AH31" s="19">
        <f t="shared" si="5"/>
        <v>-63.68085945</v>
      </c>
      <c r="AI31" s="19">
        <f t="shared" si="5"/>
        <v>-63.68085945</v>
      </c>
      <c r="AJ31" s="19">
        <f t="shared" si="5"/>
        <v>-63.68085945</v>
      </c>
      <c r="AK31" s="19">
        <f t="shared" si="5"/>
        <v>-63.68085945</v>
      </c>
      <c r="AL31" s="19">
        <f t="shared" si="5"/>
        <v>-63.68085945</v>
      </c>
      <c r="AM31" s="19">
        <f t="shared" si="5"/>
        <v>-63.68085945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2*65*1.2*725.71</f>
        <v>113210.76000000001</v>
      </c>
      <c r="F32" s="10">
        <f>D32*E32</f>
        <v>283.02690000000001</v>
      </c>
      <c r="G32" s="18">
        <f>-F32</f>
        <v>-283.02690000000001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-283.02690000000001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561801.84787560208</v>
      </c>
      <c r="F34" s="20">
        <f>D34*E34</f>
        <v>1404.5046196890053</v>
      </c>
      <c r="G34" s="18">
        <f>-F34</f>
        <v>-1404.5046196890053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-1404.5046196890053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561801.84787560208</v>
      </c>
      <c r="F36" s="20">
        <f>D36*E36</f>
        <v>1404.5046196890053</v>
      </c>
      <c r="G36" s="18">
        <f>-F36</f>
        <v>-1404.5046196890053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-1404.5046196890053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561801.84787560208</v>
      </c>
      <c r="F37" s="20">
        <f>D37*E37</f>
        <v>561.80184787560211</v>
      </c>
      <c r="G37" s="18">
        <f>-F37</f>
        <v>-561.80184787560211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-561.80184787560211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380736.58844115614</v>
      </c>
      <c r="F38" s="20">
        <v>34839.19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-1110.4817208333334</v>
      </c>
      <c r="AO38" s="19">
        <v>-1093.5190255928992</v>
      </c>
      <c r="AP38" s="19">
        <v>-1076.5068558246805</v>
      </c>
      <c r="AQ38" s="19">
        <v>-1059.4450672279709</v>
      </c>
      <c r="AR38" s="19">
        <v>-1042.3335150811877</v>
      </c>
      <c r="AS38" s="19">
        <v>-1025.1720542406431</v>
      </c>
      <c r="AT38" s="19">
        <v>-1007.9605391393134</v>
      </c>
      <c r="AU38" s="19">
        <v>-990.69882378560487</v>
      </c>
      <c r="AV38" s="19">
        <v>-973.3867617621147</v>
      </c>
      <c r="AW38" s="19">
        <v>-956.02420622438967</v>
      </c>
      <c r="AX38" s="19">
        <v>-938.61100989967906</v>
      </c>
      <c r="AY38" s="19">
        <v>-921.1470250856886</v>
      </c>
      <c r="AZ38" s="19">
        <v>-903.63210364932354</v>
      </c>
      <c r="BA38" s="19">
        <v>-886.06609702543597</v>
      </c>
      <c r="BB38" s="19">
        <v>-868.44885621556193</v>
      </c>
      <c r="BC38" s="19">
        <v>-850.78023178665933</v>
      </c>
      <c r="BD38" s="24">
        <v>-833.06007386983879</v>
      </c>
      <c r="BE38" s="24">
        <v>-815.28823215909449</v>
      </c>
      <c r="BF38" s="24">
        <v>-797.464555910027</v>
      </c>
      <c r="BG38" s="24">
        <v>-779.58889393856646</v>
      </c>
      <c r="BH38" s="24">
        <v>-761.66109461968904</v>
      </c>
      <c r="BI38" s="24">
        <v>-743.68100588613163</v>
      </c>
      <c r="BJ38" s="24">
        <v>-725.64847522710147</v>
      </c>
      <c r="BK38" s="24">
        <v>-707.56334968698241</v>
      </c>
      <c r="BL38" s="24">
        <v>-689.42547586403794</v>
      </c>
      <c r="BM38" s="24">
        <v>-671.23469990910996</v>
      </c>
      <c r="BN38" s="24">
        <v>-652.99086752431333</v>
      </c>
      <c r="BO38" s="24">
        <v>-634.69382396172784</v>
      </c>
      <c r="BP38" s="24">
        <v>-616.34341402208486</v>
      </c>
      <c r="BQ38" s="24">
        <v>-597.939482053451</v>
      </c>
      <c r="BR38" s="24">
        <v>-579.48187194990874</v>
      </c>
      <c r="BS38" s="24">
        <v>-560.97042715023122</v>
      </c>
      <c r="BT38" s="24">
        <v>-542.40499063655454</v>
      </c>
      <c r="BU38" s="24">
        <v>-523.78540493304649</v>
      </c>
      <c r="BV38" s="24">
        <v>-505.11151210456973</v>
      </c>
      <c r="BW38" s="24">
        <v>-486.38315375534324</v>
      </c>
      <c r="BX38" s="24">
        <v>-467.60017102759809</v>
      </c>
      <c r="BY38" s="24">
        <v>-448.76240460023058</v>
      </c>
      <c r="BZ38" s="24">
        <v>-429.86969468744979</v>
      </c>
      <c r="CA38" s="24">
        <v>-410.92188103742325</v>
      </c>
      <c r="CB38" s="24">
        <v>-391.91880293091771</v>
      </c>
      <c r="CC38" s="24">
        <v>-372.86029917993471</v>
      </c>
      <c r="CD38" s="24">
        <v>-353.74620812634475</v>
      </c>
      <c r="CE38" s="24">
        <v>-334.57636764051512</v>
      </c>
      <c r="CF38" s="24">
        <v>-315.35061511993513</v>
      </c>
      <c r="CG38" s="24">
        <v>-296.0687874878368</v>
      </c>
      <c r="CH38" s="24">
        <v>-276.73072119181154</v>
      </c>
      <c r="CI38" s="24">
        <v>-257.33625220242283</v>
      </c>
      <c r="CJ38" s="24">
        <v>-237.88521601181515</v>
      </c>
      <c r="CK38" s="24">
        <v>-218.37744763231811</v>
      </c>
      <c r="CL38" s="24">
        <v>-198.8127815950476</v>
      </c>
      <c r="CM38" s="24">
        <v>-179.19105194850164</v>
      </c>
      <c r="CN38" s="24">
        <v>-159.51209225715334</v>
      </c>
      <c r="CO38" s="24">
        <v>-139.77573560003856</v>
      </c>
      <c r="CP38" s="24">
        <v>-119.98181456934054</v>
      </c>
      <c r="CQ38" s="24">
        <v>-100.13016126896964</v>
      </c>
      <c r="CR38" s="24">
        <v>-80.22060731313934</v>
      </c>
      <c r="CS38" s="24">
        <v>-60.252983824937871</v>
      </c>
      <c r="CT38" s="24">
        <v>-40.227121434895814</v>
      </c>
      <c r="CU38" s="24">
        <v>-20.142850279549446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561801.84787560208</v>
      </c>
      <c r="F39" s="20">
        <v>20103.919999999998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-2340.8410416666666</v>
      </c>
      <c r="Y39" s="19">
        <v>-2199.0565733751482</v>
      </c>
      <c r="Z39" s="19">
        <v>-2056.6813364657487</v>
      </c>
      <c r="AA39" s="19">
        <v>-1913.7128694025598</v>
      </c>
      <c r="AB39" s="19">
        <v>-1770.1487003932746</v>
      </c>
      <c r="AC39" s="19">
        <v>-1625.9863473464507</v>
      </c>
      <c r="AD39" s="19">
        <v>-1481.2233178285981</v>
      </c>
      <c r="AE39" s="19">
        <v>-1335.8571090210878</v>
      </c>
      <c r="AF39" s="19">
        <v>-1189.8852076768796</v>
      </c>
      <c r="AG39" s="19">
        <v>-1043.3050900770709</v>
      </c>
      <c r="AH39" s="19">
        <v>-896.11422198726268</v>
      </c>
      <c r="AI39" s="19">
        <v>-748.31005861374683</v>
      </c>
      <c r="AJ39" s="19">
        <v>-599.89004455950817</v>
      </c>
      <c r="AK39" s="19">
        <v>-450.85161378004352</v>
      </c>
      <c r="AL39" s="19">
        <v>-301.19218953899775</v>
      </c>
      <c r="AM39" s="19">
        <v>-150.90918436361426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561801.84787560208</v>
      </c>
      <c r="F40" s="20">
        <f>D40*E40</f>
        <v>1404.5046196890053</v>
      </c>
      <c r="G40" s="18">
        <f>-F40</f>
        <v>-1404.5046196890053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-1404.5046196890053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2*8</f>
        <v>16</v>
      </c>
      <c r="E41" s="10">
        <v>700</v>
      </c>
      <c r="F41" s="20">
        <f t="shared" ref="F41:F42" si="6">D41*E41</f>
        <v>11200</v>
      </c>
      <c r="G41" s="16">
        <f>-F41</f>
        <v>-11200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f t="shared" ref="Y41:AF41" si="7">$G$41/8</f>
        <v>-1400</v>
      </c>
      <c r="Z41" s="17">
        <f t="shared" si="7"/>
        <v>-1400</v>
      </c>
      <c r="AA41" s="17">
        <f t="shared" si="7"/>
        <v>-1400</v>
      </c>
      <c r="AB41" s="17">
        <f t="shared" si="7"/>
        <v>-1400</v>
      </c>
      <c r="AC41" s="17">
        <f t="shared" si="7"/>
        <v>-1400</v>
      </c>
      <c r="AD41" s="17">
        <f t="shared" si="7"/>
        <v>-1400</v>
      </c>
      <c r="AE41" s="17">
        <f t="shared" si="7"/>
        <v>-1400</v>
      </c>
      <c r="AF41" s="17">
        <f t="shared" si="7"/>
        <v>-1400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2*8</f>
        <v>16</v>
      </c>
      <c r="E42" s="10">
        <v>200</v>
      </c>
      <c r="F42" s="20">
        <f t="shared" si="6"/>
        <v>3200</v>
      </c>
      <c r="G42" s="18">
        <f>-$F$42</f>
        <v>-3200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f t="shared" ref="Y42:AF42" si="8">$G$42/8</f>
        <v>-400</v>
      </c>
      <c r="Z42" s="19">
        <f t="shared" si="8"/>
        <v>-400</v>
      </c>
      <c r="AA42" s="19">
        <f t="shared" si="8"/>
        <v>-400</v>
      </c>
      <c r="AB42" s="19">
        <f t="shared" si="8"/>
        <v>-400</v>
      </c>
      <c r="AC42" s="19">
        <f t="shared" si="8"/>
        <v>-400</v>
      </c>
      <c r="AD42" s="19">
        <f t="shared" si="8"/>
        <v>-400</v>
      </c>
      <c r="AE42" s="19">
        <f t="shared" si="8"/>
        <v>-400</v>
      </c>
      <c r="AF42" s="19">
        <f t="shared" si="8"/>
        <v>-400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2</v>
      </c>
      <c r="E43" s="10">
        <f>65*2183.04</f>
        <v>141897.60000000001</v>
      </c>
      <c r="F43" s="10">
        <f>D43*E43</f>
        <v>283795.20000000001</v>
      </c>
      <c r="G43" s="18">
        <f>F43</f>
        <v>283795.20000000001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283795.20000000001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5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2*60</f>
        <v>120</v>
      </c>
      <c r="E46" s="10">
        <v>450</v>
      </c>
      <c r="F46" s="20">
        <f t="shared" ref="F46:F47" si="9">D46*E46</f>
        <v>54000</v>
      </c>
      <c r="G46" s="18">
        <f>F46</f>
        <v>54000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900</v>
      </c>
      <c r="AO46" s="19">
        <f t="shared" ref="AO46:CU46" si="10">($D$46*$E$46)/60</f>
        <v>900</v>
      </c>
      <c r="AP46" s="19">
        <f t="shared" si="10"/>
        <v>900</v>
      </c>
      <c r="AQ46" s="19">
        <f t="shared" si="10"/>
        <v>900</v>
      </c>
      <c r="AR46" s="19">
        <f t="shared" si="10"/>
        <v>900</v>
      </c>
      <c r="AS46" s="19">
        <f t="shared" si="10"/>
        <v>900</v>
      </c>
      <c r="AT46" s="19">
        <f t="shared" si="10"/>
        <v>900</v>
      </c>
      <c r="AU46" s="19">
        <f t="shared" si="10"/>
        <v>900</v>
      </c>
      <c r="AV46" s="19">
        <f t="shared" si="10"/>
        <v>900</v>
      </c>
      <c r="AW46" s="19">
        <f t="shared" si="10"/>
        <v>900</v>
      </c>
      <c r="AX46" s="19">
        <f t="shared" si="10"/>
        <v>900</v>
      </c>
      <c r="AY46" s="19">
        <f t="shared" si="10"/>
        <v>900</v>
      </c>
      <c r="AZ46" s="19">
        <f t="shared" si="10"/>
        <v>900</v>
      </c>
      <c r="BA46" s="19">
        <f t="shared" si="10"/>
        <v>900</v>
      </c>
      <c r="BB46" s="19">
        <f t="shared" si="10"/>
        <v>900</v>
      </c>
      <c r="BC46" s="19">
        <f t="shared" si="10"/>
        <v>900</v>
      </c>
      <c r="BD46" s="19">
        <f t="shared" si="10"/>
        <v>900</v>
      </c>
      <c r="BE46" s="19">
        <f t="shared" si="10"/>
        <v>900</v>
      </c>
      <c r="BF46" s="19">
        <f t="shared" si="10"/>
        <v>900</v>
      </c>
      <c r="BG46" s="19">
        <f t="shared" si="10"/>
        <v>900</v>
      </c>
      <c r="BH46" s="19">
        <f t="shared" si="10"/>
        <v>900</v>
      </c>
      <c r="BI46" s="19">
        <f t="shared" si="10"/>
        <v>900</v>
      </c>
      <c r="BJ46" s="19">
        <f t="shared" si="10"/>
        <v>900</v>
      </c>
      <c r="BK46" s="19">
        <f t="shared" si="10"/>
        <v>900</v>
      </c>
      <c r="BL46" s="19">
        <f t="shared" si="10"/>
        <v>900</v>
      </c>
      <c r="BM46" s="19">
        <f t="shared" si="10"/>
        <v>900</v>
      </c>
      <c r="BN46" s="19">
        <f t="shared" si="10"/>
        <v>900</v>
      </c>
      <c r="BO46" s="19">
        <f t="shared" si="10"/>
        <v>900</v>
      </c>
      <c r="BP46" s="19">
        <f t="shared" si="10"/>
        <v>900</v>
      </c>
      <c r="BQ46" s="19">
        <f t="shared" si="10"/>
        <v>900</v>
      </c>
      <c r="BR46" s="19">
        <f t="shared" si="10"/>
        <v>900</v>
      </c>
      <c r="BS46" s="19">
        <f t="shared" si="10"/>
        <v>900</v>
      </c>
      <c r="BT46" s="19">
        <f t="shared" si="10"/>
        <v>900</v>
      </c>
      <c r="BU46" s="19">
        <f t="shared" si="10"/>
        <v>900</v>
      </c>
      <c r="BV46" s="19">
        <f t="shared" si="10"/>
        <v>900</v>
      </c>
      <c r="BW46" s="19">
        <f t="shared" si="10"/>
        <v>900</v>
      </c>
      <c r="BX46" s="19">
        <f t="shared" si="10"/>
        <v>900</v>
      </c>
      <c r="BY46" s="19">
        <f t="shared" si="10"/>
        <v>900</v>
      </c>
      <c r="BZ46" s="19">
        <f t="shared" si="10"/>
        <v>900</v>
      </c>
      <c r="CA46" s="19">
        <f t="shared" si="10"/>
        <v>900</v>
      </c>
      <c r="CB46" s="19">
        <f t="shared" si="10"/>
        <v>900</v>
      </c>
      <c r="CC46" s="19">
        <f t="shared" si="10"/>
        <v>900</v>
      </c>
      <c r="CD46" s="19">
        <f t="shared" si="10"/>
        <v>900</v>
      </c>
      <c r="CE46" s="19">
        <f t="shared" si="10"/>
        <v>900</v>
      </c>
      <c r="CF46" s="19">
        <f t="shared" si="10"/>
        <v>900</v>
      </c>
      <c r="CG46" s="19">
        <f t="shared" si="10"/>
        <v>900</v>
      </c>
      <c r="CH46" s="19">
        <f t="shared" si="10"/>
        <v>900</v>
      </c>
      <c r="CI46" s="19">
        <f t="shared" si="10"/>
        <v>900</v>
      </c>
      <c r="CJ46" s="19">
        <f t="shared" si="10"/>
        <v>900</v>
      </c>
      <c r="CK46" s="19">
        <f t="shared" si="10"/>
        <v>900</v>
      </c>
      <c r="CL46" s="19">
        <f t="shared" si="10"/>
        <v>900</v>
      </c>
      <c r="CM46" s="19">
        <f t="shared" si="10"/>
        <v>900</v>
      </c>
      <c r="CN46" s="19">
        <f t="shared" si="10"/>
        <v>900</v>
      </c>
      <c r="CO46" s="19">
        <f t="shared" si="10"/>
        <v>900</v>
      </c>
      <c r="CP46" s="19">
        <f t="shared" si="10"/>
        <v>900</v>
      </c>
      <c r="CQ46" s="19">
        <f t="shared" si="10"/>
        <v>900</v>
      </c>
      <c r="CR46" s="19">
        <f t="shared" si="10"/>
        <v>900</v>
      </c>
      <c r="CS46" s="19">
        <f t="shared" si="10"/>
        <v>900</v>
      </c>
      <c r="CT46" s="19">
        <f t="shared" si="10"/>
        <v>900</v>
      </c>
      <c r="CU46" s="19">
        <f t="shared" si="10"/>
        <v>900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f>10*60</f>
        <v>600</v>
      </c>
      <c r="E47" s="10">
        <v>50</v>
      </c>
      <c r="F47" s="20">
        <f t="shared" si="9"/>
        <v>30000</v>
      </c>
      <c r="G47" s="25">
        <f>F47</f>
        <v>30000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500</v>
      </c>
      <c r="AO47" s="19">
        <f t="shared" ref="AO47:CU47" si="11">($D$47*$E$47)/60</f>
        <v>500</v>
      </c>
      <c r="AP47" s="19">
        <f t="shared" si="11"/>
        <v>500</v>
      </c>
      <c r="AQ47" s="19">
        <f t="shared" si="11"/>
        <v>500</v>
      </c>
      <c r="AR47" s="19">
        <f t="shared" si="11"/>
        <v>500</v>
      </c>
      <c r="AS47" s="19">
        <f t="shared" si="11"/>
        <v>500</v>
      </c>
      <c r="AT47" s="19">
        <f t="shared" si="11"/>
        <v>500</v>
      </c>
      <c r="AU47" s="19">
        <f t="shared" si="11"/>
        <v>500</v>
      </c>
      <c r="AV47" s="19">
        <f t="shared" si="11"/>
        <v>500</v>
      </c>
      <c r="AW47" s="19">
        <f t="shared" si="11"/>
        <v>500</v>
      </c>
      <c r="AX47" s="19">
        <f t="shared" si="11"/>
        <v>500</v>
      </c>
      <c r="AY47" s="19">
        <f t="shared" si="11"/>
        <v>500</v>
      </c>
      <c r="AZ47" s="19">
        <f t="shared" si="11"/>
        <v>500</v>
      </c>
      <c r="BA47" s="19">
        <f t="shared" si="11"/>
        <v>500</v>
      </c>
      <c r="BB47" s="19">
        <f t="shared" si="11"/>
        <v>500</v>
      </c>
      <c r="BC47" s="19">
        <f t="shared" si="11"/>
        <v>500</v>
      </c>
      <c r="BD47" s="19">
        <f t="shared" si="11"/>
        <v>500</v>
      </c>
      <c r="BE47" s="19">
        <f t="shared" si="11"/>
        <v>500</v>
      </c>
      <c r="BF47" s="19">
        <f t="shared" si="11"/>
        <v>500</v>
      </c>
      <c r="BG47" s="19">
        <f t="shared" si="11"/>
        <v>500</v>
      </c>
      <c r="BH47" s="19">
        <f t="shared" si="11"/>
        <v>500</v>
      </c>
      <c r="BI47" s="19">
        <f t="shared" si="11"/>
        <v>500</v>
      </c>
      <c r="BJ47" s="19">
        <f t="shared" si="11"/>
        <v>500</v>
      </c>
      <c r="BK47" s="19">
        <f t="shared" si="11"/>
        <v>500</v>
      </c>
      <c r="BL47" s="19">
        <f t="shared" si="11"/>
        <v>500</v>
      </c>
      <c r="BM47" s="19">
        <f t="shared" si="11"/>
        <v>500</v>
      </c>
      <c r="BN47" s="19">
        <f t="shared" si="11"/>
        <v>500</v>
      </c>
      <c r="BO47" s="19">
        <f t="shared" si="11"/>
        <v>500</v>
      </c>
      <c r="BP47" s="19">
        <f t="shared" si="11"/>
        <v>500</v>
      </c>
      <c r="BQ47" s="19">
        <f t="shared" si="11"/>
        <v>500</v>
      </c>
      <c r="BR47" s="19">
        <f t="shared" si="11"/>
        <v>500</v>
      </c>
      <c r="BS47" s="19">
        <f t="shared" si="11"/>
        <v>500</v>
      </c>
      <c r="BT47" s="19">
        <f t="shared" si="11"/>
        <v>500</v>
      </c>
      <c r="BU47" s="19">
        <f t="shared" si="11"/>
        <v>500</v>
      </c>
      <c r="BV47" s="19">
        <f t="shared" si="11"/>
        <v>500</v>
      </c>
      <c r="BW47" s="19">
        <f t="shared" si="11"/>
        <v>500</v>
      </c>
      <c r="BX47" s="19">
        <f t="shared" si="11"/>
        <v>500</v>
      </c>
      <c r="BY47" s="19">
        <f t="shared" si="11"/>
        <v>500</v>
      </c>
      <c r="BZ47" s="19">
        <f t="shared" si="11"/>
        <v>500</v>
      </c>
      <c r="CA47" s="19">
        <f t="shared" si="11"/>
        <v>500</v>
      </c>
      <c r="CB47" s="19">
        <f t="shared" si="11"/>
        <v>500</v>
      </c>
      <c r="CC47" s="19">
        <f t="shared" si="11"/>
        <v>500</v>
      </c>
      <c r="CD47" s="19">
        <f t="shared" si="11"/>
        <v>500</v>
      </c>
      <c r="CE47" s="19">
        <f t="shared" si="11"/>
        <v>500</v>
      </c>
      <c r="CF47" s="19">
        <f t="shared" si="11"/>
        <v>500</v>
      </c>
      <c r="CG47" s="19">
        <f t="shared" si="11"/>
        <v>500</v>
      </c>
      <c r="CH47" s="19">
        <f t="shared" si="11"/>
        <v>500</v>
      </c>
      <c r="CI47" s="19">
        <f t="shared" si="11"/>
        <v>500</v>
      </c>
      <c r="CJ47" s="19">
        <f t="shared" si="11"/>
        <v>500</v>
      </c>
      <c r="CK47" s="19">
        <f t="shared" si="11"/>
        <v>500</v>
      </c>
      <c r="CL47" s="19">
        <f t="shared" si="11"/>
        <v>500</v>
      </c>
      <c r="CM47" s="19">
        <f t="shared" si="11"/>
        <v>500</v>
      </c>
      <c r="CN47" s="19">
        <f t="shared" si="11"/>
        <v>500</v>
      </c>
      <c r="CO47" s="19">
        <f t="shared" si="11"/>
        <v>500</v>
      </c>
      <c r="CP47" s="19">
        <f t="shared" si="11"/>
        <v>500</v>
      </c>
      <c r="CQ47" s="19">
        <f t="shared" si="11"/>
        <v>500</v>
      </c>
      <c r="CR47" s="19">
        <f t="shared" si="11"/>
        <v>500</v>
      </c>
      <c r="CS47" s="19">
        <f t="shared" si="11"/>
        <v>500</v>
      </c>
      <c r="CT47" s="19">
        <f t="shared" si="11"/>
        <v>500</v>
      </c>
      <c r="CU47" s="19">
        <f t="shared" si="11"/>
        <v>500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656595.19999999995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-764720.73555144516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-108125.53555144521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-0.1413921847868754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-7514.9233043280001</v>
      </c>
      <c r="L52" s="24">
        <f>SUM(L2:L47)</f>
        <v>0</v>
      </c>
      <c r="M52" s="24">
        <f>SUM(M2:M47)</f>
        <v>-14353.72029112032</v>
      </c>
      <c r="N52" s="24">
        <f>SUM(N2:N47)</f>
        <v>-119.7</v>
      </c>
      <c r="O52" s="24">
        <f>SUM(O2:O47)</f>
        <v>0</v>
      </c>
      <c r="P52" s="24">
        <f>SUM(P2:P47)</f>
        <v>-22644.346994664476</v>
      </c>
      <c r="Q52" s="24">
        <f>SUM(Q2:Q47)</f>
        <v>-4987.1041680000008</v>
      </c>
      <c r="R52" s="24">
        <f>SUM(R2:R47)</f>
        <v>-617.92330432800009</v>
      </c>
      <c r="S52" s="24">
        <f>SUM(S2:S47)</f>
        <v>0</v>
      </c>
      <c r="T52" s="24">
        <f>SUM(T2:T47)</f>
        <v>-19948.416672000003</v>
      </c>
      <c r="U52" s="24">
        <f>SUM(U2:U47)</f>
        <v>0</v>
      </c>
      <c r="V52" s="24">
        <f>SUM(V2:V47)</f>
        <v>0</v>
      </c>
      <c r="W52" s="24">
        <f>SUM(W2:W47)</f>
        <v>-6120.8110872536126</v>
      </c>
      <c r="X52" s="24">
        <f>SUM(X2:X47)</f>
        <v>-9111.295241579066</v>
      </c>
      <c r="Y52" s="24">
        <f>SUM(Y2:Y47)</f>
        <v>-14023.099769287548</v>
      </c>
      <c r="Z52" s="24">
        <f>SUM(Z2:Z47)</f>
        <v>-9423.5920970311199</v>
      </c>
      <c r="AA52" s="24">
        <f>SUM(AA2:AA47)</f>
        <v>-13521.123629967929</v>
      </c>
      <c r="AB52" s="24">
        <f>SUM(AB2:AB47)</f>
        <v>-23554.759460958645</v>
      </c>
      <c r="AC52" s="24">
        <f>SUM(AC2:AC47)</f>
        <v>-22350.472107911821</v>
      </c>
      <c r="AD52" s="24">
        <f>SUM(AD2:AD47)</f>
        <v>-25386.084078393968</v>
      </c>
      <c r="AE52" s="24">
        <f>SUM(AE2:AE47)</f>
        <v>-49967.136623986466</v>
      </c>
      <c r="AF52" s="24">
        <f>SUM(AF2:AF47)</f>
        <v>-60819.629307442257</v>
      </c>
      <c r="AG52" s="24">
        <f>SUM(AG2:AG47)</f>
        <v>-49571.341489282451</v>
      </c>
      <c r="AH52" s="24">
        <f>SUM(AH2:AH47)</f>
        <v>-73393.178122952624</v>
      </c>
      <c r="AI52" s="24">
        <f>SUM(AI2:AI47)</f>
        <v>-74780.561468379121</v>
      </c>
      <c r="AJ52" s="24">
        <f>SUM(AJ2:AJ47)</f>
        <v>-92122.874793524883</v>
      </c>
      <c r="AK52" s="24">
        <f>SUM(AK2:AK47)</f>
        <v>-54182.930738185423</v>
      </c>
      <c r="AL52" s="24">
        <f>SUM(AL2:AL47)</f>
        <v>-57848.60754546438</v>
      </c>
      <c r="AM52" s="24">
        <f>SUM(AM2:AM47)</f>
        <v>-12839.784955488987</v>
      </c>
      <c r="AN52" s="24">
        <f>SUM(AN2:AN47)</f>
        <v>286833.84969284508</v>
      </c>
      <c r="AO52" s="24">
        <f>SUM(AO2:AO47)</f>
        <v>306.4809744071008</v>
      </c>
      <c r="AP52" s="24">
        <f>SUM(AP2:AP47)</f>
        <v>323.49314417531946</v>
      </c>
      <c r="AQ52" s="24">
        <f>SUM(AQ2:AQ47)</f>
        <v>340.55493277202913</v>
      </c>
      <c r="AR52" s="24">
        <f>SUM(AR2:AR47)</f>
        <v>357.66648491881233</v>
      </c>
      <c r="AS52" s="24">
        <f>SUM(AS2:AS47)</f>
        <v>374.82794575935691</v>
      </c>
      <c r="AT52" s="24">
        <f>SUM(AT2:AT47)</f>
        <v>392.03946086068663</v>
      </c>
      <c r="AU52" s="24">
        <f>SUM(AU2:AU47)</f>
        <v>409.30117621439513</v>
      </c>
      <c r="AV52" s="24">
        <f>SUM(AV2:AV47)</f>
        <v>426.6132382378853</v>
      </c>
      <c r="AW52" s="24">
        <f>SUM(AW2:AW47)</f>
        <v>443.97579377561033</v>
      </c>
      <c r="AX52" s="24">
        <f>SUM(AX2:AX47)</f>
        <v>461.38899010032094</v>
      </c>
      <c r="AY52" s="24">
        <f>SUM(AY2:AY47)</f>
        <v>478.8529749143114</v>
      </c>
      <c r="AZ52" s="24">
        <f>SUM(AZ2:AZ47)</f>
        <v>496.36789635067646</v>
      </c>
      <c r="BA52" s="24">
        <f>SUM(BA2:BA47)</f>
        <v>513.93390297456403</v>
      </c>
      <c r="BB52" s="24">
        <f>SUM(BB2:BB47)</f>
        <v>531.55114378443807</v>
      </c>
      <c r="BC52" s="24">
        <f>SUM(BC2:BC47)</f>
        <v>549.21976821334067</v>
      </c>
      <c r="BD52" s="24">
        <f>SUM(BD2:BD47)</f>
        <v>566.93992613016121</v>
      </c>
      <c r="BE52" s="24">
        <f>SUM(BE2:BE47)</f>
        <v>584.71176784090551</v>
      </c>
      <c r="BF52" s="24">
        <f>SUM(BF2:BF47)</f>
        <v>602.535444089973</v>
      </c>
      <c r="BG52" s="24">
        <f>SUM(BG2:BG47)</f>
        <v>620.41110606143354</v>
      </c>
      <c r="BH52" s="24">
        <f>SUM(BH2:BH47)</f>
        <v>638.33890538031096</v>
      </c>
      <c r="BI52" s="24">
        <f>SUM(BI2:BI47)</f>
        <v>656.31899411386837</v>
      </c>
      <c r="BJ52" s="24">
        <f>SUM(BJ2:BJ47)</f>
        <v>674.35152477289853</v>
      </c>
      <c r="BK52" s="24">
        <f>SUM(BK2:BK47)</f>
        <v>692.43665031301759</v>
      </c>
      <c r="BL52" s="24">
        <f>SUM(BL2:BL47)</f>
        <v>710.57452413596206</v>
      </c>
      <c r="BM52" s="24">
        <f>SUM(BM2:BM47)</f>
        <v>728.76530009089004</v>
      </c>
      <c r="BN52" s="24">
        <f>SUM(BN2:BN47)</f>
        <v>747.00913247568667</v>
      </c>
      <c r="BO52" s="24">
        <f>SUM(BO2:BO47)</f>
        <v>765.30617603827216</v>
      </c>
      <c r="BP52" s="24">
        <f>SUM(BP2:BP47)</f>
        <v>783.65658597791514</v>
      </c>
      <c r="BQ52" s="24">
        <f>SUM(BQ2:BQ47)</f>
        <v>802.060517946549</v>
      </c>
      <c r="BR52" s="24">
        <f>SUM(BR2:BR47)</f>
        <v>820.51812805009126</v>
      </c>
      <c r="BS52" s="24">
        <f>SUM(BS2:BS47)</f>
        <v>839.02957284976878</v>
      </c>
      <c r="BT52" s="24">
        <f>SUM(BT2:BT47)</f>
        <v>857.59500936344546</v>
      </c>
      <c r="BU52" s="24">
        <f>SUM(BU2:BU47)</f>
        <v>876.21459506695351</v>
      </c>
      <c r="BV52" s="24">
        <f>SUM(BV2:BV47)</f>
        <v>894.88848789543022</v>
      </c>
      <c r="BW52" s="24">
        <f>SUM(BW2:BW47)</f>
        <v>913.6168462446567</v>
      </c>
      <c r="BX52" s="24">
        <f>SUM(BX2:BX47)</f>
        <v>932.39982897240191</v>
      </c>
      <c r="BY52" s="24">
        <f>SUM(BY2:BY47)</f>
        <v>951.23759539976936</v>
      </c>
      <c r="BZ52" s="24">
        <f>SUM(BZ2:BZ47)</f>
        <v>970.13030531255026</v>
      </c>
      <c r="CA52" s="24">
        <f>SUM(CA2:CA47)</f>
        <v>989.07811896257681</v>
      </c>
      <c r="CB52" s="24">
        <f>SUM(CB2:CB47)</f>
        <v>1008.0811970690822</v>
      </c>
      <c r="CC52" s="24">
        <f>SUM(CC2:CC47)</f>
        <v>1027.1397008200652</v>
      </c>
      <c r="CD52" s="24">
        <f>SUM(CD2:CD47)</f>
        <v>1046.2537918736552</v>
      </c>
      <c r="CE52" s="24">
        <f>SUM(CE2:CE47)</f>
        <v>1065.4236323594848</v>
      </c>
      <c r="CF52" s="24">
        <f>SUM(CF2:CF47)</f>
        <v>1084.6493848800649</v>
      </c>
      <c r="CG52" s="24">
        <f>SUM(CG2:CG47)</f>
        <v>1103.9312125121633</v>
      </c>
      <c r="CH52" s="24">
        <f>SUM(CH2:CH47)</f>
        <v>1123.2692788081886</v>
      </c>
      <c r="CI52" s="24">
        <f>SUM(CI2:CI47)</f>
        <v>1142.6637477975771</v>
      </c>
      <c r="CJ52" s="24">
        <f>SUM(CJ2:CJ47)</f>
        <v>1162.1147839881849</v>
      </c>
      <c r="CK52" s="24">
        <f>SUM(CK2:CK47)</f>
        <v>1181.6225523676819</v>
      </c>
      <c r="CL52" s="24">
        <f>SUM(CL2:CL47)</f>
        <v>1201.1872184049525</v>
      </c>
      <c r="CM52" s="24">
        <f>SUM(CM2:CM47)</f>
        <v>1220.8089480514984</v>
      </c>
      <c r="CN52" s="24">
        <f>SUM(CN2:CN47)</f>
        <v>1240.4879077428468</v>
      </c>
      <c r="CO52" s="24">
        <f>SUM(CO2:CO47)</f>
        <v>1260.2242643999614</v>
      </c>
      <c r="CP52" s="24">
        <f>SUM(CP2:CP47)</f>
        <v>1280.0181854306595</v>
      </c>
      <c r="CQ52" s="24">
        <f>SUM(CQ2:CQ47)</f>
        <v>1299.8698387310303</v>
      </c>
      <c r="CR52" s="24">
        <f>SUM(CR2:CR47)</f>
        <v>1319.7793926868608</v>
      </c>
      <c r="CS52" s="24">
        <f>SUM(CS2:CS47)</f>
        <v>1339.7470161750621</v>
      </c>
      <c r="CT52" s="24">
        <f>SUM(CT2:CT47)</f>
        <v>1359.7728785651043</v>
      </c>
      <c r="CU52" s="24">
        <f>SUM(CU2:CU47)</f>
        <v>283770.55253003148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-108125.57722504612</v>
      </c>
      <c r="H53" s="33">
        <f>SUM(H52:R52)</f>
        <v>-57255.718062440792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-143439.65414438373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-238062.22123327915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5227.0739406630864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7771.6130436184476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10406.653649117803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13135.414619843679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294091.26096181449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-192878.84759777086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1.9921656778443264E-5</v>
      </c>
      <c r="H58" s="32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-2.8256592975058781E-2</v>
      </c>
      <c r="AO58" s="24">
        <f>MIRR($H$52:AO52,$G$56,$G$55)</f>
        <v>-2.7237731251372632E-2</v>
      </c>
      <c r="AP58" s="24">
        <f>MIRR($H$52:AP52,$G$56,$G$55)</f>
        <v>-2.6276327692658308E-2</v>
      </c>
      <c r="AQ58" s="24">
        <f>MIRR($H$52:AQ52,$G$56,$G$55)</f>
        <v>-2.5367548914006166E-2</v>
      </c>
      <c r="AR58" s="24">
        <f>MIRR($H$52:AR52,$G$56,$G$55)</f>
        <v>-2.4507090563098743E-2</v>
      </c>
      <c r="AS58" s="24">
        <f>MIRR($H$52:AS52,$G$56,$G$55)</f>
        <v>-2.3691106879929591E-2</v>
      </c>
      <c r="AT58" s="24">
        <f>MIRR($H$52:AT52,$G$56,$G$55)</f>
        <v>-2.2916151217679093E-2</v>
      </c>
      <c r="AU58" s="24">
        <f>MIRR($H$52:AU52,$G$56,$G$55)</f>
        <v>-2.2179125585269244E-2</v>
      </c>
      <c r="AV58" s="24">
        <f>MIRR($H$52:AV52,$G$56,$G$55)</f>
        <v>-2.1477237654620951E-2</v>
      </c>
      <c r="AW58" s="24">
        <f>MIRR($H$52:AW52,$G$56,$G$55)</f>
        <v>-2.0807963975321919E-2</v>
      </c>
      <c r="AX58" s="24">
        <f>MIRR($H$52:AX52,$G$56,$G$55)</f>
        <v>-2.0169018375734482E-2</v>
      </c>
      <c r="AY58" s="24">
        <f>MIRR($H$52:AY52,$G$56,$G$55)</f>
        <v>-1.955832471706942E-2</v>
      </c>
      <c r="AZ58" s="24">
        <f>MIRR($H$52:AZ52,$G$56,$G$55)</f>
        <v>-1.8973993316586002E-2</v>
      </c>
      <c r="BA58" s="24">
        <f>MIRR($H$52:BA52,$G$56,$G$55)</f>
        <v>-1.8414300476153445E-2</v>
      </c>
      <c r="BB58" s="24">
        <f>MIRR($H$52:BB52,$G$56,$G$55)</f>
        <v>-1.7877670649276034E-2</v>
      </c>
      <c r="BC58" s="24">
        <f>MIRR($H$52:BC52,$G$56,$G$55)</f>
        <v>-1.7362660858221579E-2</v>
      </c>
      <c r="BD58" s="24">
        <f>MIRR($H$52:BD52,$G$56,$G$55)</f>
        <v>-1.6867947036873554E-2</v>
      </c>
      <c r="BE58" s="24">
        <f>MIRR($H$52:BE52,$G$56,$G$55)</f>
        <v>-1.6392312027291633E-2</v>
      </c>
      <c r="BF58" s="24">
        <f>MIRR($H$52:BF52,$G$56,$G$55)</f>
        <v>-1.5934635001007558E-2</v>
      </c>
      <c r="BG58" s="24">
        <f>MIRR($H$52:BG52,$G$56,$G$55)</f>
        <v>-1.5493882111609514E-2</v>
      </c>
      <c r="BH58" s="24">
        <f>MIRR($H$52:BH52,$G$56,$G$55)</f>
        <v>-1.5069098214617216E-2</v>
      </c>
      <c r="BI58" s="24">
        <f>MIRR($H$52:BI52,$G$56,$G$55)</f>
        <v>-1.4659399515144722E-2</v>
      </c>
      <c r="BJ58" s="24">
        <f>MIRR($H$52:BJ52,$G$56,$G$55)</f>
        <v>-1.4263967024304769E-2</v>
      </c>
      <c r="BK58" s="24">
        <f>MIRR($H$52:BK52,$G$56,$G$55)</f>
        <v>-1.3882040722450584E-2</v>
      </c>
      <c r="BL58" s="24">
        <f>MIRR($H$52:BL52,$G$56,$G$55)</f>
        <v>-1.3512914341766713E-2</v>
      </c>
      <c r="BM58" s="24">
        <f>MIRR($H$52:BM52,$G$56,$G$55)</f>
        <v>-1.315593069287968E-2</v>
      </c>
      <c r="BN58" s="24">
        <f>MIRR($H$52:BN52,$G$56,$G$55)</f>
        <v>-1.2810477470451609E-2</v>
      </c>
      <c r="BO58" s="24">
        <f>MIRR($H$52:BO52,$G$56,$G$55)</f>
        <v>-1.2475983481456843E-2</v>
      </c>
      <c r="BP58" s="24">
        <f>MIRR($H$52:BP52,$G$56,$G$55)</f>
        <v>-1.2151915247277323E-2</v>
      </c>
      <c r="BQ58" s="24">
        <f>MIRR($H$52:BQ52,$G$56,$G$55)</f>
        <v>-1.1837773937106832E-2</v>
      </c>
      <c r="BR58" s="24">
        <f>MIRR($H$52:BR52,$G$56,$G$55)</f>
        <v>-1.1533092595586103E-2</v>
      </c>
      <c r="BS58" s="24">
        <f>MIRR($H$52:BS52,$G$56,$G$55)</f>
        <v>-1.1237433632262261E-2</v>
      </c>
      <c r="BT58" s="24">
        <f>MIRR($H$52:BT52,$G$56,$G$55)</f>
        <v>-1.0950386544479884E-2</v>
      </c>
      <c r="BU58" s="24">
        <f>MIRR($H$52:BU52,$G$56,$G$55)</f>
        <v>-1.0671565848775155E-2</v>
      </c>
      <c r="BV58" s="24">
        <f>MIRR($H$52:BV52,$G$56,$G$55)</f>
        <v>-1.0400609198843669E-2</v>
      </c>
      <c r="BW58" s="24">
        <f>MIRR($H$52:BW52,$G$56,$G$55)</f>
        <v>-1.0137175670747234E-2</v>
      </c>
      <c r="BX58" s="24">
        <f>MIRR($H$52:BX52,$G$56,$G$55)</f>
        <v>-9.8809441982816715E-3</v>
      </c>
      <c r="BY58" s="24">
        <f>MIRR($H$52:BY52,$G$56,$G$55)</f>
        <v>-9.6316121433930313E-3</v>
      </c>
      <c r="BZ58" s="24">
        <f>MIRR($H$52:BZ52,$G$56,$G$55)</f>
        <v>-9.3888939882411648E-3</v>
      </c>
      <c r="CA58" s="24">
        <f>MIRR($H$52:CA52,$G$56,$G$55)</f>
        <v>-9.1525201370107334E-3</v>
      </c>
      <c r="CB58" s="24">
        <f>MIRR($H$52:CB52,$G$56,$G$55)</f>
        <v>-8.9222358168780103E-3</v>
      </c>
      <c r="CC58" s="24">
        <f>MIRR($H$52:CC52,$G$56,$G$55)</f>
        <v>-8.6978000686984691E-3</v>
      </c>
      <c r="CD58" s="24">
        <f>MIRR($H$52:CD52,$G$56,$G$55)</f>
        <v>-8.4789848189882333E-3</v>
      </c>
      <c r="CE58" s="24">
        <f>MIRR($H$52:CE52,$G$56,$G$55)</f>
        <v>-8.2655740256669663E-3</v>
      </c>
      <c r="CF58" s="24">
        <f>MIRR($H$52:CF52,$G$56,$G$55)</f>
        <v>-8.0573628908172656E-3</v>
      </c>
      <c r="CG58" s="24">
        <f>MIRR($H$52:CG52,$G$56,$G$55)</f>
        <v>-7.8541571344100669E-3</v>
      </c>
      <c r="CH58" s="24">
        <f>MIRR($H$52:CH52,$G$56,$G$55)</f>
        <v>-7.6557723235618491E-3</v>
      </c>
      <c r="CI58" s="24">
        <f>MIRR($H$52:CI52,$G$56,$G$55)</f>
        <v>-7.462033252438327E-3</v>
      </c>
      <c r="CJ58" s="24">
        <f>MIRR($H$52:CJ52,$G$56,$G$55)</f>
        <v>-7.2727733683993767E-3</v>
      </c>
      <c r="CK58" s="24">
        <f>MIRR($H$52:CK52,$G$56,$G$55)</f>
        <v>-7.0878342404187E-3</v>
      </c>
      <c r="CL58" s="24">
        <f>MIRR($H$52:CL52,$G$56,$G$55)</f>
        <v>-6.9070650661895439E-3</v>
      </c>
      <c r="CM58" s="24">
        <f>MIRR($H$52:CM52,$G$56,$G$55)</f>
        <v>-6.7303222146769537E-3</v>
      </c>
      <c r="CN58" s="24">
        <f>MIRR($H$52:CN52,$G$56,$G$55)</f>
        <v>-6.5574688011789117E-3</v>
      </c>
      <c r="CO58" s="24">
        <f>MIRR($H$52:CO52,$G$56,$G$55)</f>
        <v>-6.3883742922375975E-3</v>
      </c>
      <c r="CP58" s="24">
        <f>MIRR($H$52:CP52,$G$56,$G$55)</f>
        <v>-6.2229141379841479E-3</v>
      </c>
      <c r="CQ58" s="24">
        <f>MIRR($H$52:CQ52,$G$56,$G$55)</f>
        <v>-6.0609694297224515E-3</v>
      </c>
      <c r="CR58" s="24">
        <f>MIRR($H$52:CR52,$G$56,$G$55)</f>
        <v>-5.9024265807585685E-3</v>
      </c>
      <c r="CS58" s="24">
        <f>MIRR($H$52:CS52,$G$56,$G$55)</f>
        <v>-5.7471770286533497E-3</v>
      </c>
      <c r="CT58" s="24">
        <f>MIRR($H$52:CT52,$G$56,$G$55)</f>
        <v>-5.5951169572463488E-3</v>
      </c>
      <c r="CU58" s="24">
        <f>MIRR($H$52:CU52,$G$56,$G$55)</f>
        <v>1.9921656778443264E-5</v>
      </c>
    </row>
    <row r="59" spans="1:99" x14ac:dyDescent="0.25">
      <c r="F59" s="39"/>
      <c r="G59" s="49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19 AP22">
    <cfRule type="cellIs" dxfId="62" priority="7" stopIfTrue="1" operator="equal">
      <formula>#REF!</formula>
    </cfRule>
  </conditionalFormatting>
  <conditionalFormatting sqref="Y19:AF19 Y22:AF22 AH19:AI19 AH22:AI22 AK19:AL19 AK22:AL22 AN19:AO19 AN22:AO22 H33:V39 W33:CU36 W38:BC38 W39:CU39 N24:R24 H23:M24 N23:CU23 Y16:CU16 X17:CU17 H6:W12 Y7:AM7 X8:AM8 X6:AM6 Z9:AM9 AN6:CU9 X9:Y12 Z10:CU12 H2:CU5 H13:CU15 H18:H22 AQ19:AR19 H25:CU32 K22:R22 K18:K21 H16:W17 W18:AM18 W20:AM21 AQ22:CU22 AY18:CU21 H40:CU47">
    <cfRule type="cellIs" dxfId="61" priority="9" stopIfTrue="1" operator="equal">
      <formula>#REF!</formula>
    </cfRule>
  </conditionalFormatting>
  <conditionalFormatting sqref="X7 X16 W19:X19 S22:X22 W37:CU37 S24:CU24">
    <cfRule type="cellIs" dxfId="60" priority="8" stopIfTrue="1" operator="equal">
      <formula>#REF!</formula>
    </cfRule>
  </conditionalFormatting>
  <conditionalFormatting sqref="I18:J22">
    <cfRule type="cellIs" dxfId="59" priority="6" stopIfTrue="1" operator="equal">
      <formula>#REF!</formula>
    </cfRule>
  </conditionalFormatting>
  <conditionalFormatting sqref="L18:P21">
    <cfRule type="cellIs" dxfId="58" priority="5" stopIfTrue="1" operator="equal">
      <formula>#REF!</formula>
    </cfRule>
  </conditionalFormatting>
  <conditionalFormatting sqref="Q18:V21">
    <cfRule type="cellIs" dxfId="57" priority="4" stopIfTrue="1" operator="equal">
      <formula>#REF!</formula>
    </cfRule>
  </conditionalFormatting>
  <conditionalFormatting sqref="AN18:AR18">
    <cfRule type="cellIs" dxfId="56" priority="3" stopIfTrue="1" operator="equal">
      <formula>#REF!</formula>
    </cfRule>
  </conditionalFormatting>
  <conditionalFormatting sqref="AN20:AR21">
    <cfRule type="cellIs" dxfId="55" priority="2" stopIfTrue="1" operator="equal">
      <formula>#REF!</formula>
    </cfRule>
  </conditionalFormatting>
  <conditionalFormatting sqref="AS18:AX21">
    <cfRule type="cellIs" dxfId="54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93638-AA42-4B08-9A93-1522293A428F}">
  <sheetPr codeName="Hoja8"/>
  <dimension ref="A1:CU59"/>
  <sheetViews>
    <sheetView zoomScaleNormal="100" workbookViewId="0">
      <pane xSplit="7" ySplit="1" topLeftCell="CL2" activePane="bottomRight" state="frozen"/>
      <selection pane="topRight" activeCell="J1" sqref="J1"/>
      <selection pane="bottomLeft" activeCell="A9" sqref="A9"/>
      <selection pane="bottomRight" activeCell="D1" sqref="D1:F1"/>
    </sheetView>
  </sheetViews>
  <sheetFormatPr baseColWidth="10" defaultColWidth="10.7109375" defaultRowHeight="15" x14ac:dyDescent="0.25"/>
  <cols>
    <col min="1" max="2" width="10.7109375" style="10"/>
    <col min="3" max="3" width="57.85546875" style="10" bestFit="1" customWidth="1"/>
    <col min="4" max="4" width="10.7109375" style="43"/>
    <col min="5" max="5" width="14" style="10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1.42578125" style="42" bestFit="1" customWidth="1"/>
    <col min="21" max="27" width="10.7109375" style="42"/>
    <col min="28" max="35" width="11.42578125" style="42" bestFit="1" customWidth="1"/>
    <col min="36" max="36" width="12" style="42" bestFit="1" customWidth="1"/>
    <col min="37" max="39" width="11.42578125" style="42" bestFit="1" customWidth="1"/>
    <col min="40" max="40" width="12.28515625" style="42" bestFit="1" customWidth="1"/>
    <col min="41" max="55" width="10.7109375" style="42"/>
    <col min="56" max="98" width="10.7109375" style="10"/>
    <col min="99" max="99" width="12.28515625" style="10" bestFit="1" customWidth="1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11970</v>
      </c>
      <c r="F6" s="10">
        <f>E6*D6</f>
        <v>671.51699999999994</v>
      </c>
      <c r="G6" s="16">
        <f>-F6</f>
        <v>-671.51699999999994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-671.51699999999994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11970</v>
      </c>
      <c r="F7" s="10">
        <f>E7*D7</f>
        <v>570.96899999999994</v>
      </c>
      <c r="G7" s="18">
        <f>-F7</f>
        <v>-570.96899999999994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-171.29069999999999</v>
      </c>
      <c r="Y7" s="19">
        <f>0.7*G7</f>
        <v>-399.67829999999992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11970</v>
      </c>
      <c r="F8" s="10">
        <f>D8*E8</f>
        <v>83.79</v>
      </c>
      <c r="G8" s="18">
        <f>-F8</f>
        <v>-83.79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-41.895000000000003</v>
      </c>
      <c r="Y8" s="19">
        <f>G8*0.5</f>
        <v>-41.895000000000003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611920.83360000001</v>
      </c>
      <c r="F9" s="10">
        <f>D9*E9</f>
        <v>34328.758764959995</v>
      </c>
      <c r="G9" s="18">
        <f>-F9</f>
        <v>-34328.758764959995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-13731.503505983999</v>
      </c>
      <c r="N9" s="19">
        <v>0</v>
      </c>
      <c r="O9" s="19">
        <v>0</v>
      </c>
      <c r="P9" s="19">
        <f>G9*0.6</f>
        <v>-20597.255258975998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611920.83360000001</v>
      </c>
      <c r="F10" s="10">
        <f>D10*E10</f>
        <v>29188.623762719999</v>
      </c>
      <c r="G10" s="18">
        <f>-F10</f>
        <v>-29188.623762719999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-2084.9016973371427</v>
      </c>
      <c r="AA10" s="19">
        <f t="shared" ref="AA10:AM10" si="0">$G10/14</f>
        <v>-2084.9016973371427</v>
      </c>
      <c r="AB10" s="19">
        <f t="shared" si="0"/>
        <v>-2084.9016973371427</v>
      </c>
      <c r="AC10" s="19">
        <f t="shared" si="0"/>
        <v>-2084.9016973371427</v>
      </c>
      <c r="AD10" s="19">
        <f t="shared" si="0"/>
        <v>-2084.9016973371427</v>
      </c>
      <c r="AE10" s="19">
        <f t="shared" si="0"/>
        <v>-2084.9016973371427</v>
      </c>
      <c r="AF10" s="19">
        <f t="shared" si="0"/>
        <v>-2084.9016973371427</v>
      </c>
      <c r="AG10" s="19">
        <f t="shared" si="0"/>
        <v>-2084.9016973371427</v>
      </c>
      <c r="AH10" s="19">
        <f t="shared" si="0"/>
        <v>-2084.9016973371427</v>
      </c>
      <c r="AI10" s="19">
        <f t="shared" si="0"/>
        <v>-2084.9016973371427</v>
      </c>
      <c r="AJ10" s="19">
        <f t="shared" si="0"/>
        <v>-2084.9016973371427</v>
      </c>
      <c r="AK10" s="19">
        <f t="shared" si="0"/>
        <v>-2084.9016973371427</v>
      </c>
      <c r="AL10" s="19">
        <f t="shared" si="0"/>
        <v>-2084.9016973371427</v>
      </c>
      <c r="AM10" s="19">
        <f t="shared" si="0"/>
        <v>-2084.9016973371427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611920.83360000001</v>
      </c>
      <c r="F11" s="10">
        <f>D11*E11</f>
        <v>4283.4458352000001</v>
      </c>
      <c r="G11" s="18">
        <f>-F11</f>
        <v>-4283.4458352000001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-305.96041680000002</v>
      </c>
      <c r="AA11" s="19">
        <f t="shared" ref="AA11:AM11" si="1">$G$11/14</f>
        <v>-305.96041680000002</v>
      </c>
      <c r="AB11" s="19">
        <f t="shared" si="1"/>
        <v>-305.96041680000002</v>
      </c>
      <c r="AC11" s="19">
        <f t="shared" si="1"/>
        <v>-305.96041680000002</v>
      </c>
      <c r="AD11" s="19">
        <f t="shared" si="1"/>
        <v>-305.96041680000002</v>
      </c>
      <c r="AE11" s="19">
        <f t="shared" si="1"/>
        <v>-305.96041680000002</v>
      </c>
      <c r="AF11" s="19">
        <f t="shared" si="1"/>
        <v>-305.96041680000002</v>
      </c>
      <c r="AG11" s="19">
        <f t="shared" si="1"/>
        <v>-305.96041680000002</v>
      </c>
      <c r="AH11" s="19">
        <f t="shared" si="1"/>
        <v>-305.96041680000002</v>
      </c>
      <c r="AI11" s="19">
        <f t="shared" si="1"/>
        <v>-305.96041680000002</v>
      </c>
      <c r="AJ11" s="19">
        <f t="shared" si="1"/>
        <v>-305.96041680000002</v>
      </c>
      <c r="AK11" s="19">
        <f t="shared" si="1"/>
        <v>-305.96041680000002</v>
      </c>
      <c r="AL11" s="19">
        <f t="shared" si="1"/>
        <v>-305.96041680000002</v>
      </c>
      <c r="AM11" s="19">
        <f t="shared" si="1"/>
        <v>-305.96041680000002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623890.83360000001</v>
      </c>
      <c r="F12" s="10">
        <f>D12*E12</f>
        <v>12477.816672000001</v>
      </c>
      <c r="G12" s="18">
        <f>-F12</f>
        <v>-12477.816672000001</v>
      </c>
      <c r="H12" s="19">
        <v>0</v>
      </c>
      <c r="I12" s="19">
        <v>0</v>
      </c>
      <c r="J12" s="19">
        <v>0</v>
      </c>
      <c r="K12" s="19">
        <f>G12*0.05</f>
        <v>-623.89083360000006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-1871.6725008000001</v>
      </c>
      <c r="Q12" s="19">
        <v>0</v>
      </c>
      <c r="R12" s="19">
        <f>G12*0.05</f>
        <v>-623.89083360000006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-499.11266688000006</v>
      </c>
      <c r="Y12" s="19">
        <f t="shared" si="2"/>
        <v>-499.11266688000006</v>
      </c>
      <c r="Z12" s="19">
        <f t="shared" si="2"/>
        <v>-499.11266688000006</v>
      </c>
      <c r="AA12" s="19">
        <f t="shared" si="2"/>
        <v>-499.11266688000006</v>
      </c>
      <c r="AB12" s="19">
        <f t="shared" si="2"/>
        <v>-499.11266688000006</v>
      </c>
      <c r="AC12" s="19">
        <f t="shared" si="2"/>
        <v>-499.11266688000006</v>
      </c>
      <c r="AD12" s="19">
        <f t="shared" si="2"/>
        <v>-499.11266688000006</v>
      </c>
      <c r="AE12" s="19">
        <f t="shared" si="2"/>
        <v>-499.11266688000006</v>
      </c>
      <c r="AF12" s="19">
        <f t="shared" si="2"/>
        <v>-499.11266688000006</v>
      </c>
      <c r="AG12" s="19">
        <f t="shared" si="2"/>
        <v>-499.11266688000006</v>
      </c>
      <c r="AH12" s="19">
        <f t="shared" si="2"/>
        <v>-499.11266688000006</v>
      </c>
      <c r="AI12" s="19">
        <f t="shared" si="2"/>
        <v>-499.11266688000006</v>
      </c>
      <c r="AJ12" s="19">
        <f t="shared" si="2"/>
        <v>-499.11266688000006</v>
      </c>
      <c r="AK12" s="19">
        <f t="shared" si="2"/>
        <v>-499.11266688000006</v>
      </c>
      <c r="AL12" s="19">
        <f t="shared" si="2"/>
        <v>-499.11266688000006</v>
      </c>
      <c r="AM12" s="19">
        <f>$G$12*0.04</f>
        <v>-499.11266688000006</v>
      </c>
      <c r="AN12" s="19">
        <f>G12*0.11</f>
        <v>-1372.5598339200001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1326.2759999999998</v>
      </c>
      <c r="F13" s="10">
        <f>D13*E13</f>
        <v>278.51795999999996</v>
      </c>
      <c r="G13" s="18">
        <f>-F13</f>
        <v>-278.51795999999996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-141.01856999999998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-44.768996999999999</v>
      </c>
      <c r="Y13" s="19">
        <f>(Y7+Y8)*0.21</f>
        <v>-92.730392999999978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80278.645034879984</v>
      </c>
      <c r="F14" s="10">
        <f>D14*E14</f>
        <v>16858.515457324796</v>
      </c>
      <c r="G14" s="18">
        <f>-F14</f>
        <v>-16858.515457324796</v>
      </c>
      <c r="H14" s="19">
        <v>0</v>
      </c>
      <c r="I14" s="19">
        <v>0</v>
      </c>
      <c r="J14" s="19">
        <v>0</v>
      </c>
      <c r="K14" s="19">
        <f>SUM(K9:K12)*0.21</f>
        <v>-131.01707505600001</v>
      </c>
      <c r="L14" s="19">
        <v>0</v>
      </c>
      <c r="M14" s="19">
        <f>SUM(M9:M12)*0.21</f>
        <v>-2883.6157362566396</v>
      </c>
      <c r="N14" s="19">
        <v>0</v>
      </c>
      <c r="O14" s="19">
        <v>0</v>
      </c>
      <c r="P14" s="19">
        <f>SUM(P9:P12)*0.21</f>
        <v>-4718.4748295529589</v>
      </c>
      <c r="Q14" s="19">
        <v>0</v>
      </c>
      <c r="R14" s="19">
        <f>SUM(R9:R12)*0.21</f>
        <v>-131.01707505600001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-104.8136600448</v>
      </c>
      <c r="Y14" s="19">
        <f>SUM(Y9:Y12)*0.21</f>
        <v>-104.8136600448</v>
      </c>
      <c r="Z14" s="19">
        <f>SUM(Z9:Z12)*0.21</f>
        <v>-606.89470401359995</v>
      </c>
      <c r="AA14" s="19">
        <f>SUM(AA9:AA12)*0.21</f>
        <v>-606.89470401359995</v>
      </c>
      <c r="AB14" s="19">
        <f>SUM(AB9:AB12)*0.21</f>
        <v>-606.89470401359995</v>
      </c>
      <c r="AC14" s="19">
        <f>SUM(AC9:AC12)*0.21</f>
        <v>-606.89470401359995</v>
      </c>
      <c r="AD14" s="19">
        <f>SUM(AD9:AD12)*0.21</f>
        <v>-606.89470401359995</v>
      </c>
      <c r="AE14" s="19">
        <f>SUM(AE9:AE12)*0.21</f>
        <v>-606.89470401359995</v>
      </c>
      <c r="AF14" s="19">
        <f>SUM(AF9:AF12)*0.21</f>
        <v>-606.89470401359995</v>
      </c>
      <c r="AG14" s="19">
        <f>SUM(AG9:AG12)*0.21</f>
        <v>-606.89470401359995</v>
      </c>
      <c r="AH14" s="19">
        <f>SUM(AH9:AH12)*0.21</f>
        <v>-606.89470401359995</v>
      </c>
      <c r="AI14" s="19">
        <f>SUM(AI9:AI12)*0.21</f>
        <v>-606.89470401359995</v>
      </c>
      <c r="AJ14" s="19">
        <f>SUM(AJ9:AJ12)*0.21</f>
        <v>-606.89470401359995</v>
      </c>
      <c r="AK14" s="19">
        <f>SUM(AK9:AK12)*0.21</f>
        <v>-606.89470401359995</v>
      </c>
      <c r="AL14" s="19">
        <f>SUM(AL9:AL12)*0.21</f>
        <v>-606.89470401359995</v>
      </c>
      <c r="AM14" s="19">
        <f>SUM(AM9:AM12)*0.21</f>
        <v>-606.89470401359995</v>
      </c>
      <c r="AN14" s="19">
        <f>SUM(AN9:AN12)*0.21</f>
        <v>-288.2375651232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611920.83360000001</v>
      </c>
      <c r="F15" s="10">
        <f>D15*E15</f>
        <v>1835.7625008</v>
      </c>
      <c r="G15" s="18">
        <f>-F15</f>
        <v>-1835.7625008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-131.12589291428571</v>
      </c>
      <c r="AA15" s="19">
        <f t="shared" ref="AA15:AM15" si="3">$G$15/14</f>
        <v>-131.12589291428571</v>
      </c>
      <c r="AB15" s="19">
        <f t="shared" si="3"/>
        <v>-131.12589291428571</v>
      </c>
      <c r="AC15" s="19">
        <f t="shared" si="3"/>
        <v>-131.12589291428571</v>
      </c>
      <c r="AD15" s="19">
        <f t="shared" si="3"/>
        <v>-131.12589291428571</v>
      </c>
      <c r="AE15" s="19">
        <f t="shared" si="3"/>
        <v>-131.12589291428571</v>
      </c>
      <c r="AF15" s="19">
        <f t="shared" si="3"/>
        <v>-131.12589291428571</v>
      </c>
      <c r="AG15" s="19">
        <f t="shared" si="3"/>
        <v>-131.12589291428571</v>
      </c>
      <c r="AH15" s="19">
        <f t="shared" si="3"/>
        <v>-131.12589291428571</v>
      </c>
      <c r="AI15" s="19">
        <f t="shared" si="3"/>
        <v>-131.12589291428571</v>
      </c>
      <c r="AJ15" s="19">
        <f t="shared" si="3"/>
        <v>-131.12589291428571</v>
      </c>
      <c r="AK15" s="19">
        <f t="shared" si="3"/>
        <v>-131.12589291428571</v>
      </c>
      <c r="AL15" s="19">
        <f t="shared" si="3"/>
        <v>-131.12589291428571</v>
      </c>
      <c r="AM15" s="19">
        <f t="shared" si="3"/>
        <v>-131.12589291428571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190*3</f>
        <v>570</v>
      </c>
      <c r="E16" s="10">
        <v>21</v>
      </c>
      <c r="F16" s="10">
        <f>D16*E16</f>
        <v>11970</v>
      </c>
      <c r="G16" s="18">
        <f>-F16</f>
        <v>-11970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-4788</v>
      </c>
      <c r="Y16" s="19">
        <f>G16*0.6</f>
        <v>-7182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70</v>
      </c>
      <c r="E17" s="10">
        <v>5.75</v>
      </c>
      <c r="F17" s="10">
        <f>D17*E17</f>
        <v>402.5</v>
      </c>
      <c r="G17" s="18">
        <f>-F17</f>
        <v>-402.5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-161</v>
      </c>
      <c r="Y17" s="19">
        <f>G17*0.6</f>
        <v>-241.5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4*65*1.2</f>
        <v>312</v>
      </c>
      <c r="E18" s="10">
        <f>684.63*1.06</f>
        <v>725.70780000000002</v>
      </c>
      <c r="F18" s="10">
        <f>D18*E18</f>
        <v>226420.83360000001</v>
      </c>
      <c r="G18" s="18">
        <f>-F18</f>
        <v>-226420.83360000001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f>'evolucion certificaciones nuevo'!J33</f>
        <v>-6792.625008</v>
      </c>
      <c r="AF18" s="19">
        <f>'evolucion certificaciones nuevo'!K33</f>
        <v>-9056.8333440000006</v>
      </c>
      <c r="AG18" s="19">
        <f>'evolucion certificaciones nuevo'!L33</f>
        <v>-21057.1375248</v>
      </c>
      <c r="AH18" s="19">
        <f>'evolucion certificaciones nuevo'!M33</f>
        <v>-23774.187528000002</v>
      </c>
      <c r="AI18" s="19">
        <f>'evolucion certificaciones nuevo'!N33</f>
        <v>-37359.437544</v>
      </c>
      <c r="AJ18" s="19">
        <f>'evolucion certificaciones nuevo'!O33</f>
        <v>-46416.270887999999</v>
      </c>
      <c r="AK18" s="19">
        <f>'evolucion certificaciones nuevo'!P33</f>
        <v>-47095.533388800002</v>
      </c>
      <c r="AL18" s="19">
        <f>'evolucion certificaciones nuevo'!Q33</f>
        <v>-18566.508355200003</v>
      </c>
      <c r="AM18" s="19">
        <f>'evolucion certificaciones nuevo'!R33</f>
        <v>-16302.3000192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1</v>
      </c>
      <c r="E19" s="10">
        <v>385500</v>
      </c>
      <c r="F19" s="10">
        <f>D19*E19</f>
        <v>385500</v>
      </c>
      <c r="G19" s="18">
        <f>-F19</f>
        <v>-385500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f>'evolucion certificaciones nuevo'!E35</f>
        <v>-2313</v>
      </c>
      <c r="AA19" s="19">
        <f>'evolucion certificaciones nuevo'!F35</f>
        <v>-6168</v>
      </c>
      <c r="AB19" s="19">
        <f>'evolucion certificaciones nuevo'!G35</f>
        <v>-15420</v>
      </c>
      <c r="AC19" s="19">
        <f>'evolucion certificaciones nuevo'!H35</f>
        <v>-14456.25</v>
      </c>
      <c r="AD19" s="19">
        <f>'evolucion certificaciones nuevo'!I35</f>
        <v>-17347.5</v>
      </c>
      <c r="AE19" s="19">
        <f>'evolucion certificaciones nuevo'!J35</f>
        <v>-36429.75</v>
      </c>
      <c r="AF19" s="19">
        <f>'evolucion certificaciones nuevo'!K35</f>
        <v>-45296.25</v>
      </c>
      <c r="AG19" s="19">
        <f>'evolucion certificaciones nuevo'!L35</f>
        <v>-30840</v>
      </c>
      <c r="AH19" s="19">
        <f>'evolucion certificaciones nuevo'!M35</f>
        <v>-51271.5</v>
      </c>
      <c r="AI19" s="19">
        <f>'evolucion certificaciones nuevo'!N35</f>
        <v>-45874.5</v>
      </c>
      <c r="AJ19" s="19">
        <f>'evolucion certificaciones nuevo'!O35</f>
        <v>-57246.75</v>
      </c>
      <c r="AK19" s="19">
        <f>'evolucion certificaciones nuevo'!P35</f>
        <v>-22551.75</v>
      </c>
      <c r="AL19" s="19">
        <f>'evolucion certificaciones nuevo'!Q35</f>
        <v>-40284.75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11970</v>
      </c>
      <c r="F20" s="10">
        <f>E20*D20</f>
        <v>2513.6999999999998</v>
      </c>
      <c r="G20" s="18">
        <f>-F20</f>
        <v>-2513.6999999999998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f>X16*0.21</f>
        <v>-1005.48</v>
      </c>
      <c r="Y20" s="19">
        <f>Y16*0.21</f>
        <v>-1508.22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611920.83360000001</v>
      </c>
      <c r="F21" s="10">
        <f>E21*D21</f>
        <v>61192.083360000004</v>
      </c>
      <c r="G21" s="18">
        <f>-F21</f>
        <v>-61192.083360000004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-231.3</v>
      </c>
      <c r="AA21" s="19">
        <f>(AA18+AA19)*0.1</f>
        <v>-616.80000000000007</v>
      </c>
      <c r="AB21" s="19">
        <f>(AB18+AB19)*0.1</f>
        <v>-1542</v>
      </c>
      <c r="AC21" s="19">
        <f>(AC18+AC19)*0.1</f>
        <v>-1445.625</v>
      </c>
      <c r="AD21" s="19">
        <f>(AD18+AD19)*0.1</f>
        <v>-1734.75</v>
      </c>
      <c r="AE21" s="19">
        <f>(AE18+AE19)*0.1</f>
        <v>-4322.2375008000008</v>
      </c>
      <c r="AF21" s="19">
        <f>(AF18+AF19)*0.1</f>
        <v>-5435.3083344000006</v>
      </c>
      <c r="AG21" s="19">
        <f>(AG18+AG19)*0.1</f>
        <v>-5189.71375248</v>
      </c>
      <c r="AH21" s="19">
        <f>(AH18+AH19)*0.1</f>
        <v>-7504.5687528000017</v>
      </c>
      <c r="AI21" s="19">
        <f>(AI18+AI19)*0.1</f>
        <v>-8323.3937544</v>
      </c>
      <c r="AJ21" s="19">
        <f>(AJ18+AJ19)*0.1</f>
        <v>-10366.302088800001</v>
      </c>
      <c r="AK21" s="19">
        <f>(AK18+AK19)*0.1</f>
        <v>-6964.7283388800006</v>
      </c>
      <c r="AL21" s="19">
        <f>(AL18+AL19)*0.1</f>
        <v>-5885.1258355200007</v>
      </c>
      <c r="AM21" s="19">
        <f>(AM18+AM19)*0.1</f>
        <v>-1630.2300019200002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611920.83360000001</v>
      </c>
      <c r="F23" s="10">
        <f>D23*E23</f>
        <v>30596.041680000002</v>
      </c>
      <c r="G23" s="16">
        <f>-F23</f>
        <v>-30596.041680000002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-6119.2083360000006</v>
      </c>
      <c r="R23" s="17">
        <v>0</v>
      </c>
      <c r="S23" s="17">
        <v>0</v>
      </c>
      <c r="T23" s="17">
        <f>G23*0.8</f>
        <v>-24476.833344000002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11970</v>
      </c>
      <c r="F24" s="10">
        <f>D24*E24</f>
        <v>598.5</v>
      </c>
      <c r="G24" s="18">
        <f>-F24</f>
        <v>-598.5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-119.7</v>
      </c>
      <c r="O24" s="19">
        <v>0</v>
      </c>
      <c r="P24" s="19">
        <f>G24*0.8</f>
        <v>-478.8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</f>
        <v>226420.83360000001</v>
      </c>
      <c r="F25" s="10">
        <f>D25*E25</f>
        <v>67.926250080000003</v>
      </c>
      <c r="G25" s="18">
        <f>-F25</f>
        <v>-67.926250080000003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-67.926250080000003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</f>
        <v>226420.83360000001</v>
      </c>
      <c r="F26" s="10">
        <f>D26*E26</f>
        <v>45.284166720000002</v>
      </c>
      <c r="G26" s="18">
        <f>-F26</f>
        <v>-45.284166720000002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-45.284166720000002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</f>
        <v>226420.83360000001</v>
      </c>
      <c r="F28" s="10">
        <f>D28*E28</f>
        <v>67.926250080000003</v>
      </c>
      <c r="G28" s="18">
        <f>-F28</f>
        <v>-67.926250080000003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-67.926250080000003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</f>
        <v>226420.83360000001</v>
      </c>
      <c r="F29" s="10">
        <f>D29*E29</f>
        <v>45.284166720000002</v>
      </c>
      <c r="G29" s="18">
        <f>-F29</f>
        <v>-45.284166720000002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-45.284166720000002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</f>
        <v>226420.83360000001</v>
      </c>
      <c r="F31" s="10">
        <f>D31*E31</f>
        <v>2037.7875024</v>
      </c>
      <c r="G31" s="18">
        <f>-F31</f>
        <v>-2037.7875024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-127.3617189</v>
      </c>
      <c r="Y31" s="19">
        <f t="shared" ref="Y31:AM31" si="5">$G$31/16</f>
        <v>-127.3617189</v>
      </c>
      <c r="Z31" s="19">
        <f t="shared" si="5"/>
        <v>-127.3617189</v>
      </c>
      <c r="AA31" s="19">
        <f t="shared" si="5"/>
        <v>-127.3617189</v>
      </c>
      <c r="AB31" s="19">
        <f t="shared" si="5"/>
        <v>-127.3617189</v>
      </c>
      <c r="AC31" s="19">
        <f t="shared" si="5"/>
        <v>-127.3617189</v>
      </c>
      <c r="AD31" s="19">
        <f t="shared" si="5"/>
        <v>-127.3617189</v>
      </c>
      <c r="AE31" s="19">
        <f t="shared" si="5"/>
        <v>-127.3617189</v>
      </c>
      <c r="AF31" s="19">
        <f t="shared" si="5"/>
        <v>-127.3617189</v>
      </c>
      <c r="AG31" s="19">
        <f t="shared" si="5"/>
        <v>-127.3617189</v>
      </c>
      <c r="AH31" s="19">
        <f t="shared" si="5"/>
        <v>-127.3617189</v>
      </c>
      <c r="AI31" s="19">
        <f t="shared" si="5"/>
        <v>-127.3617189</v>
      </c>
      <c r="AJ31" s="19">
        <f t="shared" si="5"/>
        <v>-127.3617189</v>
      </c>
      <c r="AK31" s="19">
        <f t="shared" si="5"/>
        <v>-127.3617189</v>
      </c>
      <c r="AL31" s="19">
        <f t="shared" si="5"/>
        <v>-127.3617189</v>
      </c>
      <c r="AM31" s="19">
        <f t="shared" si="5"/>
        <v>-127.3617189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4*65*1.2*725.71</f>
        <v>226421.52000000002</v>
      </c>
      <c r="F32" s="10">
        <f>D32*E32</f>
        <v>566.05380000000002</v>
      </c>
      <c r="G32" s="18">
        <f>-F32</f>
        <v>-566.05380000000002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-566.05380000000002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681693.3101832039</v>
      </c>
      <c r="F34" s="20">
        <f>D34*E34</f>
        <v>1704.2332754580098</v>
      </c>
      <c r="G34" s="18">
        <f>-F34</f>
        <v>-1704.2332754580098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-1704.2332754580098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681693.3101832039</v>
      </c>
      <c r="F36" s="20">
        <f>D36*E36</f>
        <v>1704.2332754580098</v>
      </c>
      <c r="G36" s="18">
        <f>-F36</f>
        <v>-1704.2332754580098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-1704.2332754580098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681693.3101832039</v>
      </c>
      <c r="F37" s="20">
        <f>D37*E37</f>
        <v>681.69331018320395</v>
      </c>
      <c r="G37" s="18">
        <f>-F37</f>
        <v>-681.69331018320395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-681.69331018320395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514680.79269244964</v>
      </c>
      <c r="F38" s="20">
        <v>47095.71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-1501.1523041666667</v>
      </c>
      <c r="AO38" s="19">
        <v>-1478.2220851749066</v>
      </c>
      <c r="AP38" s="19">
        <v>-1455.2249863777542</v>
      </c>
      <c r="AQ38" s="19">
        <v>-1432.1608127091099</v>
      </c>
      <c r="AR38" s="19">
        <v>-1409.029368533932</v>
      </c>
      <c r="AS38" s="19">
        <v>-1385.8304576465766</v>
      </c>
      <c r="AT38" s="19">
        <v>-1362.5638832691329</v>
      </c>
      <c r="AU38" s="19">
        <v>-1339.2294480497551</v>
      </c>
      <c r="AV38" s="19">
        <v>-1315.8269540609874</v>
      </c>
      <c r="AW38" s="19">
        <v>-1292.3562027980861</v>
      </c>
      <c r="AX38" s="19">
        <v>-1268.8169951773341</v>
      </c>
      <c r="AY38" s="19">
        <v>-1245.2091315343555</v>
      </c>
      <c r="AZ38" s="19">
        <v>-1221.5324116224178</v>
      </c>
      <c r="BA38" s="19">
        <v>-1197.7866346107373</v>
      </c>
      <c r="BB38" s="19">
        <v>-1173.9715990827724</v>
      </c>
      <c r="BC38" s="19">
        <v>-1150.0871030345174</v>
      </c>
      <c r="BD38" s="24">
        <v>-1126.1329438727889</v>
      </c>
      <c r="BE38" s="24">
        <v>-1102.1089184135053</v>
      </c>
      <c r="BF38" s="24">
        <v>-1078.0148228799649</v>
      </c>
      <c r="BG38" s="24">
        <v>-1053.8504529011188</v>
      </c>
      <c r="BH38" s="24">
        <v>-1029.6156035098343</v>
      </c>
      <c r="BI38" s="24">
        <v>-1005.3100691411585</v>
      </c>
      <c r="BJ38" s="24">
        <v>-980.93364363057412</v>
      </c>
      <c r="BK38" s="24">
        <v>-956.4861202122504</v>
      </c>
      <c r="BL38" s="24">
        <v>-931.96729151729005</v>
      </c>
      <c r="BM38" s="24">
        <v>-907.37694957196948</v>
      </c>
      <c r="BN38" s="24">
        <v>-882.71488579597496</v>
      </c>
      <c r="BO38" s="24">
        <v>-857.98089100063373</v>
      </c>
      <c r="BP38" s="24">
        <v>-833.17475538713984</v>
      </c>
      <c r="BQ38" s="24">
        <v>-808.29626854477272</v>
      </c>
      <c r="BR38" s="24">
        <v>-783.34521944911535</v>
      </c>
      <c r="BS38" s="24">
        <v>-758.32139646026258</v>
      </c>
      <c r="BT38" s="24">
        <v>-733.22458732102564</v>
      </c>
      <c r="BU38" s="24">
        <v>-708.0545791551325</v>
      </c>
      <c r="BV38" s="24">
        <v>-682.8111584654223</v>
      </c>
      <c r="BW38" s="24">
        <v>-657.49411113203359</v>
      </c>
      <c r="BX38" s="24">
        <v>-632.10322241058918</v>
      </c>
      <c r="BY38" s="24">
        <v>-606.6382769303741</v>
      </c>
      <c r="BZ38" s="24">
        <v>-581.09905869250815</v>
      </c>
      <c r="CA38" s="24">
        <v>-555.48535106811516</v>
      </c>
      <c r="CB38" s="24">
        <v>-529.79693679648449</v>
      </c>
      <c r="CC38" s="24">
        <v>-504.03359798322816</v>
      </c>
      <c r="CD38" s="24">
        <v>-478.19511609843312</v>
      </c>
      <c r="CE38" s="24">
        <v>-452.2812719748074</v>
      </c>
      <c r="CF38" s="24">
        <v>-426.29184580582114</v>
      </c>
      <c r="CG38" s="24">
        <v>-400.22661714384208</v>
      </c>
      <c r="CH38" s="24">
        <v>-374.08536489826548</v>
      </c>
      <c r="CI38" s="24">
        <v>-347.86786733363931</v>
      </c>
      <c r="CJ38" s="24">
        <v>-321.57390206778302</v>
      </c>
      <c r="CK38" s="24">
        <v>-295.2032460699013</v>
      </c>
      <c r="CL38" s="24">
        <v>-268.75567565869238</v>
      </c>
      <c r="CM38" s="24">
        <v>-242.23096650045079</v>
      </c>
      <c r="CN38" s="24">
        <v>-215.62889360716434</v>
      </c>
      <c r="CO38" s="24">
        <v>-188.94923133460586</v>
      </c>
      <c r="CP38" s="24">
        <v>-162.19175338041902</v>
      </c>
      <c r="CQ38" s="24">
        <v>-135.35623278219907</v>
      </c>
      <c r="CR38" s="24">
        <v>-108.44244191556774</v>
      </c>
      <c r="CS38" s="24">
        <v>-81.450152492242054</v>
      </c>
      <c r="CT38" s="24">
        <v>-54.379135558098334</v>
      </c>
      <c r="CU38" s="24">
        <v>-27.229161491230009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681693.3101832039</v>
      </c>
      <c r="F39" s="20">
        <v>24394.25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-2840.3887916666667</v>
      </c>
      <c r="Y39" s="19">
        <v>-2668.3467745457992</v>
      </c>
      <c r="Z39" s="19">
        <v>-2495.5879156869282</v>
      </c>
      <c r="AA39" s="19">
        <v>-2322.1092282494783</v>
      </c>
      <c r="AB39" s="19">
        <v>-2147.9077129477059</v>
      </c>
      <c r="AC39" s="19">
        <v>-1972.9803579988422</v>
      </c>
      <c r="AD39" s="19">
        <v>-1797.3241390710252</v>
      </c>
      <c r="AE39" s="19">
        <v>-1620.9360192310091</v>
      </c>
      <c r="AF39" s="19">
        <v>-1443.8129488916597</v>
      </c>
      <c r="AG39" s="19">
        <v>-1265.9518657592296</v>
      </c>
      <c r="AH39" s="19">
        <v>-1087.3496947804142</v>
      </c>
      <c r="AI39" s="19">
        <v>-908.00334808918706</v>
      </c>
      <c r="AJ39" s="19">
        <v>-727.90972495341327</v>
      </c>
      <c r="AK39" s="19">
        <v>-547.0657117212404</v>
      </c>
      <c r="AL39" s="19">
        <v>-365.46818176726691</v>
      </c>
      <c r="AM39" s="19">
        <v>-183.11399543848506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681693.3101832039</v>
      </c>
      <c r="F40" s="20">
        <f>D40*E40</f>
        <v>1704.2332754580098</v>
      </c>
      <c r="G40" s="18">
        <f>-F40</f>
        <v>-1704.2332754580098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-1704.2332754580098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2*8</f>
        <v>16</v>
      </c>
      <c r="E41" s="10">
        <v>700</v>
      </c>
      <c r="F41" s="20">
        <f t="shared" ref="F41:F42" si="6">D41*E41</f>
        <v>11200</v>
      </c>
      <c r="G41" s="16">
        <f>-F41</f>
        <v>-11200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v>0</v>
      </c>
      <c r="Y41" s="17">
        <f t="shared" ref="Y41:AF41" si="7">$G$41/8</f>
        <v>-1400</v>
      </c>
      <c r="Z41" s="17">
        <f t="shared" si="7"/>
        <v>-1400</v>
      </c>
      <c r="AA41" s="17">
        <f t="shared" si="7"/>
        <v>-1400</v>
      </c>
      <c r="AB41" s="17">
        <f t="shared" si="7"/>
        <v>-1400</v>
      </c>
      <c r="AC41" s="17">
        <f t="shared" si="7"/>
        <v>-1400</v>
      </c>
      <c r="AD41" s="17">
        <f t="shared" si="7"/>
        <v>-1400</v>
      </c>
      <c r="AE41" s="17">
        <f t="shared" si="7"/>
        <v>-1400</v>
      </c>
      <c r="AF41" s="17">
        <f t="shared" si="7"/>
        <v>-1400</v>
      </c>
      <c r="AG41" s="17">
        <v>0</v>
      </c>
      <c r="AH41" s="17">
        <v>0</v>
      </c>
      <c r="AI41" s="17">
        <v>0</v>
      </c>
      <c r="AJ41" s="17">
        <v>0</v>
      </c>
      <c r="AK41" s="17">
        <v>0</v>
      </c>
      <c r="AL41" s="17">
        <v>0</v>
      </c>
      <c r="AM41" s="17">
        <v>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2*8</f>
        <v>16</v>
      </c>
      <c r="E42" s="10">
        <v>200</v>
      </c>
      <c r="F42" s="20">
        <f t="shared" si="6"/>
        <v>3200</v>
      </c>
      <c r="G42" s="18">
        <f>-$F$42</f>
        <v>-3200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v>0</v>
      </c>
      <c r="Y42" s="19">
        <f t="shared" ref="Y42:AF42" si="8">$G$42/8</f>
        <v>-400</v>
      </c>
      <c r="Z42" s="19">
        <f t="shared" si="8"/>
        <v>-400</v>
      </c>
      <c r="AA42" s="19">
        <f t="shared" si="8"/>
        <v>-400</v>
      </c>
      <c r="AB42" s="19">
        <f t="shared" si="8"/>
        <v>-400</v>
      </c>
      <c r="AC42" s="19">
        <f t="shared" si="8"/>
        <v>-400</v>
      </c>
      <c r="AD42" s="19">
        <f t="shared" si="8"/>
        <v>-400</v>
      </c>
      <c r="AE42" s="19">
        <f t="shared" si="8"/>
        <v>-400</v>
      </c>
      <c r="AF42" s="19">
        <f t="shared" si="8"/>
        <v>-400</v>
      </c>
      <c r="AG42" s="19">
        <v>0</v>
      </c>
      <c r="AH42" s="19">
        <v>0</v>
      </c>
      <c r="AI42" s="19">
        <v>0</v>
      </c>
      <c r="AJ42" s="19">
        <v>0</v>
      </c>
      <c r="AK42" s="19">
        <v>0</v>
      </c>
      <c r="AL42" s="19">
        <v>0</v>
      </c>
      <c r="AM42" s="19">
        <v>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4</v>
      </c>
      <c r="E43" s="10">
        <f>65*2183.04</f>
        <v>141897.60000000001</v>
      </c>
      <c r="F43" s="10">
        <f>D43*E43</f>
        <v>567590.40000000002</v>
      </c>
      <c r="G43" s="18">
        <f>F43</f>
        <v>567590.40000000002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567590.40000000002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5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4*60</f>
        <v>240</v>
      </c>
      <c r="E46" s="10">
        <v>450</v>
      </c>
      <c r="F46" s="20">
        <f>D46*E46</f>
        <v>108000</v>
      </c>
      <c r="G46" s="18">
        <f>F46</f>
        <v>108000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1800</v>
      </c>
      <c r="AO46" s="19">
        <f t="shared" ref="AO46:CU46" si="9">($D$46*$E$46)/60</f>
        <v>1800</v>
      </c>
      <c r="AP46" s="19">
        <f t="shared" si="9"/>
        <v>1800</v>
      </c>
      <c r="AQ46" s="19">
        <f t="shared" si="9"/>
        <v>1800</v>
      </c>
      <c r="AR46" s="19">
        <f t="shared" si="9"/>
        <v>1800</v>
      </c>
      <c r="AS46" s="19">
        <f t="shared" si="9"/>
        <v>1800</v>
      </c>
      <c r="AT46" s="19">
        <f t="shared" si="9"/>
        <v>1800</v>
      </c>
      <c r="AU46" s="19">
        <f t="shared" si="9"/>
        <v>1800</v>
      </c>
      <c r="AV46" s="19">
        <f t="shared" si="9"/>
        <v>1800</v>
      </c>
      <c r="AW46" s="19">
        <f t="shared" si="9"/>
        <v>1800</v>
      </c>
      <c r="AX46" s="19">
        <f t="shared" si="9"/>
        <v>1800</v>
      </c>
      <c r="AY46" s="19">
        <f t="shared" si="9"/>
        <v>1800</v>
      </c>
      <c r="AZ46" s="19">
        <f t="shared" si="9"/>
        <v>1800</v>
      </c>
      <c r="BA46" s="19">
        <f t="shared" si="9"/>
        <v>1800</v>
      </c>
      <c r="BB46" s="19">
        <f t="shared" si="9"/>
        <v>1800</v>
      </c>
      <c r="BC46" s="19">
        <f t="shared" si="9"/>
        <v>1800</v>
      </c>
      <c r="BD46" s="19">
        <f t="shared" si="9"/>
        <v>1800</v>
      </c>
      <c r="BE46" s="19">
        <f t="shared" si="9"/>
        <v>1800</v>
      </c>
      <c r="BF46" s="19">
        <f t="shared" si="9"/>
        <v>1800</v>
      </c>
      <c r="BG46" s="19">
        <f t="shared" si="9"/>
        <v>1800</v>
      </c>
      <c r="BH46" s="19">
        <f t="shared" si="9"/>
        <v>1800</v>
      </c>
      <c r="BI46" s="19">
        <f t="shared" si="9"/>
        <v>1800</v>
      </c>
      <c r="BJ46" s="19">
        <f t="shared" si="9"/>
        <v>1800</v>
      </c>
      <c r="BK46" s="19">
        <f t="shared" si="9"/>
        <v>1800</v>
      </c>
      <c r="BL46" s="19">
        <f t="shared" si="9"/>
        <v>1800</v>
      </c>
      <c r="BM46" s="19">
        <f t="shared" si="9"/>
        <v>1800</v>
      </c>
      <c r="BN46" s="19">
        <f t="shared" si="9"/>
        <v>1800</v>
      </c>
      <c r="BO46" s="19">
        <f t="shared" si="9"/>
        <v>1800</v>
      </c>
      <c r="BP46" s="19">
        <f t="shared" si="9"/>
        <v>1800</v>
      </c>
      <c r="BQ46" s="19">
        <f t="shared" si="9"/>
        <v>1800</v>
      </c>
      <c r="BR46" s="19">
        <f t="shared" si="9"/>
        <v>1800</v>
      </c>
      <c r="BS46" s="19">
        <f t="shared" si="9"/>
        <v>1800</v>
      </c>
      <c r="BT46" s="19">
        <f t="shared" si="9"/>
        <v>1800</v>
      </c>
      <c r="BU46" s="19">
        <f t="shared" si="9"/>
        <v>1800</v>
      </c>
      <c r="BV46" s="19">
        <f t="shared" si="9"/>
        <v>1800</v>
      </c>
      <c r="BW46" s="19">
        <f t="shared" si="9"/>
        <v>1800</v>
      </c>
      <c r="BX46" s="19">
        <f t="shared" si="9"/>
        <v>1800</v>
      </c>
      <c r="BY46" s="19">
        <f t="shared" si="9"/>
        <v>1800</v>
      </c>
      <c r="BZ46" s="19">
        <f t="shared" si="9"/>
        <v>1800</v>
      </c>
      <c r="CA46" s="19">
        <f t="shared" si="9"/>
        <v>1800</v>
      </c>
      <c r="CB46" s="19">
        <f t="shared" si="9"/>
        <v>1800</v>
      </c>
      <c r="CC46" s="19">
        <f t="shared" si="9"/>
        <v>1800</v>
      </c>
      <c r="CD46" s="19">
        <f t="shared" si="9"/>
        <v>1800</v>
      </c>
      <c r="CE46" s="19">
        <f t="shared" si="9"/>
        <v>1800</v>
      </c>
      <c r="CF46" s="19">
        <f t="shared" si="9"/>
        <v>1800</v>
      </c>
      <c r="CG46" s="19">
        <f t="shared" si="9"/>
        <v>1800</v>
      </c>
      <c r="CH46" s="19">
        <f t="shared" si="9"/>
        <v>1800</v>
      </c>
      <c r="CI46" s="19">
        <f t="shared" si="9"/>
        <v>1800</v>
      </c>
      <c r="CJ46" s="19">
        <f t="shared" si="9"/>
        <v>1800</v>
      </c>
      <c r="CK46" s="19">
        <f t="shared" si="9"/>
        <v>1800</v>
      </c>
      <c r="CL46" s="19">
        <f t="shared" si="9"/>
        <v>1800</v>
      </c>
      <c r="CM46" s="19">
        <f t="shared" si="9"/>
        <v>1800</v>
      </c>
      <c r="CN46" s="19">
        <f t="shared" si="9"/>
        <v>1800</v>
      </c>
      <c r="CO46" s="19">
        <f t="shared" si="9"/>
        <v>1800</v>
      </c>
      <c r="CP46" s="19">
        <f t="shared" si="9"/>
        <v>1800</v>
      </c>
      <c r="CQ46" s="19">
        <f t="shared" si="9"/>
        <v>1800</v>
      </c>
      <c r="CR46" s="19">
        <f t="shared" si="9"/>
        <v>1800</v>
      </c>
      <c r="CS46" s="19">
        <f t="shared" si="9"/>
        <v>1800</v>
      </c>
      <c r="CT46" s="19">
        <f t="shared" si="9"/>
        <v>1800</v>
      </c>
      <c r="CU46" s="19">
        <f t="shared" si="9"/>
        <v>1800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v>0</v>
      </c>
      <c r="E47" s="10">
        <v>50</v>
      </c>
      <c r="F47" s="20">
        <f t="shared" ref="F47" si="10">D47*E47</f>
        <v>0</v>
      </c>
      <c r="G47" s="25">
        <f>F47</f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0</v>
      </c>
      <c r="AO47" s="19">
        <f t="shared" ref="AO47:CU47" si="11">($D$47*$E$47)/60</f>
        <v>0</v>
      </c>
      <c r="AP47" s="19">
        <f t="shared" si="11"/>
        <v>0</v>
      </c>
      <c r="AQ47" s="19">
        <f t="shared" si="11"/>
        <v>0</v>
      </c>
      <c r="AR47" s="19">
        <f t="shared" si="11"/>
        <v>0</v>
      </c>
      <c r="AS47" s="19">
        <f t="shared" si="11"/>
        <v>0</v>
      </c>
      <c r="AT47" s="19">
        <f t="shared" si="11"/>
        <v>0</v>
      </c>
      <c r="AU47" s="19">
        <f t="shared" si="11"/>
        <v>0</v>
      </c>
      <c r="AV47" s="19">
        <f t="shared" si="11"/>
        <v>0</v>
      </c>
      <c r="AW47" s="19">
        <f t="shared" si="11"/>
        <v>0</v>
      </c>
      <c r="AX47" s="19">
        <f t="shared" si="11"/>
        <v>0</v>
      </c>
      <c r="AY47" s="19">
        <f t="shared" si="11"/>
        <v>0</v>
      </c>
      <c r="AZ47" s="19">
        <f t="shared" si="11"/>
        <v>0</v>
      </c>
      <c r="BA47" s="19">
        <f t="shared" si="11"/>
        <v>0</v>
      </c>
      <c r="BB47" s="19">
        <f t="shared" si="11"/>
        <v>0</v>
      </c>
      <c r="BC47" s="19">
        <f t="shared" si="11"/>
        <v>0</v>
      </c>
      <c r="BD47" s="19">
        <f t="shared" si="11"/>
        <v>0</v>
      </c>
      <c r="BE47" s="19">
        <f t="shared" si="11"/>
        <v>0</v>
      </c>
      <c r="BF47" s="19">
        <f t="shared" si="11"/>
        <v>0</v>
      </c>
      <c r="BG47" s="19">
        <f t="shared" si="11"/>
        <v>0</v>
      </c>
      <c r="BH47" s="19">
        <f t="shared" si="11"/>
        <v>0</v>
      </c>
      <c r="BI47" s="19">
        <f t="shared" si="11"/>
        <v>0</v>
      </c>
      <c r="BJ47" s="19">
        <f t="shared" si="11"/>
        <v>0</v>
      </c>
      <c r="BK47" s="19">
        <f t="shared" si="11"/>
        <v>0</v>
      </c>
      <c r="BL47" s="19">
        <f t="shared" si="11"/>
        <v>0</v>
      </c>
      <c r="BM47" s="19">
        <f t="shared" si="11"/>
        <v>0</v>
      </c>
      <c r="BN47" s="19">
        <f t="shared" si="11"/>
        <v>0</v>
      </c>
      <c r="BO47" s="19">
        <f t="shared" si="11"/>
        <v>0</v>
      </c>
      <c r="BP47" s="19">
        <f t="shared" si="11"/>
        <v>0</v>
      </c>
      <c r="BQ47" s="19">
        <f t="shared" si="11"/>
        <v>0</v>
      </c>
      <c r="BR47" s="19">
        <f t="shared" si="11"/>
        <v>0</v>
      </c>
      <c r="BS47" s="19">
        <f t="shared" si="11"/>
        <v>0</v>
      </c>
      <c r="BT47" s="19">
        <f t="shared" si="11"/>
        <v>0</v>
      </c>
      <c r="BU47" s="19">
        <f t="shared" si="11"/>
        <v>0</v>
      </c>
      <c r="BV47" s="19">
        <f t="shared" si="11"/>
        <v>0</v>
      </c>
      <c r="BW47" s="19">
        <f t="shared" si="11"/>
        <v>0</v>
      </c>
      <c r="BX47" s="19">
        <f t="shared" si="11"/>
        <v>0</v>
      </c>
      <c r="BY47" s="19">
        <f t="shared" si="11"/>
        <v>0</v>
      </c>
      <c r="BZ47" s="19">
        <f t="shared" si="11"/>
        <v>0</v>
      </c>
      <c r="CA47" s="19">
        <f t="shared" si="11"/>
        <v>0</v>
      </c>
      <c r="CB47" s="19">
        <f t="shared" si="11"/>
        <v>0</v>
      </c>
      <c r="CC47" s="19">
        <f t="shared" si="11"/>
        <v>0</v>
      </c>
      <c r="CD47" s="19">
        <f t="shared" si="11"/>
        <v>0</v>
      </c>
      <c r="CE47" s="19">
        <f t="shared" si="11"/>
        <v>0</v>
      </c>
      <c r="CF47" s="19">
        <f t="shared" si="11"/>
        <v>0</v>
      </c>
      <c r="CG47" s="19">
        <f t="shared" si="11"/>
        <v>0</v>
      </c>
      <c r="CH47" s="19">
        <f t="shared" si="11"/>
        <v>0</v>
      </c>
      <c r="CI47" s="19">
        <f t="shared" si="11"/>
        <v>0</v>
      </c>
      <c r="CJ47" s="19">
        <f t="shared" si="11"/>
        <v>0</v>
      </c>
      <c r="CK47" s="19">
        <f t="shared" si="11"/>
        <v>0</v>
      </c>
      <c r="CL47" s="19">
        <f t="shared" si="11"/>
        <v>0</v>
      </c>
      <c r="CM47" s="19">
        <f t="shared" si="11"/>
        <v>0</v>
      </c>
      <c r="CN47" s="19">
        <f t="shared" si="11"/>
        <v>0</v>
      </c>
      <c r="CO47" s="19">
        <f t="shared" si="11"/>
        <v>0</v>
      </c>
      <c r="CP47" s="19">
        <f t="shared" si="11"/>
        <v>0</v>
      </c>
      <c r="CQ47" s="19">
        <f t="shared" si="11"/>
        <v>0</v>
      </c>
      <c r="CR47" s="19">
        <f t="shared" si="11"/>
        <v>0</v>
      </c>
      <c r="CS47" s="19">
        <f t="shared" si="11"/>
        <v>0</v>
      </c>
      <c r="CT47" s="19">
        <f t="shared" si="11"/>
        <v>0</v>
      </c>
      <c r="CU47" s="19">
        <f t="shared" si="11"/>
        <v>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964390.40000000002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-932150.99086556199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32239.409134438029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3.4586037509332763E-2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v>1E-3</v>
      </c>
      <c r="I52" s="24">
        <f>SUM(I2:I47)</f>
        <v>-7018</v>
      </c>
      <c r="J52" s="24">
        <v>1E-3</v>
      </c>
      <c r="K52" s="24">
        <f>SUM(K2:K47)</f>
        <v>-7651.9079086560005</v>
      </c>
      <c r="L52" s="24">
        <v>1E-3</v>
      </c>
      <c r="M52" s="24">
        <f>SUM(M2:M47)</f>
        <v>-17427.654812240638</v>
      </c>
      <c r="N52" s="24">
        <f>SUM(N2:N47)</f>
        <v>-119.7</v>
      </c>
      <c r="O52" s="24">
        <v>1E-3</v>
      </c>
      <c r="P52" s="24">
        <f>SUM(P2:P47)</f>
        <v>-27666.202589328957</v>
      </c>
      <c r="Q52" s="24">
        <f>SUM(Q2:Q47)</f>
        <v>-6119.2083360000006</v>
      </c>
      <c r="R52" s="24">
        <f>SUM(R2:R47)</f>
        <v>-754.90790865600002</v>
      </c>
      <c r="S52" s="24">
        <v>1E-3</v>
      </c>
      <c r="T52" s="24">
        <f>SUM(T2:T47)</f>
        <v>-24476.833344000002</v>
      </c>
      <c r="U52" s="24">
        <v>1E-3</v>
      </c>
      <c r="V52" s="24">
        <v>1E-3</v>
      </c>
      <c r="W52" s="24">
        <f>SUM(W2:W47)</f>
        <v>-6840.1598610992223</v>
      </c>
      <c r="X52" s="24">
        <f>SUM(X2:X47)</f>
        <v>-9784.1115344914651</v>
      </c>
      <c r="Y52" s="24">
        <f>SUM(Y2:Y47)</f>
        <v>-14665.658513370599</v>
      </c>
      <c r="Z52" s="24">
        <f>SUM(Z2:Z47)</f>
        <v>-10595.245012531957</v>
      </c>
      <c r="AA52" s="24">
        <f>SUM(AA2:AA47)</f>
        <v>-14662.266325094508</v>
      </c>
      <c r="AB52" s="24">
        <f>SUM(AB2:AB47)</f>
        <v>-24665.264809792734</v>
      </c>
      <c r="AC52" s="24">
        <f>SUM(AC2:AC47)</f>
        <v>-23430.212454843873</v>
      </c>
      <c r="AD52" s="24">
        <f>SUM(AD2:AD47)</f>
        <v>-26434.931235916054</v>
      </c>
      <c r="AE52" s="24">
        <f>SUM(AE2:AE47)</f>
        <v>-54720.905624876046</v>
      </c>
      <c r="AF52" s="24">
        <f>SUM(AF2:AF47)</f>
        <v>-66787.5617241367</v>
      </c>
      <c r="AG52" s="24">
        <f>SUM(AG2:AG47)</f>
        <v>-62108.160239884251</v>
      </c>
      <c r="AH52" s="24">
        <f>SUM(AH2:AH47)</f>
        <v>-87392.963072425438</v>
      </c>
      <c r="AI52" s="24">
        <f>SUM(AI2:AI47)</f>
        <v>-96220.691743334217</v>
      </c>
      <c r="AJ52" s="24">
        <f>SUM(AJ2:AJ47)</f>
        <v>-118512.58979859845</v>
      </c>
      <c r="AK52" s="24">
        <f>SUM(AK2:AK47)</f>
        <v>-80914.434536246277</v>
      </c>
      <c r="AL52" s="24">
        <f>SUM(AL2:AL47)</f>
        <v>-68857.209469332302</v>
      </c>
      <c r="AM52" s="24">
        <f>SUM(AM2:AM47)</f>
        <v>-22571.001113403516</v>
      </c>
      <c r="AN52" s="24">
        <f>SUM(AN2:AN47)</f>
        <v>286145.5756631901</v>
      </c>
      <c r="AO52" s="24">
        <f>SUM(AO2:AO47)</f>
        <v>321.77791482509338</v>
      </c>
      <c r="AP52" s="24">
        <f>SUM(AP2:AP47)</f>
        <v>344.77501362224575</v>
      </c>
      <c r="AQ52" s="24">
        <f>SUM(AQ2:AQ47)</f>
        <v>367.8391872908901</v>
      </c>
      <c r="AR52" s="24">
        <f>SUM(AR2:AR47)</f>
        <v>390.97063146606797</v>
      </c>
      <c r="AS52" s="24">
        <f>SUM(AS2:AS47)</f>
        <v>414.16954235342337</v>
      </c>
      <c r="AT52" s="24">
        <f>SUM(AT2:AT47)</f>
        <v>437.43611673086707</v>
      </c>
      <c r="AU52" s="24">
        <f>SUM(AU2:AU47)</f>
        <v>460.77055195024491</v>
      </c>
      <c r="AV52" s="24">
        <f>SUM(AV2:AV47)</f>
        <v>484.17304593901258</v>
      </c>
      <c r="AW52" s="24">
        <f>SUM(AW2:AW47)</f>
        <v>507.64379720191391</v>
      </c>
      <c r="AX52" s="24">
        <f>SUM(AX2:AX47)</f>
        <v>531.18300482266591</v>
      </c>
      <c r="AY52" s="24">
        <f>SUM(AY2:AY47)</f>
        <v>554.79086846564451</v>
      </c>
      <c r="AZ52" s="24">
        <f>SUM(AZ2:AZ47)</f>
        <v>578.46758837758216</v>
      </c>
      <c r="BA52" s="24">
        <f>SUM(BA2:BA47)</f>
        <v>602.21336538926266</v>
      </c>
      <c r="BB52" s="24">
        <f>SUM(BB2:BB47)</f>
        <v>626.0284009172276</v>
      </c>
      <c r="BC52" s="24">
        <f>SUM(BC2:BC47)</f>
        <v>649.91289696548256</v>
      </c>
      <c r="BD52" s="24">
        <f>SUM(BD2:BD47)</f>
        <v>673.86705612721107</v>
      </c>
      <c r="BE52" s="24">
        <f>SUM(BE2:BE47)</f>
        <v>697.89108158649469</v>
      </c>
      <c r="BF52" s="24">
        <f>SUM(BF2:BF47)</f>
        <v>721.98517712003513</v>
      </c>
      <c r="BG52" s="24">
        <f>SUM(BG2:BG47)</f>
        <v>746.14954709888116</v>
      </c>
      <c r="BH52" s="24">
        <f>SUM(BH2:BH47)</f>
        <v>770.38439649016573</v>
      </c>
      <c r="BI52" s="24">
        <f>SUM(BI2:BI47)</f>
        <v>794.68993085884154</v>
      </c>
      <c r="BJ52" s="24">
        <f>SUM(BJ2:BJ47)</f>
        <v>819.06635636942588</v>
      </c>
      <c r="BK52" s="24">
        <f>SUM(BK2:BK47)</f>
        <v>843.5138797877496</v>
      </c>
      <c r="BL52" s="24">
        <f>SUM(BL2:BL47)</f>
        <v>868.03270848270995</v>
      </c>
      <c r="BM52" s="24">
        <f>SUM(BM2:BM47)</f>
        <v>892.62305042803052</v>
      </c>
      <c r="BN52" s="24">
        <f>SUM(BN2:BN47)</f>
        <v>917.28511420402504</v>
      </c>
      <c r="BO52" s="24">
        <f>SUM(BO2:BO47)</f>
        <v>942.01910899936627</v>
      </c>
      <c r="BP52" s="24">
        <f>SUM(BP2:BP47)</f>
        <v>966.82524461286016</v>
      </c>
      <c r="BQ52" s="24">
        <f>SUM(BQ2:BQ47)</f>
        <v>991.70373145522728</v>
      </c>
      <c r="BR52" s="24">
        <f>SUM(BR2:BR47)</f>
        <v>1016.6547805508847</v>
      </c>
      <c r="BS52" s="24">
        <f>SUM(BS2:BS47)</f>
        <v>1041.6786035397374</v>
      </c>
      <c r="BT52" s="24">
        <f>SUM(BT2:BT47)</f>
        <v>1066.7754126789744</v>
      </c>
      <c r="BU52" s="24">
        <f>SUM(BU2:BU47)</f>
        <v>1091.9454208448674</v>
      </c>
      <c r="BV52" s="24">
        <f>SUM(BV2:BV47)</f>
        <v>1117.1888415345777</v>
      </c>
      <c r="BW52" s="24">
        <f>SUM(BW2:BW47)</f>
        <v>1142.5058888679664</v>
      </c>
      <c r="BX52" s="24">
        <f>SUM(BX2:BX47)</f>
        <v>1167.8967775894107</v>
      </c>
      <c r="BY52" s="24">
        <f>SUM(BY2:BY47)</f>
        <v>1193.3617230696259</v>
      </c>
      <c r="BZ52" s="24">
        <f>SUM(BZ2:BZ47)</f>
        <v>1218.9009413074918</v>
      </c>
      <c r="CA52" s="24">
        <f>SUM(CA2:CA47)</f>
        <v>1244.5146489318849</v>
      </c>
      <c r="CB52" s="24">
        <f>SUM(CB2:CB47)</f>
        <v>1270.2030632035155</v>
      </c>
      <c r="CC52" s="24">
        <f>SUM(CC2:CC47)</f>
        <v>1295.9664020167718</v>
      </c>
      <c r="CD52" s="24">
        <f>SUM(CD2:CD47)</f>
        <v>1321.8048839015669</v>
      </c>
      <c r="CE52" s="24">
        <f>SUM(CE2:CE47)</f>
        <v>1347.7187280251926</v>
      </c>
      <c r="CF52" s="24">
        <f>SUM(CF2:CF47)</f>
        <v>1373.7081541941789</v>
      </c>
      <c r="CG52" s="24">
        <f>SUM(CG2:CG47)</f>
        <v>1399.7733828561579</v>
      </c>
      <c r="CH52" s="24">
        <f>SUM(CH2:CH47)</f>
        <v>1425.9146351017346</v>
      </c>
      <c r="CI52" s="24">
        <f>SUM(CI2:CI47)</f>
        <v>1452.1321326663606</v>
      </c>
      <c r="CJ52" s="24">
        <f>SUM(CJ2:CJ47)</f>
        <v>1478.4260979322171</v>
      </c>
      <c r="CK52" s="24">
        <f>SUM(CK2:CK47)</f>
        <v>1504.7967539300987</v>
      </c>
      <c r="CL52" s="24">
        <f>SUM(CL2:CL47)</f>
        <v>1531.2443243413077</v>
      </c>
      <c r="CM52" s="24">
        <f>SUM(CM2:CM47)</f>
        <v>1557.7690334995491</v>
      </c>
      <c r="CN52" s="24">
        <f>SUM(CN2:CN47)</f>
        <v>1584.3711063928356</v>
      </c>
      <c r="CO52" s="24">
        <f>SUM(CO2:CO47)</f>
        <v>1611.0507686653941</v>
      </c>
      <c r="CP52" s="24">
        <f>SUM(CP2:CP47)</f>
        <v>1637.808246619581</v>
      </c>
      <c r="CQ52" s="24">
        <f>SUM(CQ2:CQ47)</f>
        <v>1664.6437672178008</v>
      </c>
      <c r="CR52" s="24">
        <f>SUM(CR2:CR47)</f>
        <v>1691.5575580844322</v>
      </c>
      <c r="CS52" s="24">
        <f>SUM(CS2:CS47)</f>
        <v>1718.5498475077579</v>
      </c>
      <c r="CT52" s="24">
        <f>SUM(CT2:CT47)</f>
        <v>1745.6208644419016</v>
      </c>
      <c r="CU52" s="24">
        <f>SUM(CU2:CU47)</f>
        <v>567658.93756305077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32239.409357434371</v>
      </c>
      <c r="H53" s="33">
        <f>SUM(H52:R52)</f>
        <v>-66757.577554881587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-155554.68009114041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-371273.38873059984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5955.6861009048025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9395.4011955190545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12957.456475050989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16646.203207100989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580870.30875547999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-137071.43642377682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1.6908926783907319E-3</v>
      </c>
      <c r="H58" s="32"/>
      <c r="I58" s="24">
        <f>MIRR(H52:I52,G56,G55)</f>
        <v>-0.99999985674408887</v>
      </c>
      <c r="J58" s="24">
        <f>MIRR($H$52:J52,$G$56,$G$55)</f>
        <v>-0.99946472885376048</v>
      </c>
      <c r="K58" s="24">
        <f>MIRR($H$52:K52,$G$56,$G$55)</f>
        <v>-0.99483477043358393</v>
      </c>
      <c r="L58" s="24">
        <f>MIRR($H$52:L52,$G$56,$G$55)</f>
        <v>-0.97867730134285269</v>
      </c>
      <c r="M58" s="24">
        <f>MIRR($H$52:M52,$G$56,$G$55)</f>
        <v>-0.96059455345714906</v>
      </c>
      <c r="N58" s="24">
        <f>MIRR($H$52:N52,$G$56,$G$55)</f>
        <v>-0.93243643345724192</v>
      </c>
      <c r="O58" s="24">
        <f>MIRR($H$52:O52,$G$56,$G$55)</f>
        <v>-0.89656381416328634</v>
      </c>
      <c r="P58" s="24">
        <f>MIRR($H$52:P52,$G$56,$G$55)</f>
        <v>-0.87279500262372056</v>
      </c>
      <c r="Q58" s="24">
        <f>MIRR($H$52:Q52,$G$56,$G$55)</f>
        <v>-0.84167462472673105</v>
      </c>
      <c r="R58" s="24">
        <f>MIRR($H$52:R52,$G$56,$G$55)</f>
        <v>-0.80975491872191607</v>
      </c>
      <c r="S58" s="24">
        <f>MIRR($H$52:S52,$G$56,$G$55)</f>
        <v>-0.77429624035693989</v>
      </c>
      <c r="T58" s="24">
        <f>MIRR($H$52:T52,$G$56,$G$55)</f>
        <v>-0.75093628472948093</v>
      </c>
      <c r="U58" s="24">
        <f>MIRR($H$52:U52,$G$56,$G$55)</f>
        <v>-0.71895089757599528</v>
      </c>
      <c r="V58" s="24">
        <f>MIRR($H$52:V52,$G$56,$G$55)</f>
        <v>-0.68888531843823353</v>
      </c>
      <c r="W58" s="24">
        <f>MIRR($H$52:W52,$G$56,$G$55)</f>
        <v>-0.66520370192170408</v>
      </c>
      <c r="X58" s="24">
        <f>MIRR($H$52:X52,$G$56,$G$55)</f>
        <v>-0.64351426658276356</v>
      </c>
      <c r="Y58" s="24">
        <f>MIRR($H$52:Y52,$G$56,$G$55)</f>
        <v>-0.62392695465163794</v>
      </c>
      <c r="Z58" s="24">
        <f>MIRR($H$52:Z52,$G$56,$G$55)</f>
        <v>-0.60464057057632625</v>
      </c>
      <c r="AA58" s="24">
        <f>MIRR($H$52:AA52,$G$56,$G$55)</f>
        <v>-0.587014019776959</v>
      </c>
      <c r="AB58" s="24">
        <f>MIRR($H$52:AB52,$G$56,$G$55)</f>
        <v>-0.57154452019663438</v>
      </c>
      <c r="AC58" s="24">
        <f>MIRR($H$52:AC52,$G$56,$G$55)</f>
        <v>-0.55648310581004634</v>
      </c>
      <c r="AD58" s="24">
        <f>MIRR($H$52:AD52,$G$56,$G$55)</f>
        <v>-0.54231530949611739</v>
      </c>
      <c r="AE58" s="24">
        <f>MIRR($H$52:AE52,$G$56,$G$55)</f>
        <v>-0.53088792536514617</v>
      </c>
      <c r="AF58" s="24">
        <f>MIRR($H$52:AF52,$G$56,$G$55)</f>
        <v>-0.52008251108766945</v>
      </c>
      <c r="AG58" s="24">
        <f>MIRR($H$52:AG52,$G$56,$G$55)</f>
        <v>-0.50894607410836001</v>
      </c>
      <c r="AH58" s="24">
        <f>MIRR($H$52:AH52,$G$56,$G$55)</f>
        <v>-0.49899325563435404</v>
      </c>
      <c r="AI58" s="24">
        <f>MIRR($H$52:AI52,$G$56,$G$55)</f>
        <v>-0.48928159897107792</v>
      </c>
      <c r="AJ58" s="24">
        <f>MIRR($H$52:AJ52,$G$56,$G$55)</f>
        <v>-0.48018771606299249</v>
      </c>
      <c r="AK58" s="24">
        <f>MIRR($H$52:AK52,$G$56,$G$55)</f>
        <v>-0.47021179641552657</v>
      </c>
      <c r="AL58" s="24">
        <f>MIRR($H$52:AL52,$G$56,$G$55)</f>
        <v>-0.46028822778664213</v>
      </c>
      <c r="AM58" s="24">
        <f>MIRR($H$52:AM52,$G$56,$G$55)</f>
        <v>-0.44981679004786679</v>
      </c>
      <c r="AN58" s="24">
        <f>MIRR($H$52:AN52,$G$56,$G$55)</f>
        <v>-3.4152569081293049E-2</v>
      </c>
      <c r="AO58" s="24">
        <f>MIRR($H$52:AO52,$G$56,$G$55)</f>
        <v>-3.2959931053619607E-2</v>
      </c>
      <c r="AP58" s="24">
        <f>MIRR($H$52:AP52,$G$56,$G$55)</f>
        <v>-3.1834031273075603E-2</v>
      </c>
      <c r="AQ58" s="24">
        <f>MIRR($H$52:AQ52,$G$56,$G$55)</f>
        <v>-3.076927472401092E-2</v>
      </c>
      <c r="AR58" s="24">
        <f>MIRR($H$52:AR52,$G$56,$G$55)</f>
        <v>-2.9760677290325943E-2</v>
      </c>
      <c r="AS58" s="24">
        <f>MIRR($H$52:AS52,$G$56,$G$55)</f>
        <v>-2.8803784622835282E-2</v>
      </c>
      <c r="AT58" s="24">
        <f>MIRR($H$52:AT52,$G$56,$G$55)</f>
        <v>-2.789460359886875E-2</v>
      </c>
      <c r="AU58" s="24">
        <f>MIRR($H$52:AU52,$G$56,$G$55)</f>
        <v>-2.7029544151726759E-2</v>
      </c>
      <c r="AV58" s="24">
        <f>MIRR($H$52:AV52,$G$56,$G$55)</f>
        <v>-2.6205369684798363E-2</v>
      </c>
      <c r="AW58" s="24">
        <f>MIRR($H$52:AW52,$G$56,$G$55)</f>
        <v>-2.5419154627923435E-2</v>
      </c>
      <c r="AX58" s="24">
        <f>MIRR($H$52:AX52,$G$56,$G$55)</f>
        <v>-2.4668247964045209E-2</v>
      </c>
      <c r="AY58" s="24">
        <f>MIRR($H$52:AY52,$G$56,$G$55)</f>
        <v>-2.3950241768926683E-2</v>
      </c>
      <c r="AZ58" s="24">
        <f>MIRR($H$52:AZ52,$G$56,$G$55)</f>
        <v>-2.3262943978163753E-2</v>
      </c>
      <c r="BA58" s="24">
        <f>MIRR($H$52:BA52,$G$56,$G$55)</f>
        <v>-2.2604354733395393E-2</v>
      </c>
      <c r="BB58" s="24">
        <f>MIRR($H$52:BB52,$G$56,$G$55)</f>
        <v>-2.1972645770727328E-2</v>
      </c>
      <c r="BC58" s="24">
        <f>MIRR($H$52:BC52,$G$56,$G$55)</f>
        <v>-2.1366142404521504E-2</v>
      </c>
      <c r="BD58" s="24">
        <f>MIRR($H$52:BD52,$G$56,$G$55)</f>
        <v>-2.0783307733168499E-2</v>
      </c>
      <c r="BE58" s="24">
        <f>MIRR($H$52:BE52,$G$56,$G$55)</f>
        <v>-2.0222728753611863E-2</v>
      </c>
      <c r="BF58" s="24">
        <f>MIRR($H$52:BF52,$G$56,$G$55)</f>
        <v>-1.9683104120857831E-2</v>
      </c>
      <c r="BG58" s="24">
        <f>MIRR($H$52:BG52,$G$56,$G$55)</f>
        <v>-1.9163233329554163E-2</v>
      </c>
      <c r="BH58" s="24">
        <f>MIRR($H$52:BH52,$G$56,$G$55)</f>
        <v>-1.8662007128586011E-2</v>
      </c>
      <c r="BI58" s="24">
        <f>MIRR($H$52:BI52,$G$56,$G$55)</f>
        <v>-1.8178399007826251E-2</v>
      </c>
      <c r="BJ58" s="24">
        <f>MIRR($H$52:BJ52,$G$56,$G$55)</f>
        <v>-1.7711457619719928E-2</v>
      </c>
      <c r="BK58" s="24">
        <f>MIRR($H$52:BK52,$G$56,$G$55)</f>
        <v>-1.7260300018123842E-2</v>
      </c>
      <c r="BL58" s="24">
        <f>MIRR($H$52:BL52,$G$56,$G$55)</f>
        <v>-1.6824105613421958E-2</v>
      </c>
      <c r="BM58" s="24">
        <f>MIRR($H$52:BM52,$G$56,$G$55)</f>
        <v>-1.6402110756952193E-2</v>
      </c>
      <c r="BN58" s="24">
        <f>MIRR($H$52:BN52,$G$56,$G$55)</f>
        <v>-1.5993603879635665E-2</v>
      </c>
      <c r="BO58" s="24">
        <f>MIRR($H$52:BO52,$G$56,$G$55)</f>
        <v>-1.5597921119779645E-2</v>
      </c>
      <c r="BP58" s="24">
        <f>MIRR($H$52:BP52,$G$56,$G$55)</f>
        <v>-1.5214442383594484E-2</v>
      </c>
      <c r="BQ58" s="24">
        <f>MIRR($H$52:BQ52,$G$56,$G$55)</f>
        <v>-1.4842587789295481E-2</v>
      </c>
      <c r="BR58" s="24">
        <f>MIRR($H$52:BR52,$G$56,$G$55)</f>
        <v>-1.4481814451932862E-2</v>
      </c>
      <c r="BS58" s="24">
        <f>MIRR($H$52:BS52,$G$56,$G$55)</f>
        <v>-1.4131613571477408E-2</v>
      </c>
      <c r="BT58" s="24">
        <f>MIRR($H$52:BT52,$G$56,$G$55)</f>
        <v>-1.3791507791328095E-2</v>
      </c>
      <c r="BU58" s="24">
        <f>MIRR($H$52:BU52,$G$56,$G$55)</f>
        <v>-1.3461048798406594E-2</v>
      </c>
      <c r="BV58" s="24">
        <f>MIRR($H$52:BV52,$G$56,$G$55)</f>
        <v>-1.3139815139466937E-2</v>
      </c>
      <c r="BW58" s="24">
        <f>MIRR($H$52:BW52,$G$56,$G$55)</f>
        <v>-1.2827410231246117E-2</v>
      </c>
      <c r="BX58" s="24">
        <f>MIRR($H$52:BX52,$G$56,$G$55)</f>
        <v>-1.2523460544690113E-2</v>
      </c>
      <c r="BY58" s="24">
        <f>MIRR($H$52:BY52,$G$56,$G$55)</f>
        <v>-1.222761394575933E-2</v>
      </c>
      <c r="BZ58" s="24">
        <f>MIRR($H$52:BZ52,$G$56,$G$55)</f>
        <v>-1.1939538177298537E-2</v>
      </c>
      <c r="CA58" s="24">
        <f>MIRR($H$52:CA52,$G$56,$G$55)</f>
        <v>-1.1658919468188533E-2</v>
      </c>
      <c r="CB58" s="24">
        <f>MIRR($H$52:CB52,$G$56,$G$55)</f>
        <v>-1.1385461257514606E-2</v>
      </c>
      <c r="CC58" s="24">
        <f>MIRR($H$52:CC52,$G$56,$G$55)</f>
        <v>-1.1118883022817272E-2</v>
      </c>
      <c r="CD58" s="24">
        <f>MIRR($H$52:CD52,$G$56,$G$55)</f>
        <v>-1.0858919202666129E-2</v>
      </c>
      <c r="CE58" s="24">
        <f>MIRR($H$52:CE52,$G$56,$G$55)</f>
        <v>-1.0605318204824798E-2</v>
      </c>
      <c r="CF58" s="24">
        <f>MIRR($H$52:CF52,$G$56,$G$55)</f>
        <v>-1.0357841492190767E-2</v>
      </c>
      <c r="CG58" s="24">
        <f>MIRR($H$52:CG52,$G$56,$G$55)</f>
        <v>-1.0116262739494619E-2</v>
      </c>
      <c r="CH58" s="24">
        <f>MIRR($H$52:CH52,$G$56,$G$55)</f>
        <v>-9.8803670544624911E-3</v>
      </c>
      <c r="CI58" s="24">
        <f>MIRR($H$52:CI52,$G$56,$G$55)</f>
        <v>-9.6499502577699348E-3</v>
      </c>
      <c r="CJ58" s="24">
        <f>MIRR($H$52:CJ52,$G$56,$G$55)</f>
        <v>-9.4248182166866146E-3</v>
      </c>
      <c r="CK58" s="24">
        <f>MIRR($H$52:CK52,$G$56,$G$55)</f>
        <v>-9.2047862278039627E-3</v>
      </c>
      <c r="CL58" s="24">
        <f>MIRR($H$52:CL52,$G$56,$G$55)</f>
        <v>-8.9896784446875655E-3</v>
      </c>
      <c r="CM58" s="24">
        <f>MIRR($H$52:CM52,$G$56,$G$55)</f>
        <v>-8.7793273466927335E-3</v>
      </c>
      <c r="CN58" s="24">
        <f>MIRR($H$52:CN52,$G$56,$G$55)</f>
        <v>-8.5735732455369806E-3</v>
      </c>
      <c r="CO58" s="24">
        <f>MIRR($H$52:CO52,$G$56,$G$55)</f>
        <v>-8.3722638265417704E-3</v>
      </c>
      <c r="CP58" s="24">
        <f>MIRR($H$52:CP52,$G$56,$G$55)</f>
        <v>-8.1752537217394394E-3</v>
      </c>
      <c r="CQ58" s="24">
        <f>MIRR($H$52:CQ52,$G$56,$G$55)</f>
        <v>-7.9824041122998901E-3</v>
      </c>
      <c r="CR58" s="24">
        <f>MIRR($H$52:CR52,$G$56,$G$55)</f>
        <v>-7.7935823579582397E-3</v>
      </c>
      <c r="CS58" s="24">
        <f>MIRR($H$52:CS52,$G$56,$G$55)</f>
        <v>-7.6086616513333372E-3</v>
      </c>
      <c r="CT58" s="24">
        <f>MIRR($H$52:CT52,$G$56,$G$55)</f>
        <v>-7.4275206952136852E-3</v>
      </c>
      <c r="CU58" s="24">
        <f>MIRR($H$52:CU52,$G$56,$G$55)</f>
        <v>1.6908926783907319E-3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53" priority="7" stopIfTrue="1" operator="equal">
      <formula>#REF!</formula>
    </cfRule>
  </conditionalFormatting>
  <conditionalFormatting sqref="Y19:AF19 Y22:AF22 AH19:AI19 AH22:AI22 AK19:AL19 AK22:AL22 AN19 AN22:AO22 H33:V39 W33:CU36 W38:BC38 W39:CU39 N24:R24 H23:M24 N23:CU23 H16:W17 Y16:CU16 X17:CU17 H6:W12 Y7:AM7 X8:AM8 X6:AM6 Z9:AM9 AN6:CU9 X9:Y12 Z10:CU12 H2:CU5 H13:CU15 H18:H22 AQ22:CU22 H25:CU32 K22:R22 K18:K21 X18:AN18 X20:AN20 X21:AM21 AU18:CU21 H40:CU46">
    <cfRule type="cellIs" dxfId="52" priority="9" stopIfTrue="1" operator="equal">
      <formula>#REF!</formula>
    </cfRule>
  </conditionalFormatting>
  <conditionalFormatting sqref="X7 X16 X19 S22:X22 W37:CU37 S24:CU24">
    <cfRule type="cellIs" dxfId="51" priority="8" stopIfTrue="1" operator="equal">
      <formula>#REF!</formula>
    </cfRule>
  </conditionalFormatting>
  <conditionalFormatting sqref="H47:CU47">
    <cfRule type="cellIs" dxfId="50" priority="6" stopIfTrue="1" operator="equal">
      <formula>#REF!</formula>
    </cfRule>
  </conditionalFormatting>
  <conditionalFormatting sqref="I18:J22">
    <cfRule type="cellIs" dxfId="49" priority="5" stopIfTrue="1" operator="equal">
      <formula>#REF!</formula>
    </cfRule>
  </conditionalFormatting>
  <conditionalFormatting sqref="L18:R21">
    <cfRule type="cellIs" dxfId="48" priority="4" stopIfTrue="1" operator="equal">
      <formula>#REF!</formula>
    </cfRule>
  </conditionalFormatting>
  <conditionalFormatting sqref="S18:W21">
    <cfRule type="cellIs" dxfId="47" priority="3" stopIfTrue="1" operator="equal">
      <formula>#REF!</formula>
    </cfRule>
  </conditionalFormatting>
  <conditionalFormatting sqref="AN21">
    <cfRule type="cellIs" dxfId="46" priority="2" stopIfTrue="1" operator="equal">
      <formula>#REF!</formula>
    </cfRule>
  </conditionalFormatting>
  <conditionalFormatting sqref="AO18:AT21">
    <cfRule type="cellIs" dxfId="45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E2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C175-D85F-4DAF-BA1B-114CB66CAC32}">
  <sheetPr codeName="Hoja2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C14" sqref="C14"/>
    </sheetView>
  </sheetViews>
  <sheetFormatPr baseColWidth="10" defaultColWidth="10.7109375" defaultRowHeight="15" x14ac:dyDescent="0.25"/>
  <cols>
    <col min="1" max="1" width="10.7109375" style="10"/>
    <col min="2" max="2" width="27.42578125" style="10" bestFit="1" customWidth="1"/>
    <col min="3" max="3" width="58.5703125" style="10" customWidth="1"/>
    <col min="4" max="4" width="12.28515625" style="43" bestFit="1" customWidth="1"/>
    <col min="5" max="5" width="14" style="10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1.42578125" style="42" bestFit="1" customWidth="1"/>
    <col min="21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8" width="10.7109375" style="10"/>
    <col min="99" max="99" width="12.28515625" style="10" bestFit="1" customWidth="1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11970</v>
      </c>
      <c r="F6" s="10">
        <f>E6*D6</f>
        <v>671.51699999999994</v>
      </c>
      <c r="G6" s="16">
        <f>-F6</f>
        <v>-671.51699999999994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-671.51699999999994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11970</v>
      </c>
      <c r="F7" s="10">
        <f>E7*D7</f>
        <v>570.96899999999994</v>
      </c>
      <c r="G7" s="18">
        <f>-F7</f>
        <v>-570.96899999999994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-171.29069999999999</v>
      </c>
      <c r="Y7" s="19">
        <f>0.7*G7</f>
        <v>-399.67829999999992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11970</v>
      </c>
      <c r="F8" s="10">
        <f>D8*E8</f>
        <v>83.79</v>
      </c>
      <c r="G8" s="18">
        <f>-F8</f>
        <v>-83.79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-41.895000000000003</v>
      </c>
      <c r="Y8" s="19">
        <f>G8*0.5</f>
        <v>-41.895000000000003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498710.41680000001</v>
      </c>
      <c r="F9" s="10">
        <f>D9*E9</f>
        <v>27977.654382479999</v>
      </c>
      <c r="G9" s="18">
        <f>-F9</f>
        <v>-27977.654382479999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-11191.061752992</v>
      </c>
      <c r="N9" s="19">
        <v>0</v>
      </c>
      <c r="O9" s="19">
        <v>0</v>
      </c>
      <c r="P9" s="19">
        <f>G9*0.6</f>
        <v>-16786.592629487997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498710.41680000001</v>
      </c>
      <c r="F10" s="10">
        <f>D10*E10</f>
        <v>23788.486881360001</v>
      </c>
      <c r="G10" s="18">
        <f>-F10</f>
        <v>-23788.486881360001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-1699.1776343828571</v>
      </c>
      <c r="AA10" s="19">
        <f t="shared" ref="AA10:AM10" si="0">$G10/14</f>
        <v>-1699.1776343828571</v>
      </c>
      <c r="AB10" s="19">
        <f t="shared" si="0"/>
        <v>-1699.1776343828571</v>
      </c>
      <c r="AC10" s="19">
        <f t="shared" si="0"/>
        <v>-1699.1776343828571</v>
      </c>
      <c r="AD10" s="19">
        <f t="shared" si="0"/>
        <v>-1699.1776343828571</v>
      </c>
      <c r="AE10" s="19">
        <f t="shared" si="0"/>
        <v>-1699.1776343828571</v>
      </c>
      <c r="AF10" s="19">
        <f t="shared" si="0"/>
        <v>-1699.1776343828571</v>
      </c>
      <c r="AG10" s="19">
        <f t="shared" si="0"/>
        <v>-1699.1776343828571</v>
      </c>
      <c r="AH10" s="19">
        <f t="shared" si="0"/>
        <v>-1699.1776343828571</v>
      </c>
      <c r="AI10" s="19">
        <f t="shared" si="0"/>
        <v>-1699.1776343828571</v>
      </c>
      <c r="AJ10" s="19">
        <f t="shared" si="0"/>
        <v>-1699.1776343828571</v>
      </c>
      <c r="AK10" s="19">
        <f t="shared" si="0"/>
        <v>-1699.1776343828571</v>
      </c>
      <c r="AL10" s="19">
        <f t="shared" si="0"/>
        <v>-1699.1776343828571</v>
      </c>
      <c r="AM10" s="19">
        <f t="shared" si="0"/>
        <v>-1699.1776343828571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498710.41680000001</v>
      </c>
      <c r="F11" s="10">
        <f>D11*E11</f>
        <v>3490.9729176000001</v>
      </c>
      <c r="G11" s="18">
        <f>-F11</f>
        <v>-3490.9729176000001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-249.35520840000001</v>
      </c>
      <c r="AA11" s="19">
        <f t="shared" ref="AA11:AM11" si="1">$G$11/14</f>
        <v>-249.35520840000001</v>
      </c>
      <c r="AB11" s="19">
        <f t="shared" si="1"/>
        <v>-249.35520840000001</v>
      </c>
      <c r="AC11" s="19">
        <f t="shared" si="1"/>
        <v>-249.35520840000001</v>
      </c>
      <c r="AD11" s="19">
        <f t="shared" si="1"/>
        <v>-249.35520840000001</v>
      </c>
      <c r="AE11" s="19">
        <f t="shared" si="1"/>
        <v>-249.35520840000001</v>
      </c>
      <c r="AF11" s="19">
        <f t="shared" si="1"/>
        <v>-249.35520840000001</v>
      </c>
      <c r="AG11" s="19">
        <f t="shared" si="1"/>
        <v>-249.35520840000001</v>
      </c>
      <c r="AH11" s="19">
        <f t="shared" si="1"/>
        <v>-249.35520840000001</v>
      </c>
      <c r="AI11" s="19">
        <f t="shared" si="1"/>
        <v>-249.35520840000001</v>
      </c>
      <c r="AJ11" s="19">
        <f t="shared" si="1"/>
        <v>-249.35520840000001</v>
      </c>
      <c r="AK11" s="19">
        <f t="shared" si="1"/>
        <v>-249.35520840000001</v>
      </c>
      <c r="AL11" s="19">
        <f t="shared" si="1"/>
        <v>-249.35520840000001</v>
      </c>
      <c r="AM11" s="19">
        <f t="shared" si="1"/>
        <v>-249.35520840000001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510680.41680000001</v>
      </c>
      <c r="F12" s="10">
        <f>D12*E12</f>
        <v>10213.608336000001</v>
      </c>
      <c r="G12" s="18">
        <f>-F12</f>
        <v>-10213.608336000001</v>
      </c>
      <c r="H12" s="19">
        <v>0</v>
      </c>
      <c r="I12" s="19">
        <v>0</v>
      </c>
      <c r="J12" s="19">
        <v>0</v>
      </c>
      <c r="K12" s="19">
        <f>G12*0.05</f>
        <v>-510.6804168000001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-1532.0412504000001</v>
      </c>
      <c r="Q12" s="19">
        <v>0</v>
      </c>
      <c r="R12" s="19">
        <f>G12*0.05</f>
        <v>-510.6804168000001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-408.54433344000006</v>
      </c>
      <c r="Y12" s="19">
        <f t="shared" si="2"/>
        <v>-408.54433344000006</v>
      </c>
      <c r="Z12" s="19">
        <f t="shared" si="2"/>
        <v>-408.54433344000006</v>
      </c>
      <c r="AA12" s="19">
        <f t="shared" si="2"/>
        <v>-408.54433344000006</v>
      </c>
      <c r="AB12" s="19">
        <f t="shared" si="2"/>
        <v>-408.54433344000006</v>
      </c>
      <c r="AC12" s="19">
        <f t="shared" si="2"/>
        <v>-408.54433344000006</v>
      </c>
      <c r="AD12" s="19">
        <f t="shared" si="2"/>
        <v>-408.54433344000006</v>
      </c>
      <c r="AE12" s="19">
        <f t="shared" si="2"/>
        <v>-408.54433344000006</v>
      </c>
      <c r="AF12" s="19">
        <f t="shared" si="2"/>
        <v>-408.54433344000006</v>
      </c>
      <c r="AG12" s="19">
        <f t="shared" si="2"/>
        <v>-408.54433344000006</v>
      </c>
      <c r="AH12" s="19">
        <f t="shared" si="2"/>
        <v>-408.54433344000006</v>
      </c>
      <c r="AI12" s="19">
        <f t="shared" si="2"/>
        <v>-408.54433344000006</v>
      </c>
      <c r="AJ12" s="19">
        <f t="shared" si="2"/>
        <v>-408.54433344000006</v>
      </c>
      <c r="AK12" s="19">
        <f t="shared" si="2"/>
        <v>-408.54433344000006</v>
      </c>
      <c r="AL12" s="19">
        <f t="shared" si="2"/>
        <v>-408.54433344000006</v>
      </c>
      <c r="AM12" s="19">
        <f>$G$12*0.04</f>
        <v>-408.54433344000006</v>
      </c>
      <c r="AN12" s="19">
        <f>G12*0.11</f>
        <v>-1123.4969169600001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1326.2759999999998</v>
      </c>
      <c r="F13" s="10">
        <f>D13*E13</f>
        <v>278.51795999999996</v>
      </c>
      <c r="G13" s="18">
        <f>-F13</f>
        <v>-278.51795999999996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-141.01856999999998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-44.768996999999999</v>
      </c>
      <c r="Y13" s="19">
        <f>(Y7+Y8)*0.21</f>
        <v>-92.730392999999978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65470.722517440008</v>
      </c>
      <c r="F14" s="10">
        <f>D14*E14</f>
        <v>13748.851728662401</v>
      </c>
      <c r="G14" s="18">
        <f>-F14</f>
        <v>-13748.851728662401</v>
      </c>
      <c r="H14" s="19">
        <v>0</v>
      </c>
      <c r="I14" s="19">
        <v>0</v>
      </c>
      <c r="J14" s="19">
        <v>0</v>
      </c>
      <c r="K14" s="19">
        <f>SUM(K9:K12)*0.21</f>
        <v>-107.24288752800001</v>
      </c>
      <c r="L14" s="19">
        <v>0</v>
      </c>
      <c r="M14" s="19">
        <f>SUM(M9:M12)*0.21</f>
        <v>-2350.1229681283198</v>
      </c>
      <c r="N14" s="19">
        <v>0</v>
      </c>
      <c r="O14" s="19">
        <v>0</v>
      </c>
      <c r="P14" s="19">
        <f>SUM(P9:P12)*0.21</f>
        <v>-3846.9131147764797</v>
      </c>
      <c r="Q14" s="19">
        <v>0</v>
      </c>
      <c r="R14" s="19">
        <f>SUM(R9:R12)*0.21</f>
        <v>-107.24288752800001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-85.794310022400012</v>
      </c>
      <c r="Y14" s="19">
        <f>SUM(Y9:Y12)*0.21</f>
        <v>-85.794310022400012</v>
      </c>
      <c r="Z14" s="19">
        <f>SUM(Z9:Z12)*0.21</f>
        <v>-494.98620700680004</v>
      </c>
      <c r="AA14" s="19">
        <f>SUM(AA9:AA12)*0.21</f>
        <v>-494.98620700680004</v>
      </c>
      <c r="AB14" s="19">
        <f>SUM(AB9:AB12)*0.21</f>
        <v>-494.98620700680004</v>
      </c>
      <c r="AC14" s="19">
        <f>SUM(AC9:AC12)*0.21</f>
        <v>-494.98620700680004</v>
      </c>
      <c r="AD14" s="19">
        <f>SUM(AD9:AD12)*0.21</f>
        <v>-494.98620700680004</v>
      </c>
      <c r="AE14" s="19">
        <f>SUM(AE9:AE12)*0.21</f>
        <v>-494.98620700680004</v>
      </c>
      <c r="AF14" s="19">
        <f>SUM(AF9:AF12)*0.21</f>
        <v>-494.98620700680004</v>
      </c>
      <c r="AG14" s="19">
        <f>SUM(AG9:AG12)*0.21</f>
        <v>-494.98620700680004</v>
      </c>
      <c r="AH14" s="19">
        <f>SUM(AH9:AH12)*0.21</f>
        <v>-494.98620700680004</v>
      </c>
      <c r="AI14" s="19">
        <f>SUM(AI9:AI12)*0.21</f>
        <v>-494.98620700680004</v>
      </c>
      <c r="AJ14" s="19">
        <f>SUM(AJ9:AJ12)*0.21</f>
        <v>-494.98620700680004</v>
      </c>
      <c r="AK14" s="19">
        <f>SUM(AK9:AK12)*0.21</f>
        <v>-494.98620700680004</v>
      </c>
      <c r="AL14" s="19">
        <f>SUM(AL9:AL12)*0.21</f>
        <v>-494.98620700680004</v>
      </c>
      <c r="AM14" s="19">
        <f>SUM(AM9:AM12)*0.21</f>
        <v>-494.98620700680004</v>
      </c>
      <c r="AN14" s="19">
        <f>SUM(AN9:AN12)*0.21</f>
        <v>-235.93435256160001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498710.41680000001</v>
      </c>
      <c r="F15" s="10">
        <f>D15*E15</f>
        <v>1496.1312504</v>
      </c>
      <c r="G15" s="18">
        <f>-F15</f>
        <v>-1496.1312504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-106.86651788571429</v>
      </c>
      <c r="AA15" s="19">
        <f t="shared" ref="AA15:AM15" si="3">$G$15/14</f>
        <v>-106.86651788571429</v>
      </c>
      <c r="AB15" s="19">
        <f t="shared" si="3"/>
        <v>-106.86651788571429</v>
      </c>
      <c r="AC15" s="19">
        <f t="shared" si="3"/>
        <v>-106.86651788571429</v>
      </c>
      <c r="AD15" s="19">
        <f t="shared" si="3"/>
        <v>-106.86651788571429</v>
      </c>
      <c r="AE15" s="19">
        <f t="shared" si="3"/>
        <v>-106.86651788571429</v>
      </c>
      <c r="AF15" s="19">
        <f t="shared" si="3"/>
        <v>-106.86651788571429</v>
      </c>
      <c r="AG15" s="19">
        <f t="shared" si="3"/>
        <v>-106.86651788571429</v>
      </c>
      <c r="AH15" s="19">
        <f t="shared" si="3"/>
        <v>-106.86651788571429</v>
      </c>
      <c r="AI15" s="19">
        <f t="shared" si="3"/>
        <v>-106.86651788571429</v>
      </c>
      <c r="AJ15" s="19">
        <f t="shared" si="3"/>
        <v>-106.86651788571429</v>
      </c>
      <c r="AK15" s="19">
        <f t="shared" si="3"/>
        <v>-106.86651788571429</v>
      </c>
      <c r="AL15" s="19">
        <f t="shared" si="3"/>
        <v>-106.86651788571429</v>
      </c>
      <c r="AM15" s="19">
        <f t="shared" si="3"/>
        <v>-106.86651788571429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190*3</f>
        <v>570</v>
      </c>
      <c r="E16" s="10">
        <v>21</v>
      </c>
      <c r="F16" s="10">
        <f>D16*E16</f>
        <v>11970</v>
      </c>
      <c r="G16" s="18">
        <f>-F16</f>
        <v>-11970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-4788</v>
      </c>
      <c r="Y16" s="19">
        <f>G16*0.6</f>
        <v>-7182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70</v>
      </c>
      <c r="E17" s="10">
        <v>5.75</v>
      </c>
      <c r="F17" s="10">
        <f>D17*E17</f>
        <v>402.5</v>
      </c>
      <c r="G17" s="18">
        <f>-F17</f>
        <v>-402.5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-161</v>
      </c>
      <c r="Y17" s="19">
        <f>G17*0.6</f>
        <v>-241.5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2*65*1.2</f>
        <v>156</v>
      </c>
      <c r="E18" s="10">
        <f>684.63*1.06</f>
        <v>725.70780000000002</v>
      </c>
      <c r="F18" s="10">
        <f>D18*E18</f>
        <v>113210.41680000001</v>
      </c>
      <c r="G18" s="18">
        <f>-F18</f>
        <v>-113210.41680000001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f>'evolucion certificaciones nuevo'!J26</f>
        <v>-3396.312504</v>
      </c>
      <c r="AF18" s="19">
        <f>'evolucion certificaciones nuevo'!K26</f>
        <v>-4528.4166720000003</v>
      </c>
      <c r="AG18" s="19">
        <f>'evolucion certificaciones nuevo'!L26</f>
        <v>-10528.5687624</v>
      </c>
      <c r="AH18" s="19">
        <f>'evolucion certificaciones nuevo'!M26</f>
        <v>-11887.093764000001</v>
      </c>
      <c r="AI18" s="19">
        <f>'evolucion certificaciones nuevo'!N26</f>
        <v>-18679.718772</v>
      </c>
      <c r="AJ18" s="19">
        <f>'evolucion certificaciones nuevo'!O26</f>
        <v>-23208.135444</v>
      </c>
      <c r="AK18" s="19">
        <f>'evolucion certificaciones nuevo'!P26</f>
        <v>-23547.766694400001</v>
      </c>
      <c r="AL18" s="19">
        <f>'evolucion certificaciones nuevo'!Q26</f>
        <v>-9283.2541776000016</v>
      </c>
      <c r="AM18" s="19">
        <f>'evolucion certificaciones nuevo'!R26</f>
        <v>-8151.1500096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1</v>
      </c>
      <c r="E19" s="10">
        <v>385500</v>
      </c>
      <c r="F19" s="10">
        <f>D19*E19</f>
        <v>385500</v>
      </c>
      <c r="G19" s="18">
        <f>-F19</f>
        <v>-385500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f>'evolucion certificaciones nuevo'!E28</f>
        <v>-2313</v>
      </c>
      <c r="AA19" s="19">
        <f>'evolucion certificaciones nuevo'!F28</f>
        <v>-6168</v>
      </c>
      <c r="AB19" s="19">
        <f>'evolucion certificaciones nuevo'!G28</f>
        <v>-15420</v>
      </c>
      <c r="AC19" s="19">
        <f>'evolucion certificaciones nuevo'!H28</f>
        <v>-14456.25</v>
      </c>
      <c r="AD19" s="19">
        <f>'evolucion certificaciones nuevo'!I28</f>
        <v>-17347.5</v>
      </c>
      <c r="AE19" s="19">
        <f>'evolucion certificaciones nuevo'!J28</f>
        <v>-36429.75</v>
      </c>
      <c r="AF19" s="19">
        <f>'evolucion certificaciones nuevo'!K28</f>
        <v>-45296.25</v>
      </c>
      <c r="AG19" s="19">
        <f>'evolucion certificaciones nuevo'!L28</f>
        <v>-30840</v>
      </c>
      <c r="AH19" s="19">
        <f>'evolucion certificaciones nuevo'!M28</f>
        <v>-51271.5</v>
      </c>
      <c r="AI19" s="19">
        <f>'evolucion certificaciones nuevo'!N28</f>
        <v>-45874.5</v>
      </c>
      <c r="AJ19" s="19">
        <f>'evolucion certificaciones nuevo'!O28</f>
        <v>-57246.75</v>
      </c>
      <c r="AK19" s="19">
        <f>'evolucion certificaciones nuevo'!P28</f>
        <v>-22551.75</v>
      </c>
      <c r="AL19" s="19">
        <f>'evolucion certificaciones nuevo'!Q28</f>
        <v>-40284.75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11970</v>
      </c>
      <c r="F20" s="10">
        <f>E20*D20</f>
        <v>2513.6999999999998</v>
      </c>
      <c r="G20" s="18">
        <f>-F20</f>
        <v>-2513.6999999999998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f>X16*0.21</f>
        <v>-1005.48</v>
      </c>
      <c r="Y20" s="19">
        <f>Y16*0.21</f>
        <v>-1508.22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498710.41680000001</v>
      </c>
      <c r="F21" s="10">
        <f>E21*D21</f>
        <v>49871.041680000002</v>
      </c>
      <c r="G21" s="18">
        <f>-F21</f>
        <v>-49871.041680000002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-231.3</v>
      </c>
      <c r="AA21" s="19">
        <f>(AA18+AA19)*0.1</f>
        <v>-616.80000000000007</v>
      </c>
      <c r="AB21" s="19">
        <f>(AB18+AB19)*0.1</f>
        <v>-1542</v>
      </c>
      <c r="AC21" s="19">
        <f>(AC18+AC19)*0.1</f>
        <v>-1445.625</v>
      </c>
      <c r="AD21" s="19">
        <f>(AD18+AD19)*0.1</f>
        <v>-1734.75</v>
      </c>
      <c r="AE21" s="19">
        <f>(AE18+AE19)*0.1</f>
        <v>-3982.6062504000001</v>
      </c>
      <c r="AF21" s="19">
        <f>(AF18+AF19)*0.1</f>
        <v>-4982.4666672000003</v>
      </c>
      <c r="AG21" s="19">
        <f>(AG18+AG19)*0.1</f>
        <v>-4136.85687624</v>
      </c>
      <c r="AH21" s="19">
        <f>(AH18+AH19)*0.1</f>
        <v>-6315.8593764000007</v>
      </c>
      <c r="AI21" s="19">
        <f>(AI18+AI19)*0.1</f>
        <v>-6455.4218772000004</v>
      </c>
      <c r="AJ21" s="19">
        <f>(AJ18+AJ19)*0.1</f>
        <v>-8045.4885444000001</v>
      </c>
      <c r="AK21" s="19">
        <f>(AK18+AK19)*0.1</f>
        <v>-4609.9516694399999</v>
      </c>
      <c r="AL21" s="19">
        <f>(AL18+AL19)*0.1</f>
        <v>-4956.8004177600005</v>
      </c>
      <c r="AM21" s="19">
        <f>(AM18+AM19)*0.1</f>
        <v>-815.11500096000009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498710.41680000001</v>
      </c>
      <c r="F23" s="10">
        <f>D23*E23</f>
        <v>24935.520840000001</v>
      </c>
      <c r="G23" s="16">
        <f>-F23</f>
        <v>-24935.520840000001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-4987.1041680000008</v>
      </c>
      <c r="R23" s="17">
        <v>0</v>
      </c>
      <c r="S23" s="17">
        <v>0</v>
      </c>
      <c r="T23" s="17">
        <f>G23*0.8</f>
        <v>-19948.416672000003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11970</v>
      </c>
      <c r="F24" s="10">
        <f>D24*E24</f>
        <v>598.5</v>
      </c>
      <c r="G24" s="18">
        <f>-F24</f>
        <v>-598.5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-119.7</v>
      </c>
      <c r="O24" s="19">
        <v>0</v>
      </c>
      <c r="P24" s="19">
        <f>G24*0.8</f>
        <v>-478.8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</f>
        <v>113210.41680000001</v>
      </c>
      <c r="F25" s="10">
        <f>D25*E25</f>
        <v>33.963125040000001</v>
      </c>
      <c r="G25" s="18">
        <f>-F25</f>
        <v>-33.963125040000001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-33.963125040000001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</f>
        <v>113210.41680000001</v>
      </c>
      <c r="F26" s="10">
        <f>D26*E26</f>
        <v>22.642083360000001</v>
      </c>
      <c r="G26" s="18">
        <f>-F26</f>
        <v>-22.642083360000001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-22.642083360000001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</f>
        <v>113210.41680000001</v>
      </c>
      <c r="F28" s="10">
        <f>D28*E28</f>
        <v>33.963125040000001</v>
      </c>
      <c r="G28" s="18">
        <f>-F28</f>
        <v>-33.963125040000001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-33.963125040000001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</f>
        <v>113210.41680000001</v>
      </c>
      <c r="F29" s="10">
        <f>D29*E29</f>
        <v>22.642083360000001</v>
      </c>
      <c r="G29" s="18">
        <f>-F29</f>
        <v>-22.642083360000001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-22.642083360000001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</f>
        <v>113210.41680000001</v>
      </c>
      <c r="F31" s="10">
        <f>D31*E31</f>
        <v>1018.8937512</v>
      </c>
      <c r="G31" s="18">
        <f>-F31</f>
        <v>-1018.8937512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-63.68085945</v>
      </c>
      <c r="Y31" s="19">
        <f t="shared" ref="Y31:AM31" si="5">$G$31/16</f>
        <v>-63.68085945</v>
      </c>
      <c r="Z31" s="19">
        <f t="shared" si="5"/>
        <v>-63.68085945</v>
      </c>
      <c r="AA31" s="19">
        <f t="shared" si="5"/>
        <v>-63.68085945</v>
      </c>
      <c r="AB31" s="19">
        <f t="shared" si="5"/>
        <v>-63.68085945</v>
      </c>
      <c r="AC31" s="19">
        <f t="shared" si="5"/>
        <v>-63.68085945</v>
      </c>
      <c r="AD31" s="19">
        <f t="shared" si="5"/>
        <v>-63.68085945</v>
      </c>
      <c r="AE31" s="19">
        <f t="shared" si="5"/>
        <v>-63.68085945</v>
      </c>
      <c r="AF31" s="19">
        <f t="shared" si="5"/>
        <v>-63.68085945</v>
      </c>
      <c r="AG31" s="19">
        <f t="shared" si="5"/>
        <v>-63.68085945</v>
      </c>
      <c r="AH31" s="19">
        <f t="shared" si="5"/>
        <v>-63.68085945</v>
      </c>
      <c r="AI31" s="19">
        <f t="shared" si="5"/>
        <v>-63.68085945</v>
      </c>
      <c r="AJ31" s="19">
        <f t="shared" si="5"/>
        <v>-63.68085945</v>
      </c>
      <c r="AK31" s="19">
        <f t="shared" si="5"/>
        <v>-63.68085945</v>
      </c>
      <c r="AL31" s="19">
        <f t="shared" si="5"/>
        <v>-63.68085945</v>
      </c>
      <c r="AM31" s="19">
        <f t="shared" si="5"/>
        <v>-63.68085945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2*65*1.2*725.71</f>
        <v>113210.76000000001</v>
      </c>
      <c r="F32" s="10">
        <f>D32*E32</f>
        <v>283.02690000000001</v>
      </c>
      <c r="G32" s="18">
        <f>-F32</f>
        <v>-283.02690000000001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-283.02690000000001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561801.84787560208</v>
      </c>
      <c r="F34" s="20">
        <f>D34*E34</f>
        <v>1404.5046196890053</v>
      </c>
      <c r="G34" s="18">
        <f>-F34</f>
        <v>-1404.5046196890053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-1404.5046196890053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561801.84787560208</v>
      </c>
      <c r="F36" s="20">
        <f>D36*E36</f>
        <v>1404.5046196890053</v>
      </c>
      <c r="G36" s="18">
        <f>-F36</f>
        <v>-1404.5046196890053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-1404.5046196890053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561801.84787560208</v>
      </c>
      <c r="F37" s="20">
        <f>D37*E37</f>
        <v>561.80184787560211</v>
      </c>
      <c r="G37" s="18">
        <f>-F37</f>
        <v>-561.80184787560211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-561.80184787560211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380736.58844115614</v>
      </c>
      <c r="F38" s="20">
        <v>34839.19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-1110.4817208333334</v>
      </c>
      <c r="AO38" s="19">
        <v>-1093.5190255928992</v>
      </c>
      <c r="AP38" s="19">
        <v>-1076.5068558246805</v>
      </c>
      <c r="AQ38" s="19">
        <v>-1059.4450672279709</v>
      </c>
      <c r="AR38" s="19">
        <v>-1042.3335150811877</v>
      </c>
      <c r="AS38" s="19">
        <v>-1025.1720542406431</v>
      </c>
      <c r="AT38" s="19">
        <v>-1007.9605391393134</v>
      </c>
      <c r="AU38" s="19">
        <v>-990.69882378560487</v>
      </c>
      <c r="AV38" s="19">
        <v>-973.3867617621147</v>
      </c>
      <c r="AW38" s="19">
        <v>-956.02420622438967</v>
      </c>
      <c r="AX38" s="19">
        <v>-938.61100989967906</v>
      </c>
      <c r="AY38" s="19">
        <v>-921.1470250856886</v>
      </c>
      <c r="AZ38" s="19">
        <v>-903.63210364932354</v>
      </c>
      <c r="BA38" s="19">
        <v>-886.06609702543597</v>
      </c>
      <c r="BB38" s="19">
        <v>-868.44885621556193</v>
      </c>
      <c r="BC38" s="19">
        <v>-850.78023178665933</v>
      </c>
      <c r="BD38" s="24">
        <v>-833.06007386983879</v>
      </c>
      <c r="BE38" s="24">
        <v>-815.28823215909449</v>
      </c>
      <c r="BF38" s="24">
        <v>-797.464555910027</v>
      </c>
      <c r="BG38" s="24">
        <v>-779.58889393856646</v>
      </c>
      <c r="BH38" s="24">
        <v>-761.66109461968904</v>
      </c>
      <c r="BI38" s="24">
        <v>-743.68100588613163</v>
      </c>
      <c r="BJ38" s="24">
        <v>-725.64847522710147</v>
      </c>
      <c r="BK38" s="24">
        <v>-707.56334968698241</v>
      </c>
      <c r="BL38" s="24">
        <v>-689.42547586403794</v>
      </c>
      <c r="BM38" s="24">
        <v>-671.23469990910996</v>
      </c>
      <c r="BN38" s="24">
        <v>-652.99086752431333</v>
      </c>
      <c r="BO38" s="24">
        <v>-634.69382396172784</v>
      </c>
      <c r="BP38" s="24">
        <v>-616.34341402208486</v>
      </c>
      <c r="BQ38" s="24">
        <v>-597.939482053451</v>
      </c>
      <c r="BR38" s="24">
        <v>-579.48187194990874</v>
      </c>
      <c r="BS38" s="24">
        <v>-560.97042715023122</v>
      </c>
      <c r="BT38" s="24">
        <v>-542.40499063655454</v>
      </c>
      <c r="BU38" s="24">
        <v>-523.78540493304649</v>
      </c>
      <c r="BV38" s="24">
        <v>-505.11151210456973</v>
      </c>
      <c r="BW38" s="24">
        <v>-486.38315375534324</v>
      </c>
      <c r="BX38" s="24">
        <v>-467.60017102759809</v>
      </c>
      <c r="BY38" s="24">
        <v>-448.76240460023058</v>
      </c>
      <c r="BZ38" s="24">
        <v>-429.86969468744979</v>
      </c>
      <c r="CA38" s="24">
        <v>-410.92188103742325</v>
      </c>
      <c r="CB38" s="24">
        <v>-391.91880293091771</v>
      </c>
      <c r="CC38" s="24">
        <v>-372.86029917993471</v>
      </c>
      <c r="CD38" s="24">
        <v>-353.74620812634475</v>
      </c>
      <c r="CE38" s="24">
        <v>-334.57636764051512</v>
      </c>
      <c r="CF38" s="24">
        <v>-315.35061511993513</v>
      </c>
      <c r="CG38" s="24">
        <v>-296.0687874878368</v>
      </c>
      <c r="CH38" s="24">
        <v>-276.73072119181154</v>
      </c>
      <c r="CI38" s="24">
        <v>-257.33625220242283</v>
      </c>
      <c r="CJ38" s="24">
        <v>-237.88521601181515</v>
      </c>
      <c r="CK38" s="24">
        <v>-218.37744763231811</v>
      </c>
      <c r="CL38" s="24">
        <v>-198.8127815950476</v>
      </c>
      <c r="CM38" s="24">
        <v>-179.19105194850164</v>
      </c>
      <c r="CN38" s="24">
        <v>-159.51209225715334</v>
      </c>
      <c r="CO38" s="24">
        <v>-139.77573560003856</v>
      </c>
      <c r="CP38" s="24">
        <v>-119.98181456934054</v>
      </c>
      <c r="CQ38" s="24">
        <v>-100.13016126896964</v>
      </c>
      <c r="CR38" s="24">
        <v>-80.22060731313934</v>
      </c>
      <c r="CS38" s="24">
        <v>-60.252983824937871</v>
      </c>
      <c r="CT38" s="24">
        <v>-40.227121434895814</v>
      </c>
      <c r="CU38" s="24">
        <v>-20.142850279549446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561801.84787560208</v>
      </c>
      <c r="F39" s="20">
        <v>20103.919999999998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-2340.8410416666666</v>
      </c>
      <c r="Y39" s="19">
        <v>-2199.0565733751482</v>
      </c>
      <c r="Z39" s="19">
        <v>-2056.6813364657487</v>
      </c>
      <c r="AA39" s="19">
        <v>-1913.7128694025598</v>
      </c>
      <c r="AB39" s="19">
        <v>-1770.1487003932746</v>
      </c>
      <c r="AC39" s="19">
        <v>-1625.9863473464507</v>
      </c>
      <c r="AD39" s="19">
        <v>-1481.2233178285981</v>
      </c>
      <c r="AE39" s="19">
        <v>-1335.8571090210878</v>
      </c>
      <c r="AF39" s="19">
        <v>-1189.8852076768796</v>
      </c>
      <c r="AG39" s="19">
        <v>-1043.3050900770709</v>
      </c>
      <c r="AH39" s="19">
        <v>-896.11422198726268</v>
      </c>
      <c r="AI39" s="19">
        <v>-748.31005861374683</v>
      </c>
      <c r="AJ39" s="19">
        <v>-599.89004455950817</v>
      </c>
      <c r="AK39" s="19">
        <v>-450.85161378004352</v>
      </c>
      <c r="AL39" s="19">
        <v>-301.19218953899775</v>
      </c>
      <c r="AM39" s="19">
        <v>-150.90918436361426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561801.84787560208</v>
      </c>
      <c r="F40" s="20">
        <f>D40*E40</f>
        <v>1404.5046196890053</v>
      </c>
      <c r="G40" s="18">
        <f>-F40</f>
        <v>-1404.5046196890053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-1404.5046196890053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2*8</f>
        <v>16</v>
      </c>
      <c r="E41" s="10">
        <v>700</v>
      </c>
      <c r="F41" s="20">
        <f>D41*E41</f>
        <v>11200</v>
      </c>
      <c r="G41" s="16">
        <f>-F41</f>
        <v>-11200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f>$G$41/16</f>
        <v>-700</v>
      </c>
      <c r="Y41" s="17">
        <f t="shared" ref="Y41:AM41" si="6">$G$41/16</f>
        <v>-700</v>
      </c>
      <c r="Z41" s="17">
        <f t="shared" si="6"/>
        <v>-700</v>
      </c>
      <c r="AA41" s="17">
        <f t="shared" si="6"/>
        <v>-700</v>
      </c>
      <c r="AB41" s="17">
        <f t="shared" si="6"/>
        <v>-700</v>
      </c>
      <c r="AC41" s="17">
        <f t="shared" si="6"/>
        <v>-700</v>
      </c>
      <c r="AD41" s="17">
        <f t="shared" si="6"/>
        <v>-700</v>
      </c>
      <c r="AE41" s="17">
        <f t="shared" si="6"/>
        <v>-700</v>
      </c>
      <c r="AF41" s="17">
        <f t="shared" si="6"/>
        <v>-700</v>
      </c>
      <c r="AG41" s="17">
        <f t="shared" si="6"/>
        <v>-700</v>
      </c>
      <c r="AH41" s="17">
        <f t="shared" si="6"/>
        <v>-700</v>
      </c>
      <c r="AI41" s="17">
        <f t="shared" si="6"/>
        <v>-700</v>
      </c>
      <c r="AJ41" s="17">
        <f t="shared" si="6"/>
        <v>-700</v>
      </c>
      <c r="AK41" s="17">
        <f t="shared" si="6"/>
        <v>-700</v>
      </c>
      <c r="AL41" s="17">
        <f t="shared" si="6"/>
        <v>-700</v>
      </c>
      <c r="AM41" s="17">
        <f t="shared" si="6"/>
        <v>-700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2*8</f>
        <v>16</v>
      </c>
      <c r="E42" s="10">
        <v>200</v>
      </c>
      <c r="F42" s="20">
        <f>D42*E42</f>
        <v>3200</v>
      </c>
      <c r="G42" s="18">
        <f>-$F$42</f>
        <v>-3200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f>$G$42/16</f>
        <v>-200</v>
      </c>
      <c r="Y42" s="19">
        <f t="shared" ref="Y42:AM42" si="7">$G$42/16</f>
        <v>-200</v>
      </c>
      <c r="Z42" s="19">
        <f t="shared" si="7"/>
        <v>-200</v>
      </c>
      <c r="AA42" s="19">
        <f t="shared" si="7"/>
        <v>-200</v>
      </c>
      <c r="AB42" s="19">
        <f t="shared" si="7"/>
        <v>-200</v>
      </c>
      <c r="AC42" s="19">
        <f t="shared" si="7"/>
        <v>-200</v>
      </c>
      <c r="AD42" s="19">
        <f t="shared" si="7"/>
        <v>-200</v>
      </c>
      <c r="AE42" s="19">
        <f t="shared" si="7"/>
        <v>-200</v>
      </c>
      <c r="AF42" s="19">
        <f t="shared" si="7"/>
        <v>-200</v>
      </c>
      <c r="AG42" s="19">
        <f t="shared" si="7"/>
        <v>-200</v>
      </c>
      <c r="AH42" s="19">
        <f t="shared" si="7"/>
        <v>-200</v>
      </c>
      <c r="AI42" s="19">
        <f t="shared" si="7"/>
        <v>-200</v>
      </c>
      <c r="AJ42" s="19">
        <f t="shared" si="7"/>
        <v>-200</v>
      </c>
      <c r="AK42" s="19">
        <f t="shared" si="7"/>
        <v>-200</v>
      </c>
      <c r="AL42" s="19">
        <f t="shared" si="7"/>
        <v>-200</v>
      </c>
      <c r="AM42" s="19">
        <f t="shared" si="7"/>
        <v>-200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2</v>
      </c>
      <c r="E43" s="10">
        <f>65*2183.04</f>
        <v>141897.60000000001</v>
      </c>
      <c r="F43" s="10">
        <f>D43*E43</f>
        <v>283795.20000000001</v>
      </c>
      <c r="G43" s="18">
        <f>F43</f>
        <v>283795.20000000001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283795.20000000001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5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2*60</f>
        <v>120</v>
      </c>
      <c r="E46" s="10">
        <v>450</v>
      </c>
      <c r="F46" s="20">
        <f>D46*E46</f>
        <v>54000</v>
      </c>
      <c r="G46" s="18">
        <f>F46</f>
        <v>54000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900</v>
      </c>
      <c r="AO46" s="19">
        <f t="shared" ref="AO46:CU46" si="8">($D$46*$E$46)/60</f>
        <v>900</v>
      </c>
      <c r="AP46" s="19">
        <f t="shared" si="8"/>
        <v>900</v>
      </c>
      <c r="AQ46" s="19">
        <f t="shared" si="8"/>
        <v>900</v>
      </c>
      <c r="AR46" s="19">
        <f t="shared" si="8"/>
        <v>900</v>
      </c>
      <c r="AS46" s="19">
        <f t="shared" si="8"/>
        <v>900</v>
      </c>
      <c r="AT46" s="19">
        <f t="shared" si="8"/>
        <v>900</v>
      </c>
      <c r="AU46" s="19">
        <f t="shared" si="8"/>
        <v>900</v>
      </c>
      <c r="AV46" s="19">
        <f t="shared" si="8"/>
        <v>900</v>
      </c>
      <c r="AW46" s="19">
        <f t="shared" si="8"/>
        <v>900</v>
      </c>
      <c r="AX46" s="19">
        <f t="shared" si="8"/>
        <v>900</v>
      </c>
      <c r="AY46" s="19">
        <f t="shared" si="8"/>
        <v>900</v>
      </c>
      <c r="AZ46" s="19">
        <f t="shared" si="8"/>
        <v>900</v>
      </c>
      <c r="BA46" s="19">
        <f t="shared" si="8"/>
        <v>900</v>
      </c>
      <c r="BB46" s="19">
        <f t="shared" si="8"/>
        <v>900</v>
      </c>
      <c r="BC46" s="19">
        <f t="shared" si="8"/>
        <v>900</v>
      </c>
      <c r="BD46" s="19">
        <f t="shared" si="8"/>
        <v>900</v>
      </c>
      <c r="BE46" s="19">
        <f t="shared" si="8"/>
        <v>900</v>
      </c>
      <c r="BF46" s="19">
        <f t="shared" si="8"/>
        <v>900</v>
      </c>
      <c r="BG46" s="19">
        <f t="shared" si="8"/>
        <v>900</v>
      </c>
      <c r="BH46" s="19">
        <f t="shared" si="8"/>
        <v>900</v>
      </c>
      <c r="BI46" s="19">
        <f t="shared" si="8"/>
        <v>900</v>
      </c>
      <c r="BJ46" s="19">
        <f t="shared" si="8"/>
        <v>900</v>
      </c>
      <c r="BK46" s="19">
        <f t="shared" si="8"/>
        <v>900</v>
      </c>
      <c r="BL46" s="19">
        <f t="shared" si="8"/>
        <v>900</v>
      </c>
      <c r="BM46" s="19">
        <f t="shared" si="8"/>
        <v>900</v>
      </c>
      <c r="BN46" s="19">
        <f t="shared" si="8"/>
        <v>900</v>
      </c>
      <c r="BO46" s="19">
        <f t="shared" si="8"/>
        <v>900</v>
      </c>
      <c r="BP46" s="19">
        <f t="shared" si="8"/>
        <v>900</v>
      </c>
      <c r="BQ46" s="19">
        <f t="shared" si="8"/>
        <v>900</v>
      </c>
      <c r="BR46" s="19">
        <f t="shared" si="8"/>
        <v>900</v>
      </c>
      <c r="BS46" s="19">
        <f t="shared" si="8"/>
        <v>900</v>
      </c>
      <c r="BT46" s="19">
        <f t="shared" si="8"/>
        <v>900</v>
      </c>
      <c r="BU46" s="19">
        <f t="shared" si="8"/>
        <v>900</v>
      </c>
      <c r="BV46" s="19">
        <f t="shared" si="8"/>
        <v>900</v>
      </c>
      <c r="BW46" s="19">
        <f t="shared" si="8"/>
        <v>900</v>
      </c>
      <c r="BX46" s="19">
        <f t="shared" si="8"/>
        <v>900</v>
      </c>
      <c r="BY46" s="19">
        <f t="shared" si="8"/>
        <v>900</v>
      </c>
      <c r="BZ46" s="19">
        <f t="shared" si="8"/>
        <v>900</v>
      </c>
      <c r="CA46" s="19">
        <f t="shared" si="8"/>
        <v>900</v>
      </c>
      <c r="CB46" s="19">
        <f t="shared" si="8"/>
        <v>900</v>
      </c>
      <c r="CC46" s="19">
        <f t="shared" si="8"/>
        <v>900</v>
      </c>
      <c r="CD46" s="19">
        <f t="shared" si="8"/>
        <v>900</v>
      </c>
      <c r="CE46" s="19">
        <f t="shared" si="8"/>
        <v>900</v>
      </c>
      <c r="CF46" s="19">
        <f t="shared" si="8"/>
        <v>900</v>
      </c>
      <c r="CG46" s="19">
        <f t="shared" si="8"/>
        <v>900</v>
      </c>
      <c r="CH46" s="19">
        <f t="shared" si="8"/>
        <v>900</v>
      </c>
      <c r="CI46" s="19">
        <f t="shared" si="8"/>
        <v>900</v>
      </c>
      <c r="CJ46" s="19">
        <f t="shared" si="8"/>
        <v>900</v>
      </c>
      <c r="CK46" s="19">
        <f t="shared" si="8"/>
        <v>900</v>
      </c>
      <c r="CL46" s="19">
        <f t="shared" si="8"/>
        <v>900</v>
      </c>
      <c r="CM46" s="19">
        <f t="shared" si="8"/>
        <v>900</v>
      </c>
      <c r="CN46" s="19">
        <f t="shared" si="8"/>
        <v>900</v>
      </c>
      <c r="CO46" s="19">
        <f t="shared" si="8"/>
        <v>900</v>
      </c>
      <c r="CP46" s="19">
        <f t="shared" si="8"/>
        <v>900</v>
      </c>
      <c r="CQ46" s="19">
        <f t="shared" si="8"/>
        <v>900</v>
      </c>
      <c r="CR46" s="19">
        <f t="shared" si="8"/>
        <v>900</v>
      </c>
      <c r="CS46" s="19">
        <f t="shared" si="8"/>
        <v>900</v>
      </c>
      <c r="CT46" s="19">
        <f t="shared" si="8"/>
        <v>900</v>
      </c>
      <c r="CU46" s="19">
        <f t="shared" si="8"/>
        <v>900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v>0</v>
      </c>
      <c r="E47" s="10">
        <v>50</v>
      </c>
      <c r="F47" s="20">
        <f t="shared" ref="F47" si="9">D47*E47</f>
        <v>0</v>
      </c>
      <c r="G47" s="25">
        <f>F47</f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0</v>
      </c>
      <c r="AO47" s="19">
        <f t="shared" ref="AO47:CU47" si="10">($D$47*$E$47)/60</f>
        <v>0</v>
      </c>
      <c r="AP47" s="19">
        <f t="shared" si="10"/>
        <v>0</v>
      </c>
      <c r="AQ47" s="19">
        <f t="shared" si="10"/>
        <v>0</v>
      </c>
      <c r="AR47" s="19">
        <f t="shared" si="10"/>
        <v>0</v>
      </c>
      <c r="AS47" s="19">
        <f t="shared" si="10"/>
        <v>0</v>
      </c>
      <c r="AT47" s="19">
        <f t="shared" si="10"/>
        <v>0</v>
      </c>
      <c r="AU47" s="19">
        <f t="shared" si="10"/>
        <v>0</v>
      </c>
      <c r="AV47" s="19">
        <f t="shared" si="10"/>
        <v>0</v>
      </c>
      <c r="AW47" s="19">
        <f t="shared" si="10"/>
        <v>0</v>
      </c>
      <c r="AX47" s="19">
        <f t="shared" si="10"/>
        <v>0</v>
      </c>
      <c r="AY47" s="19">
        <f t="shared" si="10"/>
        <v>0</v>
      </c>
      <c r="AZ47" s="19">
        <f t="shared" si="10"/>
        <v>0</v>
      </c>
      <c r="BA47" s="19">
        <f t="shared" si="10"/>
        <v>0</v>
      </c>
      <c r="BB47" s="19">
        <f t="shared" si="10"/>
        <v>0</v>
      </c>
      <c r="BC47" s="19">
        <f t="shared" si="10"/>
        <v>0</v>
      </c>
      <c r="BD47" s="19">
        <f t="shared" si="10"/>
        <v>0</v>
      </c>
      <c r="BE47" s="19">
        <f t="shared" si="10"/>
        <v>0</v>
      </c>
      <c r="BF47" s="19">
        <f t="shared" si="10"/>
        <v>0</v>
      </c>
      <c r="BG47" s="19">
        <f t="shared" si="10"/>
        <v>0</v>
      </c>
      <c r="BH47" s="19">
        <f t="shared" si="10"/>
        <v>0</v>
      </c>
      <c r="BI47" s="19">
        <f t="shared" si="10"/>
        <v>0</v>
      </c>
      <c r="BJ47" s="19">
        <f t="shared" si="10"/>
        <v>0</v>
      </c>
      <c r="BK47" s="19">
        <f t="shared" si="10"/>
        <v>0</v>
      </c>
      <c r="BL47" s="19">
        <f t="shared" si="10"/>
        <v>0</v>
      </c>
      <c r="BM47" s="19">
        <f t="shared" si="10"/>
        <v>0</v>
      </c>
      <c r="BN47" s="19">
        <f t="shared" si="10"/>
        <v>0</v>
      </c>
      <c r="BO47" s="19">
        <f t="shared" si="10"/>
        <v>0</v>
      </c>
      <c r="BP47" s="19">
        <f t="shared" si="10"/>
        <v>0</v>
      </c>
      <c r="BQ47" s="19">
        <f t="shared" si="10"/>
        <v>0</v>
      </c>
      <c r="BR47" s="19">
        <f t="shared" si="10"/>
        <v>0</v>
      </c>
      <c r="BS47" s="19">
        <f t="shared" si="10"/>
        <v>0</v>
      </c>
      <c r="BT47" s="19">
        <f t="shared" si="10"/>
        <v>0</v>
      </c>
      <c r="BU47" s="19">
        <f t="shared" si="10"/>
        <v>0</v>
      </c>
      <c r="BV47" s="19">
        <f t="shared" si="10"/>
        <v>0</v>
      </c>
      <c r="BW47" s="19">
        <f t="shared" si="10"/>
        <v>0</v>
      </c>
      <c r="BX47" s="19">
        <f t="shared" si="10"/>
        <v>0</v>
      </c>
      <c r="BY47" s="19">
        <f t="shared" si="10"/>
        <v>0</v>
      </c>
      <c r="BZ47" s="19">
        <f t="shared" si="10"/>
        <v>0</v>
      </c>
      <c r="CA47" s="19">
        <f t="shared" si="10"/>
        <v>0</v>
      </c>
      <c r="CB47" s="19">
        <f t="shared" si="10"/>
        <v>0</v>
      </c>
      <c r="CC47" s="19">
        <f t="shared" si="10"/>
        <v>0</v>
      </c>
      <c r="CD47" s="19">
        <f t="shared" si="10"/>
        <v>0</v>
      </c>
      <c r="CE47" s="19">
        <f t="shared" si="10"/>
        <v>0</v>
      </c>
      <c r="CF47" s="19">
        <f t="shared" si="10"/>
        <v>0</v>
      </c>
      <c r="CG47" s="19">
        <f t="shared" si="10"/>
        <v>0</v>
      </c>
      <c r="CH47" s="19">
        <f t="shared" si="10"/>
        <v>0</v>
      </c>
      <c r="CI47" s="19">
        <f t="shared" si="10"/>
        <v>0</v>
      </c>
      <c r="CJ47" s="19">
        <f t="shared" si="10"/>
        <v>0</v>
      </c>
      <c r="CK47" s="19">
        <f t="shared" si="10"/>
        <v>0</v>
      </c>
      <c r="CL47" s="19">
        <f t="shared" si="10"/>
        <v>0</v>
      </c>
      <c r="CM47" s="19">
        <f t="shared" si="10"/>
        <v>0</v>
      </c>
      <c r="CN47" s="19">
        <f t="shared" si="10"/>
        <v>0</v>
      </c>
      <c r="CO47" s="19">
        <f t="shared" si="10"/>
        <v>0</v>
      </c>
      <c r="CP47" s="19">
        <f t="shared" si="10"/>
        <v>0</v>
      </c>
      <c r="CQ47" s="19">
        <f t="shared" si="10"/>
        <v>0</v>
      </c>
      <c r="CR47" s="19">
        <f t="shared" si="10"/>
        <v>0</v>
      </c>
      <c r="CS47" s="19">
        <f t="shared" si="10"/>
        <v>0</v>
      </c>
      <c r="CT47" s="19">
        <f t="shared" si="10"/>
        <v>0</v>
      </c>
      <c r="CU47" s="19">
        <f t="shared" si="10"/>
        <v>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626595.19999999995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-764720.73555144516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-138125.53555144521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-0.18062219203699501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-7514.9233043280001</v>
      </c>
      <c r="L52" s="24">
        <f>SUM(L2:L47)</f>
        <v>0</v>
      </c>
      <c r="M52" s="24">
        <f>SUM(M2:M47)</f>
        <v>-14353.72029112032</v>
      </c>
      <c r="N52" s="24">
        <f>SUM(N2:N47)</f>
        <v>-119.7</v>
      </c>
      <c r="O52" s="24">
        <f>SUM(O2:O47)</f>
        <v>0</v>
      </c>
      <c r="P52" s="24">
        <f>SUM(P2:P47)</f>
        <v>-22644.346994664476</v>
      </c>
      <c r="Q52" s="24">
        <f>SUM(Q2:Q47)</f>
        <v>-4987.1041680000008</v>
      </c>
      <c r="R52" s="24">
        <f>SUM(R2:R47)</f>
        <v>-617.92330432800009</v>
      </c>
      <c r="S52" s="24">
        <f>SUM(S2:S47)</f>
        <v>0</v>
      </c>
      <c r="T52" s="24">
        <f>SUM(T2:T47)</f>
        <v>-19948.416672000003</v>
      </c>
      <c r="U52" s="24">
        <f>SUM(U2:U47)</f>
        <v>0</v>
      </c>
      <c r="V52" s="24">
        <f>SUM(V2:V47)</f>
        <v>0</v>
      </c>
      <c r="W52" s="24">
        <f>SUM(W2:W47)</f>
        <v>-6120.8110872536126</v>
      </c>
      <c r="X52" s="24">
        <f>SUM(X2:X47)</f>
        <v>-10011.295241579066</v>
      </c>
      <c r="Y52" s="24">
        <f>SUM(Y2:Y47)</f>
        <v>-13123.099769287548</v>
      </c>
      <c r="Z52" s="24">
        <f>SUM(Z2:Z47)</f>
        <v>-8523.5920970311199</v>
      </c>
      <c r="AA52" s="24">
        <f>SUM(AA2:AA47)</f>
        <v>-12621.123629967929</v>
      </c>
      <c r="AB52" s="24">
        <f>SUM(AB2:AB47)</f>
        <v>-22654.759460958645</v>
      </c>
      <c r="AC52" s="24">
        <f>SUM(AC2:AC47)</f>
        <v>-21450.472107911821</v>
      </c>
      <c r="AD52" s="24">
        <f>SUM(AD2:AD47)</f>
        <v>-24486.084078393968</v>
      </c>
      <c r="AE52" s="24">
        <f>SUM(AE2:AE47)</f>
        <v>-49067.136623986466</v>
      </c>
      <c r="AF52" s="24">
        <f>SUM(AF2:AF47)</f>
        <v>-59919.629307442257</v>
      </c>
      <c r="AG52" s="24">
        <f>SUM(AG2:AG47)</f>
        <v>-50471.341489282451</v>
      </c>
      <c r="AH52" s="24">
        <f>SUM(AH2:AH47)</f>
        <v>-74293.178122952624</v>
      </c>
      <c r="AI52" s="24">
        <f>SUM(AI2:AI47)</f>
        <v>-75680.561468379121</v>
      </c>
      <c r="AJ52" s="24">
        <f>SUM(AJ2:AJ47)</f>
        <v>-93022.874793524883</v>
      </c>
      <c r="AK52" s="24">
        <f>SUM(AK2:AK47)</f>
        <v>-55082.930738185423</v>
      </c>
      <c r="AL52" s="24">
        <f>SUM(AL2:AL47)</f>
        <v>-58748.60754546438</v>
      </c>
      <c r="AM52" s="24">
        <f>SUM(AM2:AM47)</f>
        <v>-13739.784955488987</v>
      </c>
      <c r="AN52" s="24">
        <f>SUM(AN2:AN47)</f>
        <v>286333.84969284508</v>
      </c>
      <c r="AO52" s="24">
        <f>SUM(AO2:AO47)</f>
        <v>-193.5190255928992</v>
      </c>
      <c r="AP52" s="24">
        <f>SUM(AP2:AP47)</f>
        <v>-176.50685582468054</v>
      </c>
      <c r="AQ52" s="24">
        <f>SUM(AQ2:AQ47)</f>
        <v>-159.44506722797087</v>
      </c>
      <c r="AR52" s="24">
        <f>SUM(AR2:AR47)</f>
        <v>-142.33351508118767</v>
      </c>
      <c r="AS52" s="24">
        <f>SUM(AS2:AS47)</f>
        <v>-125.17205424064309</v>
      </c>
      <c r="AT52" s="24">
        <f>SUM(AT2:AT47)</f>
        <v>-107.96053913931337</v>
      </c>
      <c r="AU52" s="24">
        <f>SUM(AU2:AU47)</f>
        <v>-90.698823785604873</v>
      </c>
      <c r="AV52" s="24">
        <f>SUM(AV2:AV47)</f>
        <v>-73.386761762114702</v>
      </c>
      <c r="AW52" s="24">
        <f>SUM(AW2:AW47)</f>
        <v>-56.024206224389673</v>
      </c>
      <c r="AX52" s="24">
        <f>SUM(AX2:AX47)</f>
        <v>-38.611009899679061</v>
      </c>
      <c r="AY52" s="24">
        <f>SUM(AY2:AY47)</f>
        <v>-21.147025085688597</v>
      </c>
      <c r="AZ52" s="24">
        <f>SUM(AZ2:AZ47)</f>
        <v>-3.6321036493235397</v>
      </c>
      <c r="BA52" s="24">
        <f>SUM(BA2:BA47)</f>
        <v>13.933902974564035</v>
      </c>
      <c r="BB52" s="24">
        <f>SUM(BB2:BB47)</f>
        <v>31.551143784438068</v>
      </c>
      <c r="BC52" s="24">
        <f>SUM(BC2:BC47)</f>
        <v>49.219768213340672</v>
      </c>
      <c r="BD52" s="24">
        <f>SUM(BD2:BD47)</f>
        <v>66.939926130161211</v>
      </c>
      <c r="BE52" s="24">
        <f>SUM(BE2:BE47)</f>
        <v>84.711767840905509</v>
      </c>
      <c r="BF52" s="24">
        <f>SUM(BF2:BF47)</f>
        <v>102.535444089973</v>
      </c>
      <c r="BG52" s="24">
        <f>SUM(BG2:BG47)</f>
        <v>120.41110606143354</v>
      </c>
      <c r="BH52" s="24">
        <f>SUM(BH2:BH47)</f>
        <v>138.33890538031096</v>
      </c>
      <c r="BI52" s="24">
        <f>SUM(BI2:BI47)</f>
        <v>156.31899411386837</v>
      </c>
      <c r="BJ52" s="24">
        <f>SUM(BJ2:BJ47)</f>
        <v>174.35152477289853</v>
      </c>
      <c r="BK52" s="24">
        <f>SUM(BK2:BK47)</f>
        <v>192.43665031301759</v>
      </c>
      <c r="BL52" s="24">
        <f>SUM(BL2:BL47)</f>
        <v>210.57452413596206</v>
      </c>
      <c r="BM52" s="24">
        <f>SUM(BM2:BM47)</f>
        <v>228.76530009089004</v>
      </c>
      <c r="BN52" s="24">
        <f>SUM(BN2:BN47)</f>
        <v>247.00913247568667</v>
      </c>
      <c r="BO52" s="24">
        <f>SUM(BO2:BO47)</f>
        <v>265.30617603827216</v>
      </c>
      <c r="BP52" s="24">
        <f>SUM(BP2:BP47)</f>
        <v>283.65658597791514</v>
      </c>
      <c r="BQ52" s="24">
        <f>SUM(BQ2:BQ47)</f>
        <v>302.060517946549</v>
      </c>
      <c r="BR52" s="24">
        <f>SUM(BR2:BR47)</f>
        <v>320.51812805009126</v>
      </c>
      <c r="BS52" s="24">
        <f>SUM(BS2:BS47)</f>
        <v>339.02957284976878</v>
      </c>
      <c r="BT52" s="24">
        <f>SUM(BT2:BT47)</f>
        <v>357.59500936344546</v>
      </c>
      <c r="BU52" s="24">
        <f>SUM(BU2:BU47)</f>
        <v>376.21459506695351</v>
      </c>
      <c r="BV52" s="24">
        <f>SUM(BV2:BV47)</f>
        <v>394.88848789543027</v>
      </c>
      <c r="BW52" s="24">
        <f>SUM(BW2:BW47)</f>
        <v>413.61684624465676</v>
      </c>
      <c r="BX52" s="24">
        <f>SUM(BX2:BX47)</f>
        <v>432.39982897240191</v>
      </c>
      <c r="BY52" s="24">
        <f>SUM(BY2:BY47)</f>
        <v>451.23759539976942</v>
      </c>
      <c r="BZ52" s="24">
        <f>SUM(BZ2:BZ47)</f>
        <v>470.13030531255021</v>
      </c>
      <c r="CA52" s="24">
        <f>SUM(CA2:CA47)</f>
        <v>489.07811896257675</v>
      </c>
      <c r="CB52" s="24">
        <f>SUM(CB2:CB47)</f>
        <v>508.08119706908229</v>
      </c>
      <c r="CC52" s="24">
        <f>SUM(CC2:CC47)</f>
        <v>527.13970082006529</v>
      </c>
      <c r="CD52" s="24">
        <f>SUM(CD2:CD47)</f>
        <v>546.25379187365525</v>
      </c>
      <c r="CE52" s="24">
        <f>SUM(CE2:CE47)</f>
        <v>565.42363235948483</v>
      </c>
      <c r="CF52" s="24">
        <f>SUM(CF2:CF47)</f>
        <v>584.64938488006487</v>
      </c>
      <c r="CG52" s="24">
        <f>SUM(CG2:CG47)</f>
        <v>603.93121251216326</v>
      </c>
      <c r="CH52" s="24">
        <f>SUM(CH2:CH47)</f>
        <v>623.26927880818846</v>
      </c>
      <c r="CI52" s="24">
        <f>SUM(CI2:CI47)</f>
        <v>642.66374779757712</v>
      </c>
      <c r="CJ52" s="24">
        <f>SUM(CJ2:CJ47)</f>
        <v>662.11478398818485</v>
      </c>
      <c r="CK52" s="24">
        <f>SUM(CK2:CK47)</f>
        <v>681.62255236768192</v>
      </c>
      <c r="CL52" s="24">
        <f>SUM(CL2:CL47)</f>
        <v>701.18721840495243</v>
      </c>
      <c r="CM52" s="24">
        <f>SUM(CM2:CM47)</f>
        <v>720.80894805149842</v>
      </c>
      <c r="CN52" s="24">
        <f>SUM(CN2:CN47)</f>
        <v>740.48790774284669</v>
      </c>
      <c r="CO52" s="24">
        <f>SUM(CO2:CO47)</f>
        <v>760.22426439996138</v>
      </c>
      <c r="CP52" s="24">
        <f>SUM(CP2:CP47)</f>
        <v>780.01818543065951</v>
      </c>
      <c r="CQ52" s="24">
        <f>SUM(CQ2:CQ47)</f>
        <v>799.86983873103031</v>
      </c>
      <c r="CR52" s="24">
        <f>SUM(CR2:CR47)</f>
        <v>819.77939268686066</v>
      </c>
      <c r="CS52" s="24">
        <f>SUM(CS2:CS47)</f>
        <v>839.74701617506207</v>
      </c>
      <c r="CT52" s="24">
        <f>SUM(CT2:CT47)</f>
        <v>859.77287856510418</v>
      </c>
      <c r="CU52" s="24">
        <f>SUM(CU2:CU47)</f>
        <v>283270.55253003148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-138125.57722504612</v>
      </c>
      <c r="H53" s="33">
        <f>SUM(H52:R52)</f>
        <v>-57255.718062440792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-138939.65414438373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-244062.22123327915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-772.92605933691334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1771.6130436184485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4406.653649117804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7135.4146198436783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289591.26096181449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-215903.84924140619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-5.1683319300832586E-4</v>
      </c>
      <c r="H58" s="32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-2.8308670121790613E-2</v>
      </c>
      <c r="AO58" s="24">
        <f>MIRR($H$52:AO52,$G$56,$G$55)</f>
        <v>-2.7327424801159017E-2</v>
      </c>
      <c r="AP58" s="24">
        <f>MIRR($H$52:AP52,$G$56,$G$55)</f>
        <v>-2.6402321887918911E-2</v>
      </c>
      <c r="AQ58" s="24">
        <f>MIRR($H$52:AQ52,$G$56,$G$55)</f>
        <v>-2.5528621253979034E-2</v>
      </c>
      <c r="AR58" s="24">
        <f>MIRR($H$52:AR52,$G$56,$G$55)</f>
        <v>-2.4702101609184623E-2</v>
      </c>
      <c r="AS58" s="24">
        <f>MIRR($H$52:AS52,$G$56,$G$55)</f>
        <v>-2.3918991402939516E-2</v>
      </c>
      <c r="AT58" s="24">
        <f>MIRR($H$52:AT52,$G$56,$G$55)</f>
        <v>-2.3175910481486262E-2</v>
      </c>
      <c r="AU58" s="24">
        <f>MIRR($H$52:AU52,$G$56,$G$55)</f>
        <v>-2.2469820597136203E-2</v>
      </c>
      <c r="AV58" s="24">
        <f>MIRR($H$52:AV52,$G$56,$G$55)</f>
        <v>-2.1797983241298446E-2</v>
      </c>
      <c r="AW58" s="24">
        <f>MIRR($H$52:AW52,$G$56,$G$55)</f>
        <v>-2.1157923567384884E-2</v>
      </c>
      <c r="AX58" s="24">
        <f>MIRR($H$52:AX52,$G$56,$G$55)</f>
        <v>-2.0547399401661059E-2</v>
      </c>
      <c r="AY58" s="24">
        <f>MIRR($H$52:AY52,$G$56,$G$55)</f>
        <v>-1.9964374524166217E-2</v>
      </c>
      <c r="AZ58" s="24">
        <f>MIRR($H$52:AZ52,$G$56,$G$55)</f>
        <v>-1.9406995548700068E-2</v>
      </c>
      <c r="BA58" s="24">
        <f>MIRR($H$52:BA52,$G$56,$G$55)</f>
        <v>-1.8872988971621596E-2</v>
      </c>
      <c r="BB58" s="24">
        <f>MIRR($H$52:BB52,$G$56,$G$55)</f>
        <v>-1.8360706179826103E-2</v>
      </c>
      <c r="BC58" s="24">
        <f>MIRR($H$52:BC52,$G$56,$G$55)</f>
        <v>-1.7868784119826731E-2</v>
      </c>
      <c r="BD58" s="24">
        <f>MIRR($H$52:BD52,$G$56,$G$55)</f>
        <v>-1.7395972267432169E-2</v>
      </c>
      <c r="BE58" s="24">
        <f>MIRR($H$52:BE52,$G$56,$G$55)</f>
        <v>-1.6941121261225045E-2</v>
      </c>
      <c r="BF58" s="24">
        <f>MIRR($H$52:BF52,$G$56,$G$55)</f>
        <v>-1.6503172885905304E-2</v>
      </c>
      <c r="BG58" s="24">
        <f>MIRR($H$52:BG52,$G$56,$G$55)</f>
        <v>-1.6081151222107293E-2</v>
      </c>
      <c r="BH58" s="24">
        <f>MIRR($H$52:BH52,$G$56,$G$55)</f>
        <v>-1.5674154807235219E-2</v>
      </c>
      <c r="BI58" s="24">
        <f>MIRR($H$52:BI52,$G$56,$G$55)</f>
        <v>-1.5281349675095091E-2</v>
      </c>
      <c r="BJ58" s="24">
        <f>MIRR($H$52:BJ52,$G$56,$G$55)</f>
        <v>-1.4901963161499499E-2</v>
      </c>
      <c r="BK58" s="24">
        <f>MIRR($H$52:BK52,$G$56,$G$55)</f>
        <v>-1.453527837928037E-2</v>
      </c>
      <c r="BL58" s="24">
        <f>MIRR($H$52:BL52,$G$56,$G$55)</f>
        <v>-1.4180629279809454E-2</v>
      </c>
      <c r="BM58" s="24">
        <f>MIRR($H$52:BM52,$G$56,$G$55)</f>
        <v>-1.3837396229656629E-2</v>
      </c>
      <c r="BN58" s="24">
        <f>MIRR($H$52:BN52,$G$56,$G$55)</f>
        <v>-1.3505002040771097E-2</v>
      </c>
      <c r="BO58" s="24">
        <f>MIRR($H$52:BO52,$G$56,$G$55)</f>
        <v>-1.3182908400853566E-2</v>
      </c>
      <c r="BP58" s="24">
        <f>MIRR($H$52:BP52,$G$56,$G$55)</f>
        <v>-1.2870612657634339E-2</v>
      </c>
      <c r="BQ58" s="24">
        <f>MIRR($H$52:BQ52,$G$56,$G$55)</f>
        <v>-1.2567644916793408E-2</v>
      </c>
      <c r="BR58" s="24">
        <f>MIRR($H$52:BR52,$G$56,$G$55)</f>
        <v>-1.2273565418407961E-2</v>
      </c>
      <c r="BS58" s="24">
        <f>MIRR($H$52:BS52,$G$56,$G$55)</f>
        <v>-1.1987962161237542E-2</v>
      </c>
      <c r="BT58" s="24">
        <f>MIRR($H$52:BT52,$G$56,$G$55)</f>
        <v>-1.1710448747959568E-2</v>
      </c>
      <c r="BU58" s="24">
        <f>MIRR($H$52:BU52,$G$56,$G$55)</f>
        <v>-1.1440662427753989E-2</v>
      </c>
      <c r="BV58" s="24">
        <f>MIRR($H$52:BV52,$G$56,$G$55)</f>
        <v>-1.1178262315469145E-2</v>
      </c>
      <c r="BW58" s="24">
        <f>MIRR($H$52:BW52,$G$56,$G$55)</f>
        <v>-1.0922927769068669E-2</v>
      </c>
      <c r="BX58" s="24">
        <f>MIRR($H$52:BX52,$G$56,$G$55)</f>
        <v>-1.0674356909187277E-2</v>
      </c>
      <c r="BY58" s="24">
        <f>MIRR($H$52:BY52,$G$56,$G$55)</f>
        <v>-1.0432265266491325E-2</v>
      </c>
      <c r="BZ58" s="24">
        <f>MIRR($H$52:BZ52,$G$56,$G$55)</f>
        <v>-1.0196384544159387E-2</v>
      </c>
      <c r="CA58" s="24">
        <f>MIRR($H$52:CA52,$G$56,$G$55)</f>
        <v>-9.9664614842157606E-3</v>
      </c>
      <c r="CB58" s="24">
        <f>MIRR($H$52:CB52,$G$56,$G$55)</f>
        <v>-9.7422568276961385E-3</v>
      </c>
      <c r="CC58" s="24">
        <f>MIRR($H$52:CC52,$G$56,$G$55)</f>
        <v>-9.5235443597119218E-3</v>
      </c>
      <c r="CD58" s="24">
        <f>MIRR($H$52:CD52,$G$56,$G$55)</f>
        <v>-9.3101100314399998E-3</v>
      </c>
      <c r="CE58" s="24">
        <f>MIRR($H$52:CE52,$G$56,$G$55)</f>
        <v>-9.1017511519091432E-3</v>
      </c>
      <c r="CF58" s="24">
        <f>MIRR($H$52:CF52,$G$56,$G$55)</f>
        <v>-8.8982756431992271E-3</v>
      </c>
      <c r="CG58" s="24">
        <f>MIRR($H$52:CG52,$G$56,$G$55)</f>
        <v>-8.6995013533281984E-3</v>
      </c>
      <c r="CH58" s="24">
        <f>MIRR($H$52:CH52,$G$56,$G$55)</f>
        <v>-8.5052554216861198E-3</v>
      </c>
      <c r="CI58" s="24">
        <f>MIRR($H$52:CI52,$G$56,$G$55)</f>
        <v>-8.3153736923896604E-3</v>
      </c>
      <c r="CJ58" s="24">
        <f>MIRR($H$52:CJ52,$G$56,$G$55)</f>
        <v>-8.1297001713943606E-3</v>
      </c>
      <c r="CK58" s="24">
        <f>MIRR($H$52:CK52,$G$56,$G$55)</f>
        <v>-7.9480865236060128E-3</v>
      </c>
      <c r="CL58" s="24">
        <f>MIRR($H$52:CL52,$G$56,$G$55)</f>
        <v>-7.7703916066005352E-3</v>
      </c>
      <c r="CM58" s="24">
        <f>MIRR($H$52:CM52,$G$56,$G$55)</f>
        <v>-7.5964810378836845E-3</v>
      </c>
      <c r="CN58" s="24">
        <f>MIRR($H$52:CN52,$G$56,$G$55)</f>
        <v>-7.4262267929139369E-3</v>
      </c>
      <c r="CO58" s="24">
        <f>MIRR($H$52:CO52,$G$56,$G$55)</f>
        <v>-7.2595068313716649E-3</v>
      </c>
      <c r="CP58" s="24">
        <f>MIRR($H$52:CP52,$G$56,$G$55)</f>
        <v>-7.0962047493877689E-3</v>
      </c>
      <c r="CQ58" s="24">
        <f>MIRR($H$52:CQ52,$G$56,$G$55)</f>
        <v>-6.9362094556589815E-3</v>
      </c>
      <c r="CR58" s="24">
        <f>MIRR($H$52:CR52,$G$56,$G$55)</f>
        <v>-6.7794148695583534E-3</v>
      </c>
      <c r="CS58" s="24">
        <f>MIRR($H$52:CS52,$G$56,$G$55)</f>
        <v>-6.6257196395230755E-3</v>
      </c>
      <c r="CT58" s="24">
        <f>MIRR($H$52:CT52,$G$56,$G$55)</f>
        <v>-6.4750268801518907E-3</v>
      </c>
      <c r="CU58" s="24">
        <f>MIRR($H$52:CU52,$G$56,$G$55)</f>
        <v>-5.1683319300832586E-4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44" priority="6" stopIfTrue="1" operator="equal">
      <formula>#REF!</formula>
    </cfRule>
  </conditionalFormatting>
  <conditionalFormatting sqref="Y19:AF19 Y22:AF22 AH19:AI19 AH22:AI22 AK19:AL19 AK22:AL22 AN19:AO19 AN22:AO22 H33:V39 W33:CU36 W38:BC38 W39:CU39 N24:R24 H23:M24 N23:CU23 H16:W17 Y16:CU16 X17:CU17 H6:W12 Y7:AM7 X8:AM8 X6:AM6 Z9:AM9 AN6:CU9 X9:Y12 Z10:CU12 H2:CU5 H13:CU15 H18:H22 AQ22:CU22 H25:CU32 K22:R22 K18:K21 X18:AO18 X20:AO21 AW18:CU21 H40:CU46">
    <cfRule type="cellIs" dxfId="43" priority="8" stopIfTrue="1" operator="equal">
      <formula>#REF!</formula>
    </cfRule>
  </conditionalFormatting>
  <conditionalFormatting sqref="X7 X16 X19 S22:X22 W37:CU37 S24:CU24">
    <cfRule type="cellIs" dxfId="42" priority="7" stopIfTrue="1" operator="equal">
      <formula>#REF!</formula>
    </cfRule>
  </conditionalFormatting>
  <conditionalFormatting sqref="H47:CU47">
    <cfRule type="cellIs" dxfId="41" priority="5" stopIfTrue="1" operator="equal">
      <formula>#REF!</formula>
    </cfRule>
  </conditionalFormatting>
  <conditionalFormatting sqref="I18:J22">
    <cfRule type="cellIs" dxfId="40" priority="4" stopIfTrue="1" operator="equal">
      <formula>#REF!</formula>
    </cfRule>
  </conditionalFormatting>
  <conditionalFormatting sqref="L18:R21">
    <cfRule type="cellIs" dxfId="39" priority="3" stopIfTrue="1" operator="equal">
      <formula>#REF!</formula>
    </cfRule>
  </conditionalFormatting>
  <conditionalFormatting sqref="S18:W21">
    <cfRule type="cellIs" dxfId="38" priority="2" stopIfTrue="1" operator="equal">
      <formula>#REF!</formula>
    </cfRule>
  </conditionalFormatting>
  <conditionalFormatting sqref="AP18:AV21">
    <cfRule type="cellIs" dxfId="37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K3:K4 E25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B4E73-DEB8-4E80-8A5D-F5DB3146AAC2}">
  <sheetPr codeName="Hoja3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E21" sqref="E21"/>
    </sheetView>
  </sheetViews>
  <sheetFormatPr baseColWidth="10" defaultColWidth="10.7109375" defaultRowHeight="15" x14ac:dyDescent="0.25"/>
  <cols>
    <col min="1" max="1" width="12.5703125" style="10" bestFit="1" customWidth="1"/>
    <col min="2" max="2" width="24.140625" style="10" bestFit="1" customWidth="1"/>
    <col min="3" max="3" width="58.5703125" style="10" bestFit="1" customWidth="1"/>
    <col min="4" max="4" width="10.7109375" style="43"/>
    <col min="5" max="5" width="14" style="10" customWidth="1"/>
    <col min="6" max="6" width="18" style="10" customWidth="1"/>
    <col min="7" max="7" width="18.28515625" style="42" bestFit="1" customWidth="1"/>
    <col min="8" max="15" width="10.7109375" style="42"/>
    <col min="16" max="16" width="11.42578125" style="42" bestFit="1" customWidth="1"/>
    <col min="17" max="19" width="10.7109375" style="42"/>
    <col min="20" max="20" width="11.42578125" style="42" bestFit="1" customWidth="1"/>
    <col min="21" max="23" width="10.7109375" style="42"/>
    <col min="24" max="25" width="11.42578125" style="42" bestFit="1" customWidth="1"/>
    <col min="26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9" width="10.7109375" style="10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59850</v>
      </c>
      <c r="F6" s="10">
        <f>E6*D6</f>
        <v>3357.585</v>
      </c>
      <c r="G6" s="16">
        <f>-F6</f>
        <v>-3357.585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-3357.585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59850</v>
      </c>
      <c r="F7" s="10">
        <f>E7*D7</f>
        <v>2854.8449999999998</v>
      </c>
      <c r="G7" s="18">
        <f>-F7</f>
        <v>-2854.8449999999998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-856.45349999999996</v>
      </c>
      <c r="Y7" s="19">
        <f>0.7*G7</f>
        <v>-1998.3914999999997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59850</v>
      </c>
      <c r="F8" s="10">
        <f>D8*E8</f>
        <v>418.95</v>
      </c>
      <c r="G8" s="18">
        <f>-F8</f>
        <v>-418.95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-209.47499999999999</v>
      </c>
      <c r="Y8" s="19">
        <f>G8*0.5</f>
        <v>-209.47499999999999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452841.66720000003</v>
      </c>
      <c r="F9" s="10">
        <f>D9*E9</f>
        <v>25404.41752992</v>
      </c>
      <c r="G9" s="18">
        <f>-F9</f>
        <v>-25404.41752992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-10161.767011968001</v>
      </c>
      <c r="N9" s="19">
        <v>0</v>
      </c>
      <c r="O9" s="19">
        <v>0</v>
      </c>
      <c r="P9" s="19">
        <f>G9*0.6</f>
        <v>-15242.650517951999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452841.66720000003</v>
      </c>
      <c r="F10" s="10">
        <f>D10*E10</f>
        <v>21600.547525440001</v>
      </c>
      <c r="G10" s="18">
        <f>-F10</f>
        <v>-21600.547525440001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-1542.8962518171429</v>
      </c>
      <c r="AA10" s="19">
        <f t="shared" ref="AA10:AM10" si="0">$G10/14</f>
        <v>-1542.8962518171429</v>
      </c>
      <c r="AB10" s="19">
        <f t="shared" si="0"/>
        <v>-1542.8962518171429</v>
      </c>
      <c r="AC10" s="19">
        <f t="shared" si="0"/>
        <v>-1542.8962518171429</v>
      </c>
      <c r="AD10" s="19">
        <f t="shared" si="0"/>
        <v>-1542.8962518171429</v>
      </c>
      <c r="AE10" s="19">
        <f t="shared" si="0"/>
        <v>-1542.8962518171429</v>
      </c>
      <c r="AF10" s="19">
        <f t="shared" si="0"/>
        <v>-1542.8962518171429</v>
      </c>
      <c r="AG10" s="19">
        <f t="shared" si="0"/>
        <v>-1542.8962518171429</v>
      </c>
      <c r="AH10" s="19">
        <f t="shared" si="0"/>
        <v>-1542.8962518171429</v>
      </c>
      <c r="AI10" s="19">
        <f t="shared" si="0"/>
        <v>-1542.8962518171429</v>
      </c>
      <c r="AJ10" s="19">
        <f t="shared" si="0"/>
        <v>-1542.8962518171429</v>
      </c>
      <c r="AK10" s="19">
        <f t="shared" si="0"/>
        <v>-1542.8962518171429</v>
      </c>
      <c r="AL10" s="19">
        <f t="shared" si="0"/>
        <v>-1542.8962518171429</v>
      </c>
      <c r="AM10" s="19">
        <f t="shared" si="0"/>
        <v>-1542.8962518171429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452841.66720000003</v>
      </c>
      <c r="F11" s="10">
        <f>D11*E11</f>
        <v>3169.8916704000003</v>
      </c>
      <c r="G11" s="18">
        <f>-F11</f>
        <v>-3169.8916704000003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-226.42083360000001</v>
      </c>
      <c r="AA11" s="19">
        <f t="shared" ref="AA11:AM11" si="1">$G$11/14</f>
        <v>-226.42083360000001</v>
      </c>
      <c r="AB11" s="19">
        <f t="shared" si="1"/>
        <v>-226.42083360000001</v>
      </c>
      <c r="AC11" s="19">
        <f t="shared" si="1"/>
        <v>-226.42083360000001</v>
      </c>
      <c r="AD11" s="19">
        <f t="shared" si="1"/>
        <v>-226.42083360000001</v>
      </c>
      <c r="AE11" s="19">
        <f t="shared" si="1"/>
        <v>-226.42083360000001</v>
      </c>
      <c r="AF11" s="19">
        <f t="shared" si="1"/>
        <v>-226.42083360000001</v>
      </c>
      <c r="AG11" s="19">
        <f t="shared" si="1"/>
        <v>-226.42083360000001</v>
      </c>
      <c r="AH11" s="19">
        <f t="shared" si="1"/>
        <v>-226.42083360000001</v>
      </c>
      <c r="AI11" s="19">
        <f t="shared" si="1"/>
        <v>-226.42083360000001</v>
      </c>
      <c r="AJ11" s="19">
        <f t="shared" si="1"/>
        <v>-226.42083360000001</v>
      </c>
      <c r="AK11" s="19">
        <f t="shared" si="1"/>
        <v>-226.42083360000001</v>
      </c>
      <c r="AL11" s="19">
        <f t="shared" si="1"/>
        <v>-226.42083360000001</v>
      </c>
      <c r="AM11" s="19">
        <f t="shared" si="1"/>
        <v>-226.42083360000001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512691.66720000003</v>
      </c>
      <c r="F12" s="10">
        <f>D12*E12</f>
        <v>10253.833344000001</v>
      </c>
      <c r="G12" s="18">
        <f>-F12</f>
        <v>-10253.833344000001</v>
      </c>
      <c r="H12" s="19">
        <v>0</v>
      </c>
      <c r="I12" s="19">
        <v>0</v>
      </c>
      <c r="J12" s="19">
        <v>0</v>
      </c>
      <c r="K12" s="19">
        <f>G12*0.05</f>
        <v>-512.6916672000001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-1538.0750016</v>
      </c>
      <c r="Q12" s="19">
        <v>0</v>
      </c>
      <c r="R12" s="19">
        <f>G12*0.05</f>
        <v>-512.6916672000001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-410.15333376000001</v>
      </c>
      <c r="Y12" s="19">
        <f t="shared" si="2"/>
        <v>-410.15333376000001</v>
      </c>
      <c r="Z12" s="19">
        <f t="shared" si="2"/>
        <v>-410.15333376000001</v>
      </c>
      <c r="AA12" s="19">
        <f t="shared" si="2"/>
        <v>-410.15333376000001</v>
      </c>
      <c r="AB12" s="19">
        <f t="shared" si="2"/>
        <v>-410.15333376000001</v>
      </c>
      <c r="AC12" s="19">
        <f t="shared" si="2"/>
        <v>-410.15333376000001</v>
      </c>
      <c r="AD12" s="19">
        <f t="shared" si="2"/>
        <v>-410.15333376000001</v>
      </c>
      <c r="AE12" s="19">
        <f t="shared" si="2"/>
        <v>-410.15333376000001</v>
      </c>
      <c r="AF12" s="19">
        <f t="shared" si="2"/>
        <v>-410.15333376000001</v>
      </c>
      <c r="AG12" s="19">
        <f t="shared" si="2"/>
        <v>-410.15333376000001</v>
      </c>
      <c r="AH12" s="19">
        <f t="shared" si="2"/>
        <v>-410.15333376000001</v>
      </c>
      <c r="AI12" s="19">
        <f t="shared" si="2"/>
        <v>-410.15333376000001</v>
      </c>
      <c r="AJ12" s="19">
        <f t="shared" si="2"/>
        <v>-410.15333376000001</v>
      </c>
      <c r="AK12" s="19">
        <f t="shared" si="2"/>
        <v>-410.15333376000001</v>
      </c>
      <c r="AL12" s="19">
        <f t="shared" si="2"/>
        <v>-410.15333376000001</v>
      </c>
      <c r="AM12" s="19">
        <f>$G$12*0.04</f>
        <v>-410.15333376000001</v>
      </c>
      <c r="AN12" s="19">
        <f>G12*0.11</f>
        <v>-1127.9216678400001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6631.38</v>
      </c>
      <c r="F13" s="10">
        <f>D13*E13</f>
        <v>1392.5898</v>
      </c>
      <c r="G13" s="18">
        <f>-F13</f>
        <v>-1392.5898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-705.09285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-223.84498499999998</v>
      </c>
      <c r="Y13" s="19">
        <f>(Y7+Y8)*0.21</f>
        <v>-463.6519649999999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60428.690069759999</v>
      </c>
      <c r="F14" s="10">
        <f>D14*E14</f>
        <v>12690.024914649599</v>
      </c>
      <c r="G14" s="18">
        <f>-F14</f>
        <v>-12690.024914649599</v>
      </c>
      <c r="H14" s="19">
        <v>0</v>
      </c>
      <c r="I14" s="19">
        <v>0</v>
      </c>
      <c r="J14" s="19">
        <v>0</v>
      </c>
      <c r="K14" s="19">
        <f>SUM(K9:K12)*0.21</f>
        <v>-107.66525011200001</v>
      </c>
      <c r="L14" s="19">
        <v>0</v>
      </c>
      <c r="M14" s="19">
        <f>SUM(M9:M12)*0.21</f>
        <v>-2133.97107251328</v>
      </c>
      <c r="N14" s="19">
        <v>0</v>
      </c>
      <c r="O14" s="19">
        <v>0</v>
      </c>
      <c r="P14" s="19">
        <f>SUM(P9:P12)*0.21</f>
        <v>-3523.9523591059192</v>
      </c>
      <c r="Q14" s="19">
        <v>0</v>
      </c>
      <c r="R14" s="19">
        <f>SUM(R9:R12)*0.21</f>
        <v>-107.66525011200001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-86.132200089600005</v>
      </c>
      <c r="Y14" s="19">
        <f>SUM(Y9:Y12)*0.21</f>
        <v>-86.132200089600005</v>
      </c>
      <c r="Z14" s="19">
        <f>SUM(Z9:Z12)*0.21</f>
        <v>-457.68878802720002</v>
      </c>
      <c r="AA14" s="19">
        <f>SUM(AA9:AA12)*0.21</f>
        <v>-457.68878802720002</v>
      </c>
      <c r="AB14" s="19">
        <f>SUM(AB9:AB12)*0.21</f>
        <v>-457.68878802720002</v>
      </c>
      <c r="AC14" s="19">
        <f>SUM(AC9:AC12)*0.21</f>
        <v>-457.68878802720002</v>
      </c>
      <c r="AD14" s="19">
        <f>SUM(AD9:AD12)*0.21</f>
        <v>-457.68878802720002</v>
      </c>
      <c r="AE14" s="19">
        <f>SUM(AE9:AE12)*0.21</f>
        <v>-457.68878802720002</v>
      </c>
      <c r="AF14" s="19">
        <f>SUM(AF9:AF12)*0.21</f>
        <v>-457.68878802720002</v>
      </c>
      <c r="AG14" s="19">
        <f>SUM(AG9:AG12)*0.21</f>
        <v>-457.68878802720002</v>
      </c>
      <c r="AH14" s="19">
        <f>SUM(AH9:AH12)*0.21</f>
        <v>-457.68878802720002</v>
      </c>
      <c r="AI14" s="19">
        <f>SUM(AI9:AI12)*0.21</f>
        <v>-457.68878802720002</v>
      </c>
      <c r="AJ14" s="19">
        <f>SUM(AJ9:AJ12)*0.21</f>
        <v>-457.68878802720002</v>
      </c>
      <c r="AK14" s="19">
        <f>SUM(AK9:AK12)*0.21</f>
        <v>-457.68878802720002</v>
      </c>
      <c r="AL14" s="19">
        <f>SUM(AL9:AL12)*0.21</f>
        <v>-457.68878802720002</v>
      </c>
      <c r="AM14" s="19">
        <f>SUM(AM9:AM12)*0.21</f>
        <v>-457.68878802720002</v>
      </c>
      <c r="AN14" s="19">
        <f>SUM(AN9:AN12)*0.21</f>
        <v>-236.8635502464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452841.66720000003</v>
      </c>
      <c r="F15" s="10">
        <f>D15*E15</f>
        <v>1358.5250016</v>
      </c>
      <c r="G15" s="18">
        <f>-F15</f>
        <v>-1358.5250016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-97.03750011428572</v>
      </c>
      <c r="AA15" s="19">
        <f t="shared" ref="AA15:AM15" si="3">$G$15/14</f>
        <v>-97.03750011428572</v>
      </c>
      <c r="AB15" s="19">
        <f t="shared" si="3"/>
        <v>-97.03750011428572</v>
      </c>
      <c r="AC15" s="19">
        <f t="shared" si="3"/>
        <v>-97.03750011428572</v>
      </c>
      <c r="AD15" s="19">
        <f t="shared" si="3"/>
        <v>-97.03750011428572</v>
      </c>
      <c r="AE15" s="19">
        <f t="shared" si="3"/>
        <v>-97.03750011428572</v>
      </c>
      <c r="AF15" s="19">
        <f t="shared" si="3"/>
        <v>-97.03750011428572</v>
      </c>
      <c r="AG15" s="19">
        <f t="shared" si="3"/>
        <v>-97.03750011428572</v>
      </c>
      <c r="AH15" s="19">
        <f t="shared" si="3"/>
        <v>-97.03750011428572</v>
      </c>
      <c r="AI15" s="19">
        <f t="shared" si="3"/>
        <v>-97.03750011428572</v>
      </c>
      <c r="AJ15" s="19">
        <f t="shared" si="3"/>
        <v>-97.03750011428572</v>
      </c>
      <c r="AK15" s="19">
        <f t="shared" si="3"/>
        <v>-97.03750011428572</v>
      </c>
      <c r="AL15" s="19">
        <f t="shared" si="3"/>
        <v>-97.03750011428572</v>
      </c>
      <c r="AM15" s="19">
        <f t="shared" si="3"/>
        <v>-97.03750011428572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15*190</f>
        <v>2850</v>
      </c>
      <c r="E16" s="10">
        <v>21</v>
      </c>
      <c r="F16" s="10">
        <f>D16*E16</f>
        <v>59850</v>
      </c>
      <c r="G16" s="18">
        <f>-F16</f>
        <v>-59850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-23940</v>
      </c>
      <c r="Y16" s="19">
        <f>G16*0.6</f>
        <v>-35910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1200</v>
      </c>
      <c r="E17" s="10">
        <v>5.75</v>
      </c>
      <c r="F17" s="10">
        <f>D17*E17</f>
        <v>6900</v>
      </c>
      <c r="G17" s="18">
        <f>-F17</f>
        <v>-6900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-2760</v>
      </c>
      <c r="Y17" s="19">
        <f>G17*0.6</f>
        <v>-4140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8*65*1.2</f>
        <v>624</v>
      </c>
      <c r="E18" s="10">
        <f>684.63*1.06</f>
        <v>725.70780000000002</v>
      </c>
      <c r="F18" s="10">
        <f>D18*E18</f>
        <v>452841.66720000003</v>
      </c>
      <c r="G18" s="18">
        <f>-F18</f>
        <v>-452841.66720000003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f>'evolucion certificaciones nuevo'!E21</f>
        <v>-4528.4166720000003</v>
      </c>
      <c r="AA18" s="19">
        <f>'evolucion certificaciones nuevo'!F21</f>
        <v>-11321.041680000002</v>
      </c>
      <c r="AB18" s="19">
        <f>'evolucion certificaciones nuevo'!G21</f>
        <v>-16755.141686399998</v>
      </c>
      <c r="AC18" s="19">
        <f>'evolucion certificaciones nuevo'!H21</f>
        <v>-26264.816697600003</v>
      </c>
      <c r="AD18" s="19">
        <f>'evolucion certificaciones nuevo'!I21</f>
        <v>-28076.183366400001</v>
      </c>
      <c r="AE18" s="19">
        <f>'evolucion certificaciones nuevo'!J21</f>
        <v>-28076.183366400001</v>
      </c>
      <c r="AF18" s="19">
        <f>'evolucion certificaciones nuevo'!K21</f>
        <v>-27170.500032</v>
      </c>
      <c r="AG18" s="19">
        <f>'evolucion certificaciones nuevo'!L21</f>
        <v>-27623.341699200002</v>
      </c>
      <c r="AH18" s="19">
        <f>'evolucion certificaciones nuevo'!M21</f>
        <v>-33057.441705600002</v>
      </c>
      <c r="AI18" s="19">
        <f>'evolucion certificaciones nuevo'!N21</f>
        <v>-56605.208400000003</v>
      </c>
      <c r="AJ18" s="19">
        <f>'evolucion certificaciones nuevo'!O21</f>
        <v>-74718.875088000001</v>
      </c>
      <c r="AK18" s="19">
        <f>'evolucion certificaciones nuevo'!P21</f>
        <v>-54793.841731200002</v>
      </c>
      <c r="AL18" s="19">
        <f>'evolucion certificaciones nuevo'!Q21</f>
        <v>-37133.016710400007</v>
      </c>
      <c r="AM18" s="19">
        <f>'evolucion certificaciones nuevo'!R21</f>
        <v>-26717.658364800001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0</v>
      </c>
      <c r="E19" s="10">
        <v>0</v>
      </c>
      <c r="F19" s="10">
        <f>D19*E19</f>
        <v>0</v>
      </c>
      <c r="G19" s="18">
        <f>-F19</f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59850</v>
      </c>
      <c r="F20" s="10">
        <f>E20*D20</f>
        <v>12568.5</v>
      </c>
      <c r="G20" s="18">
        <f>-F20</f>
        <v>-12568.5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W16*0.21</f>
        <v>0</v>
      </c>
      <c r="X20" s="19">
        <f>X16*0.21</f>
        <v>-5027.3999999999996</v>
      </c>
      <c r="Y20" s="19">
        <f>Y16*0.21</f>
        <v>-7541.0999999999995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452841.66720000003</v>
      </c>
      <c r="F21" s="10">
        <f>E21*D21</f>
        <v>45284.166720000008</v>
      </c>
      <c r="G21" s="18">
        <f>-F21</f>
        <v>-45284.166720000008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-452.84166720000007</v>
      </c>
      <c r="AA21" s="19">
        <f>(AA18+AA19)*0.1</f>
        <v>-1132.1041680000003</v>
      </c>
      <c r="AB21" s="19">
        <f>(AB18+AB19)*0.1</f>
        <v>-1675.51416864</v>
      </c>
      <c r="AC21" s="19">
        <f>(AC18+AC19)*0.1</f>
        <v>-2626.4816697600004</v>
      </c>
      <c r="AD21" s="19">
        <f>(AD18+AD19)*0.1</f>
        <v>-2807.6183366400001</v>
      </c>
      <c r="AE21" s="19">
        <f>(AE18+AE19)*0.1</f>
        <v>-2807.6183366400001</v>
      </c>
      <c r="AF21" s="19">
        <f>(AF18+AF19)*0.1</f>
        <v>-2717.0500032</v>
      </c>
      <c r="AG21" s="19">
        <f>(AG18+AG19)*0.1</f>
        <v>-2762.3341699200005</v>
      </c>
      <c r="AH21" s="19">
        <f>(AH18+AH19)*0.1</f>
        <v>-3305.7441705600004</v>
      </c>
      <c r="AI21" s="19">
        <f>(AI18+AI19)*0.1</f>
        <v>-5660.520840000001</v>
      </c>
      <c r="AJ21" s="19">
        <f>(AJ18+AJ19)*0.1</f>
        <v>-7471.8875088000004</v>
      </c>
      <c r="AK21" s="19">
        <f>(AK18+AK19)*0.1</f>
        <v>-5479.3841731200009</v>
      </c>
      <c r="AL21" s="19">
        <f>(AL18+AL19)*0.1</f>
        <v>-3713.3016710400007</v>
      </c>
      <c r="AM21" s="19">
        <f>(AM18+AM19)*0.1</f>
        <v>-2671.7658364800004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452841.66720000003</v>
      </c>
      <c r="F23" s="10">
        <f>D23*E23</f>
        <v>22642.083360000004</v>
      </c>
      <c r="G23" s="16">
        <f>-F23</f>
        <v>-22642.083360000004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-4528.4166720000012</v>
      </c>
      <c r="R23" s="17">
        <v>0</v>
      </c>
      <c r="S23" s="17">
        <v>0</v>
      </c>
      <c r="T23" s="17">
        <f>G23*0.8</f>
        <v>-18113.666688000005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59850</v>
      </c>
      <c r="F24" s="10">
        <f>D24*E24</f>
        <v>2992.5</v>
      </c>
      <c r="G24" s="18">
        <f>-F24</f>
        <v>-2992.5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-598.5</v>
      </c>
      <c r="O24" s="19">
        <v>0</v>
      </c>
      <c r="P24" s="19">
        <f>G24*0.8</f>
        <v>-2394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F18+F19</f>
        <v>452841.66720000003</v>
      </c>
      <c r="F25" s="10">
        <f>D25*E25</f>
        <v>135.85250016000001</v>
      </c>
      <c r="G25" s="18">
        <f>-F25</f>
        <v>-135.85250016000001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-135.85250016000001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F18+F19</f>
        <v>452841.66720000003</v>
      </c>
      <c r="F26" s="10">
        <f>D26*E26</f>
        <v>90.568333440000004</v>
      </c>
      <c r="G26" s="18">
        <f>-F26</f>
        <v>-90.568333440000004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-90.568333440000004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F18+F19</f>
        <v>452841.66720000003</v>
      </c>
      <c r="F28" s="10">
        <f>D28*E28</f>
        <v>135.85250016000001</v>
      </c>
      <c r="G28" s="18">
        <f>-F28</f>
        <v>-135.85250016000001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-135.85250016000001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F18+F19</f>
        <v>452841.66720000003</v>
      </c>
      <c r="F29" s="10">
        <f>D29*E29</f>
        <v>90.568333440000004</v>
      </c>
      <c r="G29" s="18">
        <f>-F29</f>
        <v>-90.568333440000004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-90.568333440000004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F18+F19</f>
        <v>452841.66720000003</v>
      </c>
      <c r="F31" s="10">
        <f>D31*E31</f>
        <v>4075.5750048</v>
      </c>
      <c r="G31" s="18">
        <f>-F31</f>
        <v>-4075.5750048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-254.7234378</v>
      </c>
      <c r="Y31" s="19">
        <f t="shared" ref="Y31:AM31" si="5">$G$31/16</f>
        <v>-254.7234378</v>
      </c>
      <c r="Z31" s="19">
        <f t="shared" si="5"/>
        <v>-254.7234378</v>
      </c>
      <c r="AA31" s="19">
        <f t="shared" si="5"/>
        <v>-254.7234378</v>
      </c>
      <c r="AB31" s="19">
        <f t="shared" si="5"/>
        <v>-254.7234378</v>
      </c>
      <c r="AC31" s="19">
        <f t="shared" si="5"/>
        <v>-254.7234378</v>
      </c>
      <c r="AD31" s="19">
        <f t="shared" si="5"/>
        <v>-254.7234378</v>
      </c>
      <c r="AE31" s="19">
        <f t="shared" si="5"/>
        <v>-254.7234378</v>
      </c>
      <c r="AF31" s="19">
        <f t="shared" si="5"/>
        <v>-254.7234378</v>
      </c>
      <c r="AG31" s="19">
        <f t="shared" si="5"/>
        <v>-254.7234378</v>
      </c>
      <c r="AH31" s="19">
        <f t="shared" si="5"/>
        <v>-254.7234378</v>
      </c>
      <c r="AI31" s="19">
        <f t="shared" si="5"/>
        <v>-254.7234378</v>
      </c>
      <c r="AJ31" s="19">
        <f t="shared" si="5"/>
        <v>-254.7234378</v>
      </c>
      <c r="AK31" s="19">
        <f t="shared" si="5"/>
        <v>-254.7234378</v>
      </c>
      <c r="AL31" s="19">
        <f t="shared" si="5"/>
        <v>-254.7234378</v>
      </c>
      <c r="AM31" s="19">
        <f t="shared" si="5"/>
        <v>-254.7234378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0</v>
      </c>
      <c r="E32" s="10">
        <f>16*65*1.2*725.71</f>
        <v>905686.08000000007</v>
      </c>
      <c r="F32" s="10">
        <f>D32*E32</f>
        <v>0</v>
      </c>
      <c r="G32" s="18">
        <f>-F32</f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656338.83499040781</v>
      </c>
      <c r="F34" s="20">
        <f>D34*E34</f>
        <v>1640.8470874760196</v>
      </c>
      <c r="G34" s="18">
        <f>-F34</f>
        <v>-1640.8470874760196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-1640.8470874760196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656338.83499040781</v>
      </c>
      <c r="F36" s="20">
        <f>D36*E36</f>
        <v>1640.8470874760196</v>
      </c>
      <c r="G36" s="18">
        <f>-F36</f>
        <v>-1640.8470874760196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-1640.8470874760196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656338.83499040781</v>
      </c>
      <c r="F37" s="20">
        <f>D37*E37</f>
        <v>656.3388349904078</v>
      </c>
      <c r="G37" s="18">
        <f>-F37</f>
        <v>-656.3388349904078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-656.3388349904078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486354.47506834252</v>
      </c>
      <c r="F38" s="20">
        <v>44503.72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-1418.5338999999999</v>
      </c>
      <c r="AO38" s="19">
        <v>-1396.8656836012033</v>
      </c>
      <c r="AP38" s="19">
        <v>-1375.1342682379106</v>
      </c>
      <c r="AQ38" s="19">
        <v>-1353.3394695798079</v>
      </c>
      <c r="AR38" s="19">
        <v>-1331.4811027589524</v>
      </c>
      <c r="AS38" s="19">
        <v>-1309.558982368203</v>
      </c>
      <c r="AT38" s="19">
        <v>-1287.5729224596469</v>
      </c>
      <c r="AU38" s="19">
        <v>-1265.5227365430242</v>
      </c>
      <c r="AV38" s="19">
        <v>-1243.4082375841451</v>
      </c>
      <c r="AW38" s="19">
        <v>-1221.2292380033025</v>
      </c>
      <c r="AX38" s="19">
        <v>-1198.9855496736818</v>
      </c>
      <c r="AY38" s="19">
        <v>-1176.6769839197671</v>
      </c>
      <c r="AZ38" s="19">
        <v>-1154.3033515157365</v>
      </c>
      <c r="BA38" s="19">
        <v>-1131.8644626838609</v>
      </c>
      <c r="BB38" s="19">
        <v>-1109.3601270928923</v>
      </c>
      <c r="BC38" s="19">
        <v>-1086.7901538564499</v>
      </c>
      <c r="BD38" s="24">
        <v>-1064.1543515314013</v>
      </c>
      <c r="BE38" s="24">
        <v>-1041.4525281162382</v>
      </c>
      <c r="BF38" s="24">
        <v>-1018.6844910494474</v>
      </c>
      <c r="BG38" s="24">
        <v>-995.85004720787833</v>
      </c>
      <c r="BH38" s="24">
        <v>-972.94900290510475</v>
      </c>
      <c r="BI38" s="24">
        <v>-949.98116388978133</v>
      </c>
      <c r="BJ38" s="24">
        <v>-926.94633534399668</v>
      </c>
      <c r="BK38" s="24">
        <v>-903.84432188162009</v>
      </c>
      <c r="BL38" s="24">
        <v>-880.67492754664499</v>
      </c>
      <c r="BM38" s="24">
        <v>-857.43795581152631</v>
      </c>
      <c r="BN38" s="24">
        <v>-834.13320957551321</v>
      </c>
      <c r="BO38" s="24">
        <v>-810.76049116297872</v>
      </c>
      <c r="BP38" s="24">
        <v>-787.31960232174106</v>
      </c>
      <c r="BQ38" s="24">
        <v>-763.81034422138282</v>
      </c>
      <c r="BR38" s="24">
        <v>-740.23251745156529</v>
      </c>
      <c r="BS38" s="24">
        <v>-716.58592202033583</v>
      </c>
      <c r="BT38" s="24">
        <v>-692.87035735243194</v>
      </c>
      <c r="BU38" s="24">
        <v>-669.08562228758012</v>
      </c>
      <c r="BV38" s="24">
        <v>-645.23151507878902</v>
      </c>
      <c r="BW38" s="24">
        <v>-621.30783339063896</v>
      </c>
      <c r="BX38" s="24">
        <v>-597.314374297565</v>
      </c>
      <c r="BY38" s="24">
        <v>-573.25093428213643</v>
      </c>
      <c r="BZ38" s="24">
        <v>-549.11730923332937</v>
      </c>
      <c r="CA38" s="24">
        <v>-524.91329444479675</v>
      </c>
      <c r="CB38" s="24">
        <v>-500.63868461313086</v>
      </c>
      <c r="CC38" s="24">
        <v>-476.29327383612269</v>
      </c>
      <c r="CD38" s="24">
        <v>-451.87685561101483</v>
      </c>
      <c r="CE38" s="24">
        <v>-427.38922283275042</v>
      </c>
      <c r="CF38" s="24">
        <v>-402.830167792216</v>
      </c>
      <c r="CG38" s="24">
        <v>-378.19948217448018</v>
      </c>
      <c r="CH38" s="24">
        <v>-353.4969570570259</v>
      </c>
      <c r="CI38" s="24">
        <v>-328.72238290797901</v>
      </c>
      <c r="CJ38" s="24">
        <v>-303.87554958433077</v>
      </c>
      <c r="CK38" s="24">
        <v>-278.95624633015518</v>
      </c>
      <c r="CL38" s="24">
        <v>-253.96426177482161</v>
      </c>
      <c r="CM38" s="24">
        <v>-228.89938393120161</v>
      </c>
      <c r="CN38" s="24">
        <v>-203.76140019387111</v>
      </c>
      <c r="CO38" s="24">
        <v>-178.55009733730674</v>
      </c>
      <c r="CP38" s="24">
        <v>-153.26526151407734</v>
      </c>
      <c r="CQ38" s="24">
        <v>-127.90667825303017</v>
      </c>
      <c r="CR38" s="24">
        <v>-102.47413245747165</v>
      </c>
      <c r="CS38" s="24">
        <v>-76.967408403342759</v>
      </c>
      <c r="CT38" s="24">
        <v>-51.386289737389319</v>
      </c>
      <c r="CU38" s="24">
        <v>-25.730559475326825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656338.83499040781</v>
      </c>
      <c r="F39" s="20">
        <v>23486.95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-2734.7451249999999</v>
      </c>
      <c r="Y39" s="19">
        <v>-2569.1019324212866</v>
      </c>
      <c r="Z39" s="19">
        <v>-2402.7685598734961</v>
      </c>
      <c r="AA39" s="19">
        <v>-2235.7421316067557</v>
      </c>
      <c r="AB39" s="19">
        <v>-2068.0197598889044</v>
      </c>
      <c r="AC39" s="19">
        <v>-1899.5985449555624</v>
      </c>
      <c r="AD39" s="19">
        <v>-1730.4755749599972</v>
      </c>
      <c r="AE39" s="19">
        <v>-1560.6479259227845</v>
      </c>
      <c r="AF39" s="19">
        <v>-1390.1126616812501</v>
      </c>
      <c r="AG39" s="19">
        <v>-1218.8668338387092</v>
      </c>
      <c r="AH39" s="19">
        <v>-1046.9074817134908</v>
      </c>
      <c r="AI39" s="19">
        <v>-874.23163228775059</v>
      </c>
      <c r="AJ39" s="19">
        <v>-700.83630015607014</v>
      </c>
      <c r="AK39" s="19">
        <v>-526.71848747384092</v>
      </c>
      <c r="AL39" s="19">
        <v>-351.87518390543573</v>
      </c>
      <c r="AM39" s="19">
        <v>-176.30336657216219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656338.83499040781</v>
      </c>
      <c r="F40" s="20">
        <f>D40*E40</f>
        <v>1640.8470874760196</v>
      </c>
      <c r="G40" s="18">
        <f>-F40</f>
        <v>-1640.8470874760196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-1640.8470874760196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8*16</f>
        <v>128</v>
      </c>
      <c r="E41" s="10">
        <v>700</v>
      </c>
      <c r="F41" s="20">
        <f>D41*E41</f>
        <v>89600</v>
      </c>
      <c r="G41" s="16">
        <f>-F41</f>
        <v>-89600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f>$G$41/16</f>
        <v>-5600</v>
      </c>
      <c r="Y41" s="17">
        <f t="shared" ref="Y41:AM41" si="6">$G$41/16</f>
        <v>-5600</v>
      </c>
      <c r="Z41" s="17">
        <f t="shared" si="6"/>
        <v>-5600</v>
      </c>
      <c r="AA41" s="17">
        <f t="shared" si="6"/>
        <v>-5600</v>
      </c>
      <c r="AB41" s="17">
        <f t="shared" si="6"/>
        <v>-5600</v>
      </c>
      <c r="AC41" s="17">
        <f t="shared" si="6"/>
        <v>-5600</v>
      </c>
      <c r="AD41" s="17">
        <f t="shared" si="6"/>
        <v>-5600</v>
      </c>
      <c r="AE41" s="17">
        <f t="shared" si="6"/>
        <v>-5600</v>
      </c>
      <c r="AF41" s="17">
        <f t="shared" si="6"/>
        <v>-5600</v>
      </c>
      <c r="AG41" s="17">
        <f t="shared" si="6"/>
        <v>-5600</v>
      </c>
      <c r="AH41" s="17">
        <f t="shared" si="6"/>
        <v>-5600</v>
      </c>
      <c r="AI41" s="17">
        <f t="shared" si="6"/>
        <v>-5600</v>
      </c>
      <c r="AJ41" s="17">
        <f t="shared" si="6"/>
        <v>-5600</v>
      </c>
      <c r="AK41" s="17">
        <f t="shared" si="6"/>
        <v>-5600</v>
      </c>
      <c r="AL41" s="17">
        <f t="shared" si="6"/>
        <v>-5600</v>
      </c>
      <c r="AM41" s="17">
        <f t="shared" si="6"/>
        <v>-5600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8*16</f>
        <v>128</v>
      </c>
      <c r="E42" s="10">
        <v>200</v>
      </c>
      <c r="F42" s="20">
        <f>D42*E42</f>
        <v>25600</v>
      </c>
      <c r="G42" s="18">
        <f>-$F$42</f>
        <v>-25600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f>$G$42/16</f>
        <v>-1600</v>
      </c>
      <c r="Y42" s="19">
        <f t="shared" ref="Y42:AM42" si="7">$G$42/16</f>
        <v>-1600</v>
      </c>
      <c r="Z42" s="19">
        <f t="shared" si="7"/>
        <v>-1600</v>
      </c>
      <c r="AA42" s="19">
        <f t="shared" si="7"/>
        <v>-1600</v>
      </c>
      <c r="AB42" s="19">
        <f t="shared" si="7"/>
        <v>-1600</v>
      </c>
      <c r="AC42" s="19">
        <f t="shared" si="7"/>
        <v>-1600</v>
      </c>
      <c r="AD42" s="19">
        <f t="shared" si="7"/>
        <v>-1600</v>
      </c>
      <c r="AE42" s="19">
        <f t="shared" si="7"/>
        <v>-1600</v>
      </c>
      <c r="AF42" s="19">
        <f t="shared" si="7"/>
        <v>-1600</v>
      </c>
      <c r="AG42" s="19">
        <f t="shared" si="7"/>
        <v>-1600</v>
      </c>
      <c r="AH42" s="19">
        <f t="shared" si="7"/>
        <v>-1600</v>
      </c>
      <c r="AI42" s="19">
        <f t="shared" si="7"/>
        <v>-1600</v>
      </c>
      <c r="AJ42" s="19">
        <f t="shared" si="7"/>
        <v>-1600</v>
      </c>
      <c r="AK42" s="19">
        <f t="shared" si="7"/>
        <v>-1600</v>
      </c>
      <c r="AL42" s="19">
        <f t="shared" si="7"/>
        <v>-1600</v>
      </c>
      <c r="AM42" s="19">
        <f t="shared" si="7"/>
        <v>-1600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0</v>
      </c>
      <c r="E43" s="10">
        <f>65*2183.04</f>
        <v>141897.60000000001</v>
      </c>
      <c r="F43" s="10">
        <f>D43*E43</f>
        <v>0</v>
      </c>
      <c r="G43" s="18">
        <f>F43</f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f>G43</f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v>0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0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v>0</v>
      </c>
      <c r="E46" s="10">
        <v>450</v>
      </c>
      <c r="F46" s="20">
        <f>D46*E46</f>
        <v>0</v>
      </c>
      <c r="G46" s="18">
        <f>F46</f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0</v>
      </c>
      <c r="AO46" s="19">
        <f t="shared" ref="AO46:CU46" si="8">($D$46*$E$46)/60</f>
        <v>0</v>
      </c>
      <c r="AP46" s="19">
        <f t="shared" si="8"/>
        <v>0</v>
      </c>
      <c r="AQ46" s="19">
        <f t="shared" si="8"/>
        <v>0</v>
      </c>
      <c r="AR46" s="19">
        <f t="shared" si="8"/>
        <v>0</v>
      </c>
      <c r="AS46" s="19">
        <f t="shared" si="8"/>
        <v>0</v>
      </c>
      <c r="AT46" s="19">
        <f t="shared" si="8"/>
        <v>0</v>
      </c>
      <c r="AU46" s="19">
        <f t="shared" si="8"/>
        <v>0</v>
      </c>
      <c r="AV46" s="19">
        <f t="shared" si="8"/>
        <v>0</v>
      </c>
      <c r="AW46" s="19">
        <f t="shared" si="8"/>
        <v>0</v>
      </c>
      <c r="AX46" s="19">
        <f t="shared" si="8"/>
        <v>0</v>
      </c>
      <c r="AY46" s="19">
        <f t="shared" si="8"/>
        <v>0</v>
      </c>
      <c r="AZ46" s="19">
        <f t="shared" si="8"/>
        <v>0</v>
      </c>
      <c r="BA46" s="19">
        <f t="shared" si="8"/>
        <v>0</v>
      </c>
      <c r="BB46" s="19">
        <f t="shared" si="8"/>
        <v>0</v>
      </c>
      <c r="BC46" s="19">
        <f t="shared" si="8"/>
        <v>0</v>
      </c>
      <c r="BD46" s="19">
        <f t="shared" si="8"/>
        <v>0</v>
      </c>
      <c r="BE46" s="19">
        <f t="shared" si="8"/>
        <v>0</v>
      </c>
      <c r="BF46" s="19">
        <f t="shared" si="8"/>
        <v>0</v>
      </c>
      <c r="BG46" s="19">
        <f t="shared" si="8"/>
        <v>0</v>
      </c>
      <c r="BH46" s="19">
        <f t="shared" si="8"/>
        <v>0</v>
      </c>
      <c r="BI46" s="19">
        <f t="shared" si="8"/>
        <v>0</v>
      </c>
      <c r="BJ46" s="19">
        <f t="shared" si="8"/>
        <v>0</v>
      </c>
      <c r="BK46" s="19">
        <f t="shared" si="8"/>
        <v>0</v>
      </c>
      <c r="BL46" s="19">
        <f t="shared" si="8"/>
        <v>0</v>
      </c>
      <c r="BM46" s="19">
        <f t="shared" si="8"/>
        <v>0</v>
      </c>
      <c r="BN46" s="19">
        <f t="shared" si="8"/>
        <v>0</v>
      </c>
      <c r="BO46" s="19">
        <f t="shared" si="8"/>
        <v>0</v>
      </c>
      <c r="BP46" s="19">
        <f t="shared" si="8"/>
        <v>0</v>
      </c>
      <c r="BQ46" s="19">
        <f t="shared" si="8"/>
        <v>0</v>
      </c>
      <c r="BR46" s="19">
        <f t="shared" si="8"/>
        <v>0</v>
      </c>
      <c r="BS46" s="19">
        <f t="shared" si="8"/>
        <v>0</v>
      </c>
      <c r="BT46" s="19">
        <f t="shared" si="8"/>
        <v>0</v>
      </c>
      <c r="BU46" s="19">
        <f t="shared" si="8"/>
        <v>0</v>
      </c>
      <c r="BV46" s="19">
        <f t="shared" si="8"/>
        <v>0</v>
      </c>
      <c r="BW46" s="19">
        <f t="shared" si="8"/>
        <v>0</v>
      </c>
      <c r="BX46" s="19">
        <f t="shared" si="8"/>
        <v>0</v>
      </c>
      <c r="BY46" s="19">
        <f t="shared" si="8"/>
        <v>0</v>
      </c>
      <c r="BZ46" s="19">
        <f t="shared" si="8"/>
        <v>0</v>
      </c>
      <c r="CA46" s="19">
        <f t="shared" si="8"/>
        <v>0</v>
      </c>
      <c r="CB46" s="19">
        <f t="shared" si="8"/>
        <v>0</v>
      </c>
      <c r="CC46" s="19">
        <f t="shared" si="8"/>
        <v>0</v>
      </c>
      <c r="CD46" s="19">
        <f t="shared" si="8"/>
        <v>0</v>
      </c>
      <c r="CE46" s="19">
        <f t="shared" si="8"/>
        <v>0</v>
      </c>
      <c r="CF46" s="19">
        <f t="shared" si="8"/>
        <v>0</v>
      </c>
      <c r="CG46" s="19">
        <f t="shared" si="8"/>
        <v>0</v>
      </c>
      <c r="CH46" s="19">
        <f t="shared" si="8"/>
        <v>0</v>
      </c>
      <c r="CI46" s="19">
        <f t="shared" si="8"/>
        <v>0</v>
      </c>
      <c r="CJ46" s="19">
        <f t="shared" si="8"/>
        <v>0</v>
      </c>
      <c r="CK46" s="19">
        <f t="shared" si="8"/>
        <v>0</v>
      </c>
      <c r="CL46" s="19">
        <f t="shared" si="8"/>
        <v>0</v>
      </c>
      <c r="CM46" s="19">
        <f t="shared" si="8"/>
        <v>0</v>
      </c>
      <c r="CN46" s="19">
        <f t="shared" si="8"/>
        <v>0</v>
      </c>
      <c r="CO46" s="19">
        <f t="shared" si="8"/>
        <v>0</v>
      </c>
      <c r="CP46" s="19">
        <f t="shared" si="8"/>
        <v>0</v>
      </c>
      <c r="CQ46" s="19">
        <f t="shared" si="8"/>
        <v>0</v>
      </c>
      <c r="CR46" s="19">
        <f t="shared" si="8"/>
        <v>0</v>
      </c>
      <c r="CS46" s="19">
        <f t="shared" si="8"/>
        <v>0</v>
      </c>
      <c r="CT46" s="19">
        <f t="shared" si="8"/>
        <v>0</v>
      </c>
      <c r="CU46" s="19">
        <f t="shared" si="8"/>
        <v>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v>0</v>
      </c>
      <c r="E47" s="10">
        <v>50</v>
      </c>
      <c r="F47" s="20">
        <f t="shared" ref="F47" si="9">D47*E47</f>
        <v>0</v>
      </c>
      <c r="G47" s="25">
        <f>F47</f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0</v>
      </c>
      <c r="AO47" s="19">
        <f t="shared" ref="AO47:CU47" si="10">($D$47*$E$47)/60</f>
        <v>0</v>
      </c>
      <c r="AP47" s="19">
        <f t="shared" si="10"/>
        <v>0</v>
      </c>
      <c r="AQ47" s="19">
        <f t="shared" si="10"/>
        <v>0</v>
      </c>
      <c r="AR47" s="19">
        <f t="shared" si="10"/>
        <v>0</v>
      </c>
      <c r="AS47" s="19">
        <f t="shared" si="10"/>
        <v>0</v>
      </c>
      <c r="AT47" s="19">
        <f t="shared" si="10"/>
        <v>0</v>
      </c>
      <c r="AU47" s="19">
        <f t="shared" si="10"/>
        <v>0</v>
      </c>
      <c r="AV47" s="19">
        <f t="shared" si="10"/>
        <v>0</v>
      </c>
      <c r="AW47" s="19">
        <f t="shared" si="10"/>
        <v>0</v>
      </c>
      <c r="AX47" s="19">
        <f t="shared" si="10"/>
        <v>0</v>
      </c>
      <c r="AY47" s="19">
        <f t="shared" si="10"/>
        <v>0</v>
      </c>
      <c r="AZ47" s="19">
        <f t="shared" si="10"/>
        <v>0</v>
      </c>
      <c r="BA47" s="19">
        <f t="shared" si="10"/>
        <v>0</v>
      </c>
      <c r="BB47" s="19">
        <f t="shared" si="10"/>
        <v>0</v>
      </c>
      <c r="BC47" s="19">
        <f t="shared" si="10"/>
        <v>0</v>
      </c>
      <c r="BD47" s="19">
        <f t="shared" si="10"/>
        <v>0</v>
      </c>
      <c r="BE47" s="19">
        <f t="shared" si="10"/>
        <v>0</v>
      </c>
      <c r="BF47" s="19">
        <f t="shared" si="10"/>
        <v>0</v>
      </c>
      <c r="BG47" s="19">
        <f t="shared" si="10"/>
        <v>0</v>
      </c>
      <c r="BH47" s="19">
        <f t="shared" si="10"/>
        <v>0</v>
      </c>
      <c r="BI47" s="19">
        <f t="shared" si="10"/>
        <v>0</v>
      </c>
      <c r="BJ47" s="19">
        <f t="shared" si="10"/>
        <v>0</v>
      </c>
      <c r="BK47" s="19">
        <f t="shared" si="10"/>
        <v>0</v>
      </c>
      <c r="BL47" s="19">
        <f t="shared" si="10"/>
        <v>0</v>
      </c>
      <c r="BM47" s="19">
        <f t="shared" si="10"/>
        <v>0</v>
      </c>
      <c r="BN47" s="19">
        <f t="shared" si="10"/>
        <v>0</v>
      </c>
      <c r="BO47" s="19">
        <f t="shared" si="10"/>
        <v>0</v>
      </c>
      <c r="BP47" s="19">
        <f t="shared" si="10"/>
        <v>0</v>
      </c>
      <c r="BQ47" s="19">
        <f t="shared" si="10"/>
        <v>0</v>
      </c>
      <c r="BR47" s="19">
        <f t="shared" si="10"/>
        <v>0</v>
      </c>
      <c r="BS47" s="19">
        <f t="shared" si="10"/>
        <v>0</v>
      </c>
      <c r="BT47" s="19">
        <f t="shared" si="10"/>
        <v>0</v>
      </c>
      <c r="BU47" s="19">
        <f t="shared" si="10"/>
        <v>0</v>
      </c>
      <c r="BV47" s="19">
        <f t="shared" si="10"/>
        <v>0</v>
      </c>
      <c r="BW47" s="19">
        <f t="shared" si="10"/>
        <v>0</v>
      </c>
      <c r="BX47" s="19">
        <f t="shared" si="10"/>
        <v>0</v>
      </c>
      <c r="BY47" s="19">
        <f t="shared" si="10"/>
        <v>0</v>
      </c>
      <c r="BZ47" s="19">
        <f t="shared" si="10"/>
        <v>0</v>
      </c>
      <c r="CA47" s="19">
        <f t="shared" si="10"/>
        <v>0</v>
      </c>
      <c r="CB47" s="19">
        <f t="shared" si="10"/>
        <v>0</v>
      </c>
      <c r="CC47" s="19">
        <f t="shared" si="10"/>
        <v>0</v>
      </c>
      <c r="CD47" s="19">
        <f t="shared" si="10"/>
        <v>0</v>
      </c>
      <c r="CE47" s="19">
        <f t="shared" si="10"/>
        <v>0</v>
      </c>
      <c r="CF47" s="19">
        <f t="shared" si="10"/>
        <v>0</v>
      </c>
      <c r="CG47" s="19">
        <f t="shared" si="10"/>
        <v>0</v>
      </c>
      <c r="CH47" s="19">
        <f t="shared" si="10"/>
        <v>0</v>
      </c>
      <c r="CI47" s="19">
        <f t="shared" si="10"/>
        <v>0</v>
      </c>
      <c r="CJ47" s="19">
        <f t="shared" si="10"/>
        <v>0</v>
      </c>
      <c r="CK47" s="19">
        <f t="shared" si="10"/>
        <v>0</v>
      </c>
      <c r="CL47" s="19">
        <f t="shared" si="10"/>
        <v>0</v>
      </c>
      <c r="CM47" s="19">
        <f t="shared" si="10"/>
        <v>0</v>
      </c>
      <c r="CN47" s="19">
        <f t="shared" si="10"/>
        <v>0</v>
      </c>
      <c r="CO47" s="19">
        <f t="shared" si="10"/>
        <v>0</v>
      </c>
      <c r="CP47" s="19">
        <f t="shared" si="10"/>
        <v>0</v>
      </c>
      <c r="CQ47" s="19">
        <f t="shared" si="10"/>
        <v>0</v>
      </c>
      <c r="CR47" s="19">
        <f t="shared" si="10"/>
        <v>0</v>
      </c>
      <c r="CS47" s="19">
        <f t="shared" si="10"/>
        <v>0</v>
      </c>
      <c r="CT47" s="19">
        <f t="shared" si="10"/>
        <v>0</v>
      </c>
      <c r="CU47" s="19">
        <f t="shared" si="10"/>
        <v>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288800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-896743.09383542812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-607943.09383542812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-0.67794566583748783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-7517.3569173119995</v>
      </c>
      <c r="L52" s="24">
        <f>SUM(L2:L47)</f>
        <v>0</v>
      </c>
      <c r="M52" s="24">
        <f>SUM(M2:M47)</f>
        <v>-16358.41593448128</v>
      </c>
      <c r="N52" s="24">
        <f>SUM(N2:N47)</f>
        <v>-598.5</v>
      </c>
      <c r="O52" s="24">
        <f>SUM(O2:O47)</f>
        <v>0</v>
      </c>
      <c r="P52" s="24">
        <f>SUM(P2:P47)</f>
        <v>-22698.677878657916</v>
      </c>
      <c r="Q52" s="24">
        <f>SUM(Q2:Q47)</f>
        <v>-4528.4166720000012</v>
      </c>
      <c r="R52" s="24">
        <f>SUM(R2:R47)</f>
        <v>-620.35691731200006</v>
      </c>
      <c r="S52" s="24">
        <f>SUM(S2:S47)</f>
        <v>0</v>
      </c>
      <c r="T52" s="24">
        <f>SUM(T2:T47)</f>
        <v>-18113.666688000005</v>
      </c>
      <c r="U52" s="24">
        <f>SUM(U2:U47)</f>
        <v>0</v>
      </c>
      <c r="V52" s="24">
        <f>SUM(V2:V47)</f>
        <v>0</v>
      </c>
      <c r="W52" s="24">
        <f>SUM(W2:W47)</f>
        <v>-6688.0330099424473</v>
      </c>
      <c r="X52" s="24">
        <f>SUM(X2:X47)</f>
        <v>-43702.927581649601</v>
      </c>
      <c r="Y52" s="24">
        <f>SUM(Y2:Y47)</f>
        <v>-60782.72936907089</v>
      </c>
      <c r="Z52" s="24">
        <f>SUM(Z2:Z47)</f>
        <v>-17572.947044192126</v>
      </c>
      <c r="AA52" s="24">
        <f>SUM(AA2:AA47)</f>
        <v>-24877.808124725387</v>
      </c>
      <c r="AB52" s="24">
        <f>SUM(AB2:AB47)</f>
        <v>-30687.59576004753</v>
      </c>
      <c r="AC52" s="24">
        <f>SUM(AC2:AC47)</f>
        <v>-40979.817057434193</v>
      </c>
      <c r="AD52" s="24">
        <f>SUM(AD2:AD47)</f>
        <v>-42803.197423118632</v>
      </c>
      <c r="AE52" s="24">
        <f>SUM(AE2:AE47)</f>
        <v>-42633.369774081417</v>
      </c>
      <c r="AF52" s="24">
        <f>SUM(AF2:AF47)</f>
        <v>-41466.582841999872</v>
      </c>
      <c r="AG52" s="24">
        <f>SUM(AG2:AG47)</f>
        <v>-41793.462848077339</v>
      </c>
      <c r="AH52" s="24">
        <f>SUM(AH2:AH47)</f>
        <v>-47599.013502992122</v>
      </c>
      <c r="AI52" s="24">
        <f>SUM(AI2:AI47)</f>
        <v>-73328.881017406384</v>
      </c>
      <c r="AJ52" s="24">
        <f>SUM(AJ2:AJ47)</f>
        <v>-93080.519042074695</v>
      </c>
      <c r="AK52" s="24">
        <f>SUM(AK2:AK47)</f>
        <v>-70988.864536912472</v>
      </c>
      <c r="AL52" s="24">
        <f>SUM(AL2:AL47)</f>
        <v>-51387.113710464073</v>
      </c>
      <c r="AM52" s="24">
        <f>SUM(AM2:AM47)</f>
        <v>-40454.647712970793</v>
      </c>
      <c r="AN52" s="24">
        <f>SUM(AN2:AN47)</f>
        <v>285063.8392147136</v>
      </c>
      <c r="AO52" s="24">
        <f>SUM(AO2:AO47)</f>
        <v>-1396.8656836012033</v>
      </c>
      <c r="AP52" s="24">
        <f>SUM(AP2:AP47)</f>
        <v>-1375.1342682379106</v>
      </c>
      <c r="AQ52" s="24">
        <f>SUM(AQ2:AQ47)</f>
        <v>-1353.3394695798079</v>
      </c>
      <c r="AR52" s="24">
        <f>SUM(AR2:AR47)</f>
        <v>-1331.4811027589524</v>
      </c>
      <c r="AS52" s="24">
        <f>SUM(AS2:AS47)</f>
        <v>-1309.558982368203</v>
      </c>
      <c r="AT52" s="24">
        <f>SUM(AT2:AT47)</f>
        <v>-1287.5729224596469</v>
      </c>
      <c r="AU52" s="24">
        <f>SUM(AU2:AU47)</f>
        <v>-1265.5227365430242</v>
      </c>
      <c r="AV52" s="24">
        <f>SUM(AV2:AV47)</f>
        <v>-1243.4082375841451</v>
      </c>
      <c r="AW52" s="24">
        <f>SUM(AW2:AW47)</f>
        <v>-1221.2292380033025</v>
      </c>
      <c r="AX52" s="24">
        <f>SUM(AX2:AX47)</f>
        <v>-1198.9855496736818</v>
      </c>
      <c r="AY52" s="24">
        <f>SUM(AY2:AY47)</f>
        <v>-1176.6769839197671</v>
      </c>
      <c r="AZ52" s="24">
        <f>SUM(AZ2:AZ47)</f>
        <v>-1154.3033515157365</v>
      </c>
      <c r="BA52" s="24">
        <f>SUM(BA2:BA47)</f>
        <v>-1131.8644626838609</v>
      </c>
      <c r="BB52" s="24">
        <f>SUM(BB2:BB47)</f>
        <v>-1109.3601270928923</v>
      </c>
      <c r="BC52" s="24">
        <f>SUM(BC2:BC47)</f>
        <v>-1086.7901538564499</v>
      </c>
      <c r="BD52" s="24">
        <f>SUM(BD2:BD47)</f>
        <v>-1064.1543515314013</v>
      </c>
      <c r="BE52" s="24">
        <f>SUM(BE2:BE47)</f>
        <v>-1041.4525281162382</v>
      </c>
      <c r="BF52" s="24">
        <f>SUM(BF2:BF47)</f>
        <v>-1018.6844910494474</v>
      </c>
      <c r="BG52" s="24">
        <f>SUM(BG2:BG47)</f>
        <v>-995.85004720787833</v>
      </c>
      <c r="BH52" s="24">
        <f>SUM(BH2:BH47)</f>
        <v>-972.94900290510475</v>
      </c>
      <c r="BI52" s="24">
        <f>SUM(BI2:BI47)</f>
        <v>-949.98116388978133</v>
      </c>
      <c r="BJ52" s="24">
        <f>SUM(BJ2:BJ47)</f>
        <v>-926.94633534399668</v>
      </c>
      <c r="BK52" s="24">
        <f>SUM(BK2:BK47)</f>
        <v>-903.84432188162009</v>
      </c>
      <c r="BL52" s="24">
        <f>SUM(BL2:BL47)</f>
        <v>-880.67492754664499</v>
      </c>
      <c r="BM52" s="24">
        <f>SUM(BM2:BM47)</f>
        <v>-857.43795581152631</v>
      </c>
      <c r="BN52" s="24">
        <f>SUM(BN2:BN47)</f>
        <v>-834.13320957551321</v>
      </c>
      <c r="BO52" s="24">
        <f>SUM(BO2:BO47)</f>
        <v>-810.76049116297872</v>
      </c>
      <c r="BP52" s="24">
        <f>SUM(BP2:BP47)</f>
        <v>-787.31960232174106</v>
      </c>
      <c r="BQ52" s="24">
        <f>SUM(BQ2:BQ47)</f>
        <v>-763.81034422138282</v>
      </c>
      <c r="BR52" s="24">
        <f>SUM(BR2:BR47)</f>
        <v>-740.23251745156529</v>
      </c>
      <c r="BS52" s="24">
        <f>SUM(BS2:BS47)</f>
        <v>-716.58592202033583</v>
      </c>
      <c r="BT52" s="24">
        <f>SUM(BT2:BT47)</f>
        <v>-692.87035735243194</v>
      </c>
      <c r="BU52" s="24">
        <f>SUM(BU2:BU47)</f>
        <v>-669.08562228758012</v>
      </c>
      <c r="BV52" s="24">
        <f>SUM(BV2:BV47)</f>
        <v>-645.23151507878902</v>
      </c>
      <c r="BW52" s="24">
        <f>SUM(BW2:BW47)</f>
        <v>-621.30783339063896</v>
      </c>
      <c r="BX52" s="24">
        <f>SUM(BX2:BX47)</f>
        <v>-597.314374297565</v>
      </c>
      <c r="BY52" s="24">
        <f>SUM(BY2:BY47)</f>
        <v>-573.25093428213643</v>
      </c>
      <c r="BZ52" s="24">
        <f>SUM(BZ2:BZ47)</f>
        <v>-549.11730923332937</v>
      </c>
      <c r="CA52" s="24">
        <f>SUM(CA2:CA47)</f>
        <v>-524.91329444479675</v>
      </c>
      <c r="CB52" s="24">
        <f>SUM(CB2:CB47)</f>
        <v>-500.63868461313086</v>
      </c>
      <c r="CC52" s="24">
        <f>SUM(CC2:CC47)</f>
        <v>-476.29327383612269</v>
      </c>
      <c r="CD52" s="24">
        <f>SUM(CD2:CD47)</f>
        <v>-451.87685561101483</v>
      </c>
      <c r="CE52" s="24">
        <f>SUM(CE2:CE47)</f>
        <v>-427.38922283275042</v>
      </c>
      <c r="CF52" s="24">
        <f>SUM(CF2:CF47)</f>
        <v>-402.830167792216</v>
      </c>
      <c r="CG52" s="24">
        <f>SUM(CG2:CG47)</f>
        <v>-378.19948217448018</v>
      </c>
      <c r="CH52" s="24">
        <f>SUM(CH2:CH47)</f>
        <v>-353.4969570570259</v>
      </c>
      <c r="CI52" s="24">
        <f>SUM(CI2:CI47)</f>
        <v>-328.72238290797901</v>
      </c>
      <c r="CJ52" s="24">
        <f>SUM(CJ2:CJ47)</f>
        <v>-303.87554958433077</v>
      </c>
      <c r="CK52" s="24">
        <f>SUM(CK2:CK47)</f>
        <v>-278.95624633015518</v>
      </c>
      <c r="CL52" s="24">
        <f>SUM(CL2:CL47)</f>
        <v>-253.96426177482161</v>
      </c>
      <c r="CM52" s="24">
        <f>SUM(CM2:CM47)</f>
        <v>-228.89938393120161</v>
      </c>
      <c r="CN52" s="24">
        <f>SUM(CN2:CN47)</f>
        <v>-203.76140019387111</v>
      </c>
      <c r="CO52" s="24">
        <f>SUM(CO2:CO47)</f>
        <v>-178.55009733730674</v>
      </c>
      <c r="CP52" s="24">
        <f>SUM(CP2:CP47)</f>
        <v>-153.26526151407734</v>
      </c>
      <c r="CQ52" s="24">
        <f>SUM(CQ2:CQ47)</f>
        <v>-127.90667825303017</v>
      </c>
      <c r="CR52" s="24">
        <f>SUM(CR2:CR47)</f>
        <v>-102.47413245747165</v>
      </c>
      <c r="CS52" s="24">
        <f>SUM(CS2:CS47)</f>
        <v>-76.967408403342759</v>
      </c>
      <c r="CT52" s="24">
        <f>SUM(CT2:CT47)</f>
        <v>-51.386289737389319</v>
      </c>
      <c r="CU52" s="24">
        <f>SUM(CU2:CU47)</f>
        <v>-1666.5776469513464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-607943.09525578585</v>
      </c>
      <c r="H53" s="33">
        <f>SUM(H52:R52)</f>
        <v>-59339.724319763191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-286208.72205818078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-220440.61572410472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-14783.303164183022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-11532.898488715604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-8166.8868231004744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-4681.1563789588245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-2789.7882987790372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-571567.09583466477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-9.2236863440473549E-3</v>
      </c>
      <c r="H58" s="32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-3.3160618103595385E-2</v>
      </c>
      <c r="AO58" s="24">
        <f>MIRR($H$52:AO52,$G$56,$G$55)</f>
        <v>-3.2077688021088679E-2</v>
      </c>
      <c r="AP58" s="24">
        <f>MIRR($H$52:AP52,$G$56,$G$55)</f>
        <v>-3.1056528589851862E-2</v>
      </c>
      <c r="AQ58" s="24">
        <f>MIRR($H$52:AQ52,$G$56,$G$55)</f>
        <v>-3.0091936418435661E-2</v>
      </c>
      <c r="AR58" s="24">
        <f>MIRR($H$52:AR52,$G$56,$G$55)</f>
        <v>-2.9179276711282953E-2</v>
      </c>
      <c r="AS58" s="24">
        <f>MIRR($H$52:AS52,$G$56,$G$55)</f>
        <v>-2.8314407665754548E-2</v>
      </c>
      <c r="AT58" s="24">
        <f>MIRR($H$52:AT52,$G$56,$G$55)</f>
        <v>-2.7493616618742722E-2</v>
      </c>
      <c r="AU58" s="24">
        <f>MIRR($H$52:AU52,$G$56,$G$55)</f>
        <v>-2.6713565866467337E-2</v>
      </c>
      <c r="AV58" s="24">
        <f>MIRR($H$52:AV52,$G$56,$G$55)</f>
        <v>-2.5971246490056332E-2</v>
      </c>
      <c r="AW58" s="24">
        <f>MIRR($H$52:AW52,$G$56,$G$55)</f>
        <v>-2.5263938840068723E-2</v>
      </c>
      <c r="AX58" s="24">
        <f>MIRR($H$52:AX52,$G$56,$G$55)</f>
        <v>-2.4589178585974647E-2</v>
      </c>
      <c r="AY58" s="24">
        <f>MIRR($H$52:AY52,$G$56,$G$55)</f>
        <v>-2.3944727437288482E-2</v>
      </c>
      <c r="AZ58" s="24">
        <f>MIRR($H$52:AZ52,$G$56,$G$55)</f>
        <v>-2.3328547803246891E-2</v>
      </c>
      <c r="BA58" s="24">
        <f>MIRR($H$52:BA52,$G$56,$G$55)</f>
        <v>-2.2738780786513479E-2</v>
      </c>
      <c r="BB58" s="24">
        <f>MIRR($H$52:BB52,$G$56,$G$55)</f>
        <v>-2.2173727010149968E-2</v>
      </c>
      <c r="BC58" s="24">
        <f>MIRR($H$52:BC52,$G$56,$G$55)</f>
        <v>-2.1631829861241791E-2</v>
      </c>
      <c r="BD58" s="24">
        <f>MIRR($H$52:BD52,$G$56,$G$55)</f>
        <v>-2.1111660803133425E-2</v>
      </c>
      <c r="BE58" s="24">
        <f>MIRR($H$52:BE52,$G$56,$G$55)</f>
        <v>-2.0611906464355179E-2</v>
      </c>
      <c r="BF58" s="24">
        <f>MIRR($H$52:BF52,$G$56,$G$55)</f>
        <v>-2.0131357258473259E-2</v>
      </c>
      <c r="BG58" s="24">
        <f>MIRR($H$52:BG52,$G$56,$G$55)</f>
        <v>-1.9668897327190682E-2</v>
      </c>
      <c r="BH58" s="24">
        <f>MIRR($H$52:BH52,$G$56,$G$55)</f>
        <v>-1.9223495630611764E-2</v>
      </c>
      <c r="BI58" s="24">
        <f>MIRR($H$52:BI52,$G$56,$G$55)</f>
        <v>-1.8794198034858156E-2</v>
      </c>
      <c r="BJ58" s="24">
        <f>MIRR($H$52:BJ52,$G$56,$G$55)</f>
        <v>-1.8380120269178901E-2</v>
      </c>
      <c r="BK58" s="24">
        <f>MIRR($H$52:BK52,$G$56,$G$55)</f>
        <v>-1.7980441643084877E-2</v>
      </c>
      <c r="BL58" s="24">
        <f>MIRR($H$52:BL52,$G$56,$G$55)</f>
        <v>-1.7594399429516461E-2</v>
      </c>
      <c r="BM58" s="24">
        <f>MIRR($H$52:BM52,$G$56,$G$55)</f>
        <v>-1.7221283833103396E-2</v>
      </c>
      <c r="BN58" s="24">
        <f>MIRR($H$52:BN52,$G$56,$G$55)</f>
        <v>-1.6860433473624648E-2</v>
      </c>
      <c r="BO58" s="24">
        <f>MIRR($H$52:BO52,$G$56,$G$55)</f>
        <v>-1.6511231324160325E-2</v>
      </c>
      <c r="BP58" s="24">
        <f>MIRR($H$52:BP52,$G$56,$G$55)</f>
        <v>-1.6173101051412009E-2</v>
      </c>
      <c r="BQ58" s="24">
        <f>MIRR($H$52:BQ52,$G$56,$G$55)</f>
        <v>-1.5845503712490494E-2</v>
      </c>
      <c r="BR58" s="24">
        <f>MIRR($H$52:BR52,$G$56,$G$55)</f>
        <v>-1.5527934768310603E-2</v>
      </c>
      <c r="BS58" s="24">
        <f>MIRR($H$52:BS52,$G$56,$G$55)</f>
        <v>-1.5219921378744394E-2</v>
      </c>
      <c r="BT58" s="24">
        <f>MIRR($H$52:BT52,$G$56,$G$55)</f>
        <v>-1.4921019949002856E-2</v>
      </c>
      <c r="BU58" s="24">
        <f>MIRR($H$52:BU52,$G$56,$G$55)</f>
        <v>-1.463081390043619E-2</v>
      </c>
      <c r="BV58" s="24">
        <f>MIRR($H$52:BV52,$G$56,$G$55)</f>
        <v>-1.4348911642164786E-2</v>
      </c>
      <c r="BW58" s="24">
        <f>MIRR($H$52:BW52,$G$56,$G$55)</f>
        <v>-1.4074944722745175E-2</v>
      </c>
      <c r="BX58" s="24">
        <f>MIRR($H$52:BX52,$G$56,$G$55)</f>
        <v>-1.3808566143498013E-2</v>
      </c>
      <c r="BY58" s="24">
        <f>MIRR($H$52:BY52,$G$56,$G$55)</f>
        <v>-1.3549448817238852E-2</v>
      </c>
      <c r="BZ58" s="24">
        <f>MIRR($H$52:BZ52,$G$56,$G$55)</f>
        <v>-1.329728415799547E-2</v>
      </c>
      <c r="CA58" s="24">
        <f>MIRR($H$52:CA52,$G$56,$G$55)</f>
        <v>-1.3051780788903344E-2</v>
      </c>
      <c r="CB58" s="24">
        <f>MIRR($H$52:CB52,$G$56,$G$55)</f>
        <v>-1.2812663356886245E-2</v>
      </c>
      <c r="CC58" s="24">
        <f>MIRR($H$52:CC52,$G$56,$G$55)</f>
        <v>-1.2579671443963547E-2</v>
      </c>
      <c r="CD58" s="24">
        <f>MIRR($H$52:CD52,$G$56,$G$55)</f>
        <v>-1.2352558566118055E-2</v>
      </c>
      <c r="CE58" s="24">
        <f>MIRR($H$52:CE52,$G$56,$G$55)</f>
        <v>-1.2131091251616155E-2</v>
      </c>
      <c r="CF58" s="24">
        <f>MIRR($H$52:CF52,$G$56,$G$55)</f>
        <v>-1.1915048191519007E-2</v>
      </c>
      <c r="CG58" s="24">
        <f>MIRR($H$52:CG52,$G$56,$G$55)</f>
        <v>-1.1704219455872189E-2</v>
      </c>
      <c r="CH58" s="24">
        <f>MIRR($H$52:CH52,$G$56,$G$55)</f>
        <v>-1.1498405769725495E-2</v>
      </c>
      <c r="CI58" s="24">
        <f>MIRR($H$52:CI52,$G$56,$G$55)</f>
        <v>-1.1297417843719071E-2</v>
      </c>
      <c r="CJ58" s="24">
        <f>MIRR($H$52:CJ52,$G$56,$G$55)</f>
        <v>-1.1101075754498146E-2</v>
      </c>
      <c r="CK58" s="24">
        <f>MIRR($H$52:CK52,$G$56,$G$55)</f>
        <v>-1.0909208370681323E-2</v>
      </c>
      <c r="CL58" s="24">
        <f>MIRR($H$52:CL52,$G$56,$G$55)</f>
        <v>-1.0721652820520622E-2</v>
      </c>
      <c r="CM58" s="24">
        <f>MIRR($H$52:CM52,$G$56,$G$55)</f>
        <v>-1.0538253997763425E-2</v>
      </c>
      <c r="CN58" s="24">
        <f>MIRR($H$52:CN52,$G$56,$G$55)</f>
        <v>-1.035886410255471E-2</v>
      </c>
      <c r="CO58" s="24">
        <f>MIRR($H$52:CO52,$G$56,$G$55)</f>
        <v>-1.0183342214512892E-2</v>
      </c>
      <c r="CP58" s="24">
        <f>MIRR($H$52:CP52,$G$56,$G$55)</f>
        <v>-1.0011553895380443E-2</v>
      </c>
      <c r="CQ58" s="24">
        <f>MIRR($H$52:CQ52,$G$56,$G$55)</f>
        <v>-9.8433708188836455E-3</v>
      </c>
      <c r="CR58" s="24">
        <f>MIRR($H$52:CR52,$G$56,$G$55)</f>
        <v>-9.6786704256531797E-3</v>
      </c>
      <c r="CS58" s="24">
        <f>MIRR($H$52:CS52,$G$56,$G$55)</f>
        <v>-9.5173356012460131E-3</v>
      </c>
      <c r="CT58" s="24">
        <f>MIRR($H$52:CT52,$G$56,$G$55)</f>
        <v>-9.3592543754854596E-3</v>
      </c>
      <c r="CU58" s="24">
        <f>MIRR($H$52:CU52,$G$56,$G$55)</f>
        <v>-9.2236863440473549E-3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36" priority="10" stopIfTrue="1" operator="equal">
      <formula>#REF!</formula>
    </cfRule>
  </conditionalFormatting>
  <conditionalFormatting sqref="Y22:AF22 AH19:AI19 AH22:AI22 AK19:AL19 AK22:AL22 AN22:AO22 H33:V39 W33:CU36 W38:BC38 W39:CU39 N24:R24 H23:M24 N23:CU23 H16:W17 Y16:CU16 X17:CU17 H6:W11 X9:Y11 Y7:AM7 X8:AM8 X6:AM6 Z9:AM9 Z10:CU11 AN6:CU9 Y19:AF19 H40:CU45 H2:CU5 H13:CU15 H18:H22 H25:CU32 K22:R22 K18:K21 W18:AM18 W21:AM21 W20:AL20 AQ22:CU22 AR18:CU21">
    <cfRule type="cellIs" dxfId="35" priority="12" stopIfTrue="1" operator="equal">
      <formula>#REF!</formula>
    </cfRule>
  </conditionalFormatting>
  <conditionalFormatting sqref="X7 X16 W19:X19 S22:X22 W37:CU37 S24:CU24">
    <cfRule type="cellIs" dxfId="34" priority="11" stopIfTrue="1" operator="equal">
      <formula>#REF!</formula>
    </cfRule>
  </conditionalFormatting>
  <conditionalFormatting sqref="H12:CU12">
    <cfRule type="cellIs" dxfId="33" priority="9" stopIfTrue="1" operator="equal">
      <formula>#REF!</formula>
    </cfRule>
  </conditionalFormatting>
  <conditionalFormatting sqref="H46:CU46">
    <cfRule type="cellIs" dxfId="32" priority="8" stopIfTrue="1" operator="equal">
      <formula>#REF!</formula>
    </cfRule>
  </conditionalFormatting>
  <conditionalFormatting sqref="H47:CU47">
    <cfRule type="cellIs" dxfId="31" priority="7" stopIfTrue="1" operator="equal">
      <formula>#REF!</formula>
    </cfRule>
  </conditionalFormatting>
  <conditionalFormatting sqref="I18:J22">
    <cfRule type="cellIs" dxfId="30" priority="6" stopIfTrue="1" operator="equal">
      <formula>#REF!</formula>
    </cfRule>
  </conditionalFormatting>
  <conditionalFormatting sqref="L18:M21">
    <cfRule type="cellIs" dxfId="29" priority="5" stopIfTrue="1" operator="equal">
      <formula>#REF!</formula>
    </cfRule>
  </conditionalFormatting>
  <conditionalFormatting sqref="N18:Q21">
    <cfRule type="cellIs" dxfId="28" priority="4" stopIfTrue="1" operator="equal">
      <formula>#REF!</formula>
    </cfRule>
  </conditionalFormatting>
  <conditionalFormatting sqref="R18:V21">
    <cfRule type="cellIs" dxfId="27" priority="3" stopIfTrue="1" operator="equal">
      <formula>#REF!</formula>
    </cfRule>
  </conditionalFormatting>
  <conditionalFormatting sqref="AM20">
    <cfRule type="cellIs" dxfId="26" priority="2" stopIfTrue="1" operator="equal">
      <formula>#REF!</formula>
    </cfRule>
  </conditionalFormatting>
  <conditionalFormatting sqref="AN18:AQ21">
    <cfRule type="cellIs" dxfId="25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416F-0E4E-49CB-B707-A25622E7B0DC}">
  <sheetPr codeName="Hoja4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E53" sqref="E53"/>
    </sheetView>
  </sheetViews>
  <sheetFormatPr baseColWidth="10" defaultColWidth="10.7109375" defaultRowHeight="15" x14ac:dyDescent="0.25"/>
  <cols>
    <col min="1" max="1" width="10.7109375" style="10"/>
    <col min="2" max="2" width="24.140625" style="10" bestFit="1" customWidth="1"/>
    <col min="3" max="3" width="58.5703125" style="10" bestFit="1" customWidth="1"/>
    <col min="4" max="4" width="12.28515625" style="43" bestFit="1" customWidth="1"/>
    <col min="5" max="5" width="14" style="10" customWidth="1"/>
    <col min="6" max="6" width="18" style="10" customWidth="1"/>
    <col min="7" max="7" width="18.28515625" style="42" bestFit="1" customWidth="1"/>
    <col min="8" max="15" width="10.7109375" style="42"/>
    <col min="16" max="16" width="11.42578125" style="42" bestFit="1" customWidth="1"/>
    <col min="17" max="19" width="10.7109375" style="42"/>
    <col min="20" max="20" width="11.42578125" style="42" bestFit="1" customWidth="1"/>
    <col min="21" max="27" width="10.7109375" style="42"/>
    <col min="28" max="39" width="11.42578125" style="42" bestFit="1" customWidth="1"/>
    <col min="40" max="40" width="12.28515625" style="42" bestFit="1" customWidth="1"/>
    <col min="41" max="55" width="10.7109375" style="42"/>
    <col min="56" max="99" width="10.7109375" style="10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59850</v>
      </c>
      <c r="F6" s="10">
        <f>E6*D6</f>
        <v>3357.585</v>
      </c>
      <c r="G6" s="16">
        <f>-F6</f>
        <v>-3357.585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-3357.585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59850</v>
      </c>
      <c r="F7" s="10">
        <f>E7*D7</f>
        <v>2854.8449999999998</v>
      </c>
      <c r="G7" s="18">
        <f>-F7</f>
        <v>-2854.8449999999998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-856.45349999999996</v>
      </c>
      <c r="Y7" s="19">
        <f>0.7*G7</f>
        <v>-1998.3914999999997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59850</v>
      </c>
      <c r="F8" s="10">
        <f>D8*E8</f>
        <v>418.95</v>
      </c>
      <c r="G8" s="18">
        <f>-F8</f>
        <v>-418.95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-209.47499999999999</v>
      </c>
      <c r="Y8" s="19">
        <f>G8*0.5</f>
        <v>-209.47499999999999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751651.70310199994</v>
      </c>
      <c r="F9" s="10">
        <f>D9*E9</f>
        <v>42167.660544022197</v>
      </c>
      <c r="G9" s="18">
        <f>-F9</f>
        <v>-42167.660544022197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-16867.06421760888</v>
      </c>
      <c r="N9" s="19">
        <v>0</v>
      </c>
      <c r="O9" s="19">
        <v>0</v>
      </c>
      <c r="P9" s="19">
        <f>G9*0.6</f>
        <v>-25300.596326413317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751651.70310199994</v>
      </c>
      <c r="F10" s="10">
        <f>D10*E10</f>
        <v>35853.786237965396</v>
      </c>
      <c r="G10" s="18">
        <f>-F10</f>
        <v>-35853.786237965396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-2560.9847312832426</v>
      </c>
      <c r="AA10" s="19">
        <f t="shared" ref="AA10:AM10" si="0">$G10/14</f>
        <v>-2560.9847312832426</v>
      </c>
      <c r="AB10" s="19">
        <f t="shared" si="0"/>
        <v>-2560.9847312832426</v>
      </c>
      <c r="AC10" s="19">
        <f t="shared" si="0"/>
        <v>-2560.9847312832426</v>
      </c>
      <c r="AD10" s="19">
        <f t="shared" si="0"/>
        <v>-2560.9847312832426</v>
      </c>
      <c r="AE10" s="19">
        <f t="shared" si="0"/>
        <v>-2560.9847312832426</v>
      </c>
      <c r="AF10" s="19">
        <f t="shared" si="0"/>
        <v>-2560.9847312832426</v>
      </c>
      <c r="AG10" s="19">
        <f t="shared" si="0"/>
        <v>-2560.9847312832426</v>
      </c>
      <c r="AH10" s="19">
        <f t="shared" si="0"/>
        <v>-2560.9847312832426</v>
      </c>
      <c r="AI10" s="19">
        <f t="shared" si="0"/>
        <v>-2560.9847312832426</v>
      </c>
      <c r="AJ10" s="19">
        <f t="shared" si="0"/>
        <v>-2560.9847312832426</v>
      </c>
      <c r="AK10" s="19">
        <f t="shared" si="0"/>
        <v>-2560.9847312832426</v>
      </c>
      <c r="AL10" s="19">
        <f t="shared" si="0"/>
        <v>-2560.9847312832426</v>
      </c>
      <c r="AM10" s="19">
        <f t="shared" si="0"/>
        <v>-2560.9847312832426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751651.70310199994</v>
      </c>
      <c r="F11" s="10">
        <f>D11*E11</f>
        <v>5261.5619217139993</v>
      </c>
      <c r="G11" s="18">
        <f>-F11</f>
        <v>-5261.5619217139993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-375.82585155099997</v>
      </c>
      <c r="AA11" s="19">
        <f t="shared" ref="AA11:AM11" si="1">$G$11/14</f>
        <v>-375.82585155099997</v>
      </c>
      <c r="AB11" s="19">
        <f t="shared" si="1"/>
        <v>-375.82585155099997</v>
      </c>
      <c r="AC11" s="19">
        <f t="shared" si="1"/>
        <v>-375.82585155099997</v>
      </c>
      <c r="AD11" s="19">
        <f t="shared" si="1"/>
        <v>-375.82585155099997</v>
      </c>
      <c r="AE11" s="19">
        <f t="shared" si="1"/>
        <v>-375.82585155099997</v>
      </c>
      <c r="AF11" s="19">
        <f t="shared" si="1"/>
        <v>-375.82585155099997</v>
      </c>
      <c r="AG11" s="19">
        <f t="shared" si="1"/>
        <v>-375.82585155099997</v>
      </c>
      <c r="AH11" s="19">
        <f t="shared" si="1"/>
        <v>-375.82585155099997</v>
      </c>
      <c r="AI11" s="19">
        <f t="shared" si="1"/>
        <v>-375.82585155099997</v>
      </c>
      <c r="AJ11" s="19">
        <f t="shared" si="1"/>
        <v>-375.82585155099997</v>
      </c>
      <c r="AK11" s="19">
        <f t="shared" si="1"/>
        <v>-375.82585155099997</v>
      </c>
      <c r="AL11" s="19">
        <f t="shared" si="1"/>
        <v>-375.82585155099997</v>
      </c>
      <c r="AM11" s="19">
        <f t="shared" si="1"/>
        <v>-375.82585155099997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811501.70310199994</v>
      </c>
      <c r="F12" s="10">
        <f>D12*E12</f>
        <v>16230.034062039998</v>
      </c>
      <c r="G12" s="18">
        <f>-F12</f>
        <v>-16230.034062039998</v>
      </c>
      <c r="H12" s="19">
        <v>0</v>
      </c>
      <c r="I12" s="19">
        <v>0</v>
      </c>
      <c r="J12" s="19">
        <v>0</v>
      </c>
      <c r="K12" s="19">
        <f>G12*0.05</f>
        <v>-811.50170310199996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-2434.5051093059997</v>
      </c>
      <c r="Q12" s="19">
        <v>0</v>
      </c>
      <c r="R12" s="19">
        <f>G12*0.05</f>
        <v>-811.50170310199996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-649.20136248159997</v>
      </c>
      <c r="Y12" s="19">
        <f t="shared" si="2"/>
        <v>-649.20136248159997</v>
      </c>
      <c r="Z12" s="19">
        <f t="shared" si="2"/>
        <v>-649.20136248159997</v>
      </c>
      <c r="AA12" s="19">
        <f t="shared" si="2"/>
        <v>-649.20136248159997</v>
      </c>
      <c r="AB12" s="19">
        <f t="shared" si="2"/>
        <v>-649.20136248159997</v>
      </c>
      <c r="AC12" s="19">
        <f t="shared" si="2"/>
        <v>-649.20136248159997</v>
      </c>
      <c r="AD12" s="19">
        <f t="shared" si="2"/>
        <v>-649.20136248159997</v>
      </c>
      <c r="AE12" s="19">
        <f t="shared" si="2"/>
        <v>-649.20136248159997</v>
      </c>
      <c r="AF12" s="19">
        <f t="shared" si="2"/>
        <v>-649.20136248159997</v>
      </c>
      <c r="AG12" s="19">
        <f t="shared" si="2"/>
        <v>-649.20136248159997</v>
      </c>
      <c r="AH12" s="19">
        <f t="shared" si="2"/>
        <v>-649.20136248159997</v>
      </c>
      <c r="AI12" s="19">
        <f t="shared" si="2"/>
        <v>-649.20136248159997</v>
      </c>
      <c r="AJ12" s="19">
        <f t="shared" si="2"/>
        <v>-649.20136248159997</v>
      </c>
      <c r="AK12" s="19">
        <f t="shared" si="2"/>
        <v>-649.20136248159997</v>
      </c>
      <c r="AL12" s="19">
        <f t="shared" si="2"/>
        <v>-649.20136248159997</v>
      </c>
      <c r="AM12" s="19">
        <f>$G$12*0.04</f>
        <v>-649.20136248159997</v>
      </c>
      <c r="AN12" s="19">
        <f>G12*0.11</f>
        <v>-1785.3037468243999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6631.38</v>
      </c>
      <c r="F13" s="10">
        <f>D13*E13</f>
        <v>1392.5898</v>
      </c>
      <c r="G13" s="18">
        <f>-F13</f>
        <v>-1392.5898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-705.09285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-223.84498499999998</v>
      </c>
      <c r="Y13" s="19">
        <f>(Y7+Y8)*0.21</f>
        <v>-463.6519649999999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99513.042765741586</v>
      </c>
      <c r="F14" s="10">
        <f>D14*E14</f>
        <v>20897.738980805731</v>
      </c>
      <c r="G14" s="18">
        <f>-F14</f>
        <v>-20897.738980805731</v>
      </c>
      <c r="H14" s="19">
        <v>0</v>
      </c>
      <c r="I14" s="19">
        <v>0</v>
      </c>
      <c r="J14" s="19">
        <v>0</v>
      </c>
      <c r="K14" s="19">
        <f>SUM(K9:K12)*0.21</f>
        <v>-170.41535765141998</v>
      </c>
      <c r="L14" s="19">
        <v>0</v>
      </c>
      <c r="M14" s="19">
        <f>SUM(M9:M12)*0.21</f>
        <v>-3542.0834856978649</v>
      </c>
      <c r="N14" s="19">
        <v>0</v>
      </c>
      <c r="O14" s="19">
        <v>0</v>
      </c>
      <c r="P14" s="19">
        <f>SUM(P9:P12)*0.21</f>
        <v>-5824.3713015010562</v>
      </c>
      <c r="Q14" s="19">
        <v>0</v>
      </c>
      <c r="R14" s="19">
        <f>SUM(R9:R12)*0.21</f>
        <v>-170.41535765141998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-136.33228612113598</v>
      </c>
      <c r="Y14" s="19">
        <f>SUM(Y9:Y12)*0.21</f>
        <v>-136.33228612113598</v>
      </c>
      <c r="Z14" s="19">
        <f>SUM(Z9:Z12)*0.21</f>
        <v>-753.06250851632694</v>
      </c>
      <c r="AA14" s="19">
        <f>SUM(AA9:AA12)*0.21</f>
        <v>-753.06250851632694</v>
      </c>
      <c r="AB14" s="19">
        <f>SUM(AB9:AB12)*0.21</f>
        <v>-753.06250851632694</v>
      </c>
      <c r="AC14" s="19">
        <f>SUM(AC9:AC12)*0.21</f>
        <v>-753.06250851632694</v>
      </c>
      <c r="AD14" s="19">
        <f>SUM(AD9:AD12)*0.21</f>
        <v>-753.06250851632694</v>
      </c>
      <c r="AE14" s="19">
        <f>SUM(AE9:AE12)*0.21</f>
        <v>-753.06250851632694</v>
      </c>
      <c r="AF14" s="19">
        <f>SUM(AF9:AF12)*0.21</f>
        <v>-753.06250851632694</v>
      </c>
      <c r="AG14" s="19">
        <f>SUM(AG9:AG12)*0.21</f>
        <v>-753.06250851632694</v>
      </c>
      <c r="AH14" s="19">
        <f>SUM(AH9:AH12)*0.21</f>
        <v>-753.06250851632694</v>
      </c>
      <c r="AI14" s="19">
        <f>SUM(AI9:AI12)*0.21</f>
        <v>-753.06250851632694</v>
      </c>
      <c r="AJ14" s="19">
        <f>SUM(AJ9:AJ12)*0.21</f>
        <v>-753.06250851632694</v>
      </c>
      <c r="AK14" s="19">
        <f>SUM(AK9:AK12)*0.21</f>
        <v>-753.06250851632694</v>
      </c>
      <c r="AL14" s="19">
        <f>SUM(AL9:AL12)*0.21</f>
        <v>-753.06250851632694</v>
      </c>
      <c r="AM14" s="19">
        <f>SUM(AM9:AM12)*0.21</f>
        <v>-753.06250851632694</v>
      </c>
      <c r="AN14" s="19">
        <f>SUM(AN9:AN12)*0.21</f>
        <v>-374.91378683312399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751651.70310199994</v>
      </c>
      <c r="F15" s="10">
        <f>D15*E15</f>
        <v>2254.9551093059999</v>
      </c>
      <c r="G15" s="18">
        <f>-F15</f>
        <v>-2254.9551093059999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-161.0682220932857</v>
      </c>
      <c r="AA15" s="19">
        <f t="shared" ref="AA15:AM15" si="3">$G$15/14</f>
        <v>-161.0682220932857</v>
      </c>
      <c r="AB15" s="19">
        <f t="shared" si="3"/>
        <v>-161.0682220932857</v>
      </c>
      <c r="AC15" s="19">
        <f t="shared" si="3"/>
        <v>-161.0682220932857</v>
      </c>
      <c r="AD15" s="19">
        <f t="shared" si="3"/>
        <v>-161.0682220932857</v>
      </c>
      <c r="AE15" s="19">
        <f t="shared" si="3"/>
        <v>-161.0682220932857</v>
      </c>
      <c r="AF15" s="19">
        <f t="shared" si="3"/>
        <v>-161.0682220932857</v>
      </c>
      <c r="AG15" s="19">
        <f t="shared" si="3"/>
        <v>-161.0682220932857</v>
      </c>
      <c r="AH15" s="19">
        <f t="shared" si="3"/>
        <v>-161.0682220932857</v>
      </c>
      <c r="AI15" s="19">
        <f t="shared" si="3"/>
        <v>-161.0682220932857</v>
      </c>
      <c r="AJ15" s="19">
        <f t="shared" si="3"/>
        <v>-161.0682220932857</v>
      </c>
      <c r="AK15" s="19">
        <f t="shared" si="3"/>
        <v>-161.0682220932857</v>
      </c>
      <c r="AL15" s="19">
        <f t="shared" si="3"/>
        <v>-161.0682220932857</v>
      </c>
      <c r="AM15" s="19">
        <f t="shared" si="3"/>
        <v>-161.0682220932857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15*190</f>
        <v>2850</v>
      </c>
      <c r="E16" s="10">
        <v>21</v>
      </c>
      <c r="F16" s="10">
        <f>D16*E16</f>
        <v>59850</v>
      </c>
      <c r="G16" s="18">
        <f>-F16</f>
        <v>-59850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-23940</v>
      </c>
      <c r="Y16" s="19">
        <f>G16*0.6</f>
        <v>-35910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1200</v>
      </c>
      <c r="E17" s="10">
        <v>5.75</v>
      </c>
      <c r="F17" s="10">
        <f>D17*E17</f>
        <v>6900</v>
      </c>
      <c r="G17" s="18">
        <f>-F17</f>
        <v>-6900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-2760</v>
      </c>
      <c r="Y17" s="19">
        <f>G17*0.6</f>
        <v>-4140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936+190</f>
        <v>1126</v>
      </c>
      <c r="E18" s="10">
        <v>667.54147699999999</v>
      </c>
      <c r="F18" s="10">
        <f>D18*E18</f>
        <v>751651.70310199994</v>
      </c>
      <c r="G18" s="18">
        <f>-F18</f>
        <v>-751651.70310199994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-8240.4090480000013</v>
      </c>
      <c r="AA18" s="19">
        <v>-23858.536710000004</v>
      </c>
      <c r="AB18" s="19">
        <v>-47211.419139600002</v>
      </c>
      <c r="AC18" s="19">
        <v>-72334.311956400008</v>
      </c>
      <c r="AD18" s="19">
        <v>-51162.9252996</v>
      </c>
      <c r="AE18" s="19">
        <v>-42114.275049600001</v>
      </c>
      <c r="AF18" s="19">
        <v>-40755.750048000002</v>
      </c>
      <c r="AG18" s="19">
        <v>-41435.012548800005</v>
      </c>
      <c r="AH18" s="19">
        <v>-49586.162558399999</v>
      </c>
      <c r="AI18" s="19">
        <v>-84907.812600000005</v>
      </c>
      <c r="AJ18" s="19">
        <v>-112078.31263200002</v>
      </c>
      <c r="AK18" s="19">
        <v>-82190.762596800007</v>
      </c>
      <c r="AL18" s="19">
        <v>-55699.525065600006</v>
      </c>
      <c r="AM18" s="19">
        <v>-40076.487547199999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0</v>
      </c>
      <c r="E19" s="10">
        <v>0</v>
      </c>
      <c r="F19" s="10">
        <f>D19*E19</f>
        <v>0</v>
      </c>
      <c r="G19" s="18">
        <f>-F19</f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59850</v>
      </c>
      <c r="F20" s="10">
        <f>E20*D20</f>
        <v>12568.5</v>
      </c>
      <c r="G20" s="18">
        <f>-F20</f>
        <v>-12568.5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f>W16*0.21</f>
        <v>0</v>
      </c>
      <c r="X20" s="19">
        <f>X16*0.21</f>
        <v>-5027.3999999999996</v>
      </c>
      <c r="Y20" s="19">
        <f>Y16*0.21</f>
        <v>-7541.0999999999995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751651.70310199994</v>
      </c>
      <c r="F21" s="10">
        <f>E21*D21</f>
        <v>75165.170310200003</v>
      </c>
      <c r="G21" s="18">
        <f>-F21</f>
        <v>-75165.170310200003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-824.04090480000013</v>
      </c>
      <c r="AA21" s="19">
        <f>(AA18+AA19)*0.1</f>
        <v>-2385.8536710000003</v>
      </c>
      <c r="AB21" s="19">
        <f>(AB18+AB19)*0.1</f>
        <v>-4721.1419139600002</v>
      </c>
      <c r="AC21" s="19">
        <f>(AC18+AC19)*0.1</f>
        <v>-7233.4311956400015</v>
      </c>
      <c r="AD21" s="19">
        <f>(AD18+AD19)*0.1</f>
        <v>-5116.2925299600001</v>
      </c>
      <c r="AE21" s="19">
        <f>(AE18+AE19)*0.1</f>
        <v>-4211.4275049600001</v>
      </c>
      <c r="AF21" s="19">
        <f>(AF18+AF19)*0.1</f>
        <v>-4075.5750048000004</v>
      </c>
      <c r="AG21" s="19">
        <f>(AG18+AG19)*0.1</f>
        <v>-4143.5012548800005</v>
      </c>
      <c r="AH21" s="19">
        <f>(AH18+AH19)*0.1</f>
        <v>-4958.6162558400001</v>
      </c>
      <c r="AI21" s="19">
        <f>(AI18+AI19)*0.1</f>
        <v>-8490.7812600000016</v>
      </c>
      <c r="AJ21" s="19">
        <f>(AJ18+AJ19)*0.1</f>
        <v>-11207.831263200002</v>
      </c>
      <c r="AK21" s="19">
        <f>(AK18+AK19)*0.1</f>
        <v>-8219.0762596800014</v>
      </c>
      <c r="AL21" s="19">
        <f>(AL18+AL19)*0.1</f>
        <v>-5569.952506560001</v>
      </c>
      <c r="AM21" s="19">
        <f>(AM18+AM19)*0.1</f>
        <v>-4007.6487547199999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751651.70310199994</v>
      </c>
      <c r="F23" s="10">
        <f>D23*E23</f>
        <v>37582.585155100001</v>
      </c>
      <c r="G23" s="16">
        <f>-F23</f>
        <v>-37582.585155100001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-7516.517031020001</v>
      </c>
      <c r="R23" s="17">
        <v>0</v>
      </c>
      <c r="S23" s="17">
        <v>0</v>
      </c>
      <c r="T23" s="17">
        <f>G23*0.8</f>
        <v>-30066.068124080004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59850</v>
      </c>
      <c r="F24" s="10">
        <f>D24*E24</f>
        <v>2992.5</v>
      </c>
      <c r="G24" s="18">
        <f>-F24</f>
        <v>-2992.5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-598.5</v>
      </c>
      <c r="O24" s="19">
        <v>0</v>
      </c>
      <c r="P24" s="19">
        <f>G24*0.8</f>
        <v>-2394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F18+F19</f>
        <v>751651.70310199994</v>
      </c>
      <c r="F25" s="10">
        <f>D25*E25</f>
        <v>225.49551093059995</v>
      </c>
      <c r="G25" s="18">
        <f>-F25</f>
        <v>-225.49551093059995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-225.49551093059995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F18+F19</f>
        <v>751651.70310199994</v>
      </c>
      <c r="F26" s="10">
        <f>D26*E26</f>
        <v>150.33034062039999</v>
      </c>
      <c r="G26" s="18">
        <f>-F26</f>
        <v>-150.33034062039999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-150.33034062039999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F18+F19</f>
        <v>751651.70310199994</v>
      </c>
      <c r="F28" s="10">
        <f>D28*E28</f>
        <v>225.49551093059995</v>
      </c>
      <c r="G28" s="18">
        <f>-F28</f>
        <v>-225.49551093059995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-225.49551093059995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F18+F19</f>
        <v>751651.70310199994</v>
      </c>
      <c r="F29" s="10">
        <f>D29*E29</f>
        <v>150.33034062039999</v>
      </c>
      <c r="G29" s="18">
        <f>-F29</f>
        <v>-150.33034062039999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-150.33034062039999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F18+F19</f>
        <v>751651.70310199994</v>
      </c>
      <c r="F31" s="10">
        <f>D31*E31</f>
        <v>6764.8653279179989</v>
      </c>
      <c r="G31" s="18">
        <f>-F31</f>
        <v>-6764.8653279179989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-422.80408299487493</v>
      </c>
      <c r="Y31" s="19">
        <f t="shared" ref="Y31:AM31" si="5">$G$31/16</f>
        <v>-422.80408299487493</v>
      </c>
      <c r="Z31" s="19">
        <f t="shared" si="5"/>
        <v>-422.80408299487493</v>
      </c>
      <c r="AA31" s="19">
        <f t="shared" si="5"/>
        <v>-422.80408299487493</v>
      </c>
      <c r="AB31" s="19">
        <f t="shared" si="5"/>
        <v>-422.80408299487493</v>
      </c>
      <c r="AC31" s="19">
        <f t="shared" si="5"/>
        <v>-422.80408299487493</v>
      </c>
      <c r="AD31" s="19">
        <f t="shared" si="5"/>
        <v>-422.80408299487493</v>
      </c>
      <c r="AE31" s="19">
        <f t="shared" si="5"/>
        <v>-422.80408299487493</v>
      </c>
      <c r="AF31" s="19">
        <f t="shared" si="5"/>
        <v>-422.80408299487493</v>
      </c>
      <c r="AG31" s="19">
        <f t="shared" si="5"/>
        <v>-422.80408299487493</v>
      </c>
      <c r="AH31" s="19">
        <f t="shared" si="5"/>
        <v>-422.80408299487493</v>
      </c>
      <c r="AI31" s="19">
        <f t="shared" si="5"/>
        <v>-422.80408299487493</v>
      </c>
      <c r="AJ31" s="19">
        <f t="shared" si="5"/>
        <v>-422.80408299487493</v>
      </c>
      <c r="AK31" s="19">
        <f t="shared" si="5"/>
        <v>-422.80408299487493</v>
      </c>
      <c r="AL31" s="19">
        <f t="shared" si="5"/>
        <v>-422.80408299487493</v>
      </c>
      <c r="AM31" s="19">
        <f t="shared" si="5"/>
        <v>-422.80408299487493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4*65*1.2*725.71</f>
        <v>226421.52000000002</v>
      </c>
      <c r="F32" s="10">
        <f>D32*E32</f>
        <v>566.05380000000002</v>
      </c>
      <c r="G32" s="18">
        <f>-F32</f>
        <v>-566.05380000000002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-566.05380000000002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972638.18884333875</v>
      </c>
      <c r="F34" s="20">
        <f>D34*E34</f>
        <v>2431.5954721083467</v>
      </c>
      <c r="G34" s="18">
        <f>-F34</f>
        <v>-2431.5954721083467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-2431.5954721083467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972638.18884333875</v>
      </c>
      <c r="F36" s="20">
        <f>D36*E36</f>
        <v>2431.5954721083467</v>
      </c>
      <c r="G36" s="18">
        <f>-F36</f>
        <v>-2431.5954721083467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-2431.5954721083467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972638.18884333875</v>
      </c>
      <c r="F37" s="20">
        <f>D37*E37</f>
        <v>972.63818884333875</v>
      </c>
      <c r="G37" s="18">
        <f>-F37</f>
        <v>-972.63818884333875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-972.63818884333875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839727.88852747343</v>
      </c>
      <c r="F38" s="20">
        <v>76839.05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-2449.2063406010798</v>
      </c>
      <c r="AO38" s="19">
        <v>-2411.7945219667499</v>
      </c>
      <c r="AP38" s="19">
        <v>-2374.2735855280698</v>
      </c>
      <c r="AQ38" s="19">
        <v>-2336.6432130247772</v>
      </c>
      <c r="AR38" s="19">
        <v>-2298.9030852683495</v>
      </c>
      <c r="AS38" s="19">
        <v>-2261.0528821392995</v>
      </c>
      <c r="AT38" s="19">
        <v>-2223.0922825844555</v>
      </c>
      <c r="AU38" s="19">
        <v>-2185.0209646142434</v>
      </c>
      <c r="AV38" s="19">
        <v>-2146.8386052999522</v>
      </c>
      <c r="AW38" s="19">
        <v>-2108.5448807709945</v>
      </c>
      <c r="AX38" s="19">
        <v>-2070.1394662121597</v>
      </c>
      <c r="AY38" s="19">
        <v>-2031.6220358608621</v>
      </c>
      <c r="AZ38" s="19">
        <v>-1992.9922630043729</v>
      </c>
      <c r="BA38" s="19">
        <v>-1954.249819977053</v>
      </c>
      <c r="BB38" s="19">
        <v>-1915.3943781575695</v>
      </c>
      <c r="BC38" s="19">
        <v>-1876.4256079661125</v>
      </c>
      <c r="BD38" s="24">
        <v>-1837.3431788615969</v>
      </c>
      <c r="BE38" s="24">
        <v>-1798.1467593388606</v>
      </c>
      <c r="BF38" s="24">
        <v>-1758.836016925849</v>
      </c>
      <c r="BG38" s="24">
        <v>-1719.4106181807995</v>
      </c>
      <c r="BH38" s="24">
        <v>-1679.8702286894104</v>
      </c>
      <c r="BI38" s="24">
        <v>-1640.2145130620045</v>
      </c>
      <c r="BJ38" s="24">
        <v>-1600.4431349306858</v>
      </c>
      <c r="BK38" s="24">
        <v>-1560.5557569464838</v>
      </c>
      <c r="BL38" s="24">
        <v>-1520.5520407764946</v>
      </c>
      <c r="BM38" s="24">
        <v>-1480.4316471010095</v>
      </c>
      <c r="BN38" s="24">
        <v>-1440.1942356106376</v>
      </c>
      <c r="BO38" s="24">
        <v>-1399.839465003419</v>
      </c>
      <c r="BP38" s="24">
        <v>-1359.3669929819296</v>
      </c>
      <c r="BQ38" s="24">
        <v>-1318.7764762503766</v>
      </c>
      <c r="BR38" s="24">
        <v>-1278.0675705116905</v>
      </c>
      <c r="BS38" s="24">
        <v>-1237.2399304645999</v>
      </c>
      <c r="BT38" s="24">
        <v>-1196.293209800705</v>
      </c>
      <c r="BU38" s="24">
        <v>-1155.2270612015409</v>
      </c>
      <c r="BV38" s="24">
        <v>-1114.0411363356288</v>
      </c>
      <c r="BW38" s="24">
        <v>-1072.7350858555246</v>
      </c>
      <c r="BX38" s="24">
        <v>-1031.3085593948533</v>
      </c>
      <c r="BY38" s="24">
        <v>-989.76120556533863</v>
      </c>
      <c r="BZ38" s="24">
        <v>-948.09267195382108</v>
      </c>
      <c r="CA38" s="24">
        <v>-906.30260511926986</v>
      </c>
      <c r="CB38" s="24">
        <v>-864.39065058978463</v>
      </c>
      <c r="CC38" s="24">
        <v>-822.35645285958856</v>
      </c>
      <c r="CD38" s="24">
        <v>-780.19965538601252</v>
      </c>
      <c r="CE38" s="24">
        <v>-737.91990058647184</v>
      </c>
      <c r="CF38" s="24">
        <v>-695.51682983543253</v>
      </c>
      <c r="CG38" s="24">
        <v>-652.99008346136952</v>
      </c>
      <c r="CH38" s="24">
        <v>-610.33930074371528</v>
      </c>
      <c r="CI38" s="24">
        <v>-567.56411990980132</v>
      </c>
      <c r="CJ38" s="24">
        <v>-524.6641781317885</v>
      </c>
      <c r="CK38" s="24">
        <v>-481.6391115235898</v>
      </c>
      <c r="CL38" s="24">
        <v>-438.48855513778392</v>
      </c>
      <c r="CM38" s="24">
        <v>-395.21214296251924</v>
      </c>
      <c r="CN38" s="24">
        <v>-351.80950791841013</v>
      </c>
      <c r="CO38" s="24">
        <v>-308.28028185542246</v>
      </c>
      <c r="CP38" s="24">
        <v>-264.62409554975096</v>
      </c>
      <c r="CQ38" s="24">
        <v>-220.8405787006879</v>
      </c>
      <c r="CR38" s="24">
        <v>-176.92935992748184</v>
      </c>
      <c r="CS38" s="24">
        <v>-132.8900667661872</v>
      </c>
      <c r="CT38" s="24">
        <v>-88.722325666505483</v>
      </c>
      <c r="CU38" s="24">
        <v>-44.425761988616316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972638.18884333875</v>
      </c>
      <c r="F39" s="20">
        <v>34805.65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-4052.6591249999997</v>
      </c>
      <c r="Y39" s="19">
        <v>-3807.1900354817385</v>
      </c>
      <c r="Z39" s="19">
        <v>-3560.6981580904849</v>
      </c>
      <c r="AA39" s="19">
        <v>-3313.1792312101011</v>
      </c>
      <c r="AB39" s="19">
        <v>-3064.628975467715</v>
      </c>
      <c r="AC39" s="19">
        <v>-2815.0430936597363</v>
      </c>
      <c r="AD39" s="19">
        <v>-2564.4172706775571</v>
      </c>
      <c r="AE39" s="19">
        <v>-2312.7471734329529</v>
      </c>
      <c r="AF39" s="19">
        <v>-2060.0284507831625</v>
      </c>
      <c r="AG39" s="19">
        <v>-1806.2567334556645</v>
      </c>
      <c r="AH39" s="19">
        <v>-1551.4276339726355</v>
      </c>
      <c r="AI39" s="19">
        <v>-1295.5367465750935</v>
      </c>
      <c r="AJ39" s="19">
        <v>-1038.5796471467288</v>
      </c>
      <c r="AK39" s="19">
        <v>-780.55189313741243</v>
      </c>
      <c r="AL39" s="19">
        <v>-521.44902348639062</v>
      </c>
      <c r="AM39" s="19">
        <v>-261.26655854515622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972638.18884333875</v>
      </c>
      <c r="F40" s="20">
        <f>D40*E40</f>
        <v>2431.5954721083467</v>
      </c>
      <c r="G40" s="18">
        <f>-F40</f>
        <v>-2431.5954721083467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-2431.5954721083467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8*16</f>
        <v>128</v>
      </c>
      <c r="E41" s="10">
        <v>700</v>
      </c>
      <c r="F41" s="20">
        <f>D41*E41</f>
        <v>89600</v>
      </c>
      <c r="G41" s="16">
        <f>-F41</f>
        <v>-89600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f>$G$41/16</f>
        <v>-5600</v>
      </c>
      <c r="Y41" s="17">
        <f t="shared" ref="Y41:AM41" si="6">$G$41/16</f>
        <v>-5600</v>
      </c>
      <c r="Z41" s="17">
        <f t="shared" si="6"/>
        <v>-5600</v>
      </c>
      <c r="AA41" s="17">
        <f t="shared" si="6"/>
        <v>-5600</v>
      </c>
      <c r="AB41" s="17">
        <f t="shared" si="6"/>
        <v>-5600</v>
      </c>
      <c r="AC41" s="17">
        <f t="shared" si="6"/>
        <v>-5600</v>
      </c>
      <c r="AD41" s="17">
        <f t="shared" si="6"/>
        <v>-5600</v>
      </c>
      <c r="AE41" s="17">
        <f t="shared" si="6"/>
        <v>-5600</v>
      </c>
      <c r="AF41" s="17">
        <f t="shared" si="6"/>
        <v>-5600</v>
      </c>
      <c r="AG41" s="17">
        <f t="shared" si="6"/>
        <v>-5600</v>
      </c>
      <c r="AH41" s="17">
        <f t="shared" si="6"/>
        <v>-5600</v>
      </c>
      <c r="AI41" s="17">
        <f t="shared" si="6"/>
        <v>-5600</v>
      </c>
      <c r="AJ41" s="17">
        <f t="shared" si="6"/>
        <v>-5600</v>
      </c>
      <c r="AK41" s="17">
        <f t="shared" si="6"/>
        <v>-5600</v>
      </c>
      <c r="AL41" s="17">
        <f t="shared" si="6"/>
        <v>-5600</v>
      </c>
      <c r="AM41" s="17">
        <f t="shared" si="6"/>
        <v>-5600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8*16</f>
        <v>128</v>
      </c>
      <c r="E42" s="10">
        <v>200</v>
      </c>
      <c r="F42" s="20">
        <f>D42*E42</f>
        <v>25600</v>
      </c>
      <c r="G42" s="18">
        <f>-$F$42</f>
        <v>-25600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f>$G$42/16</f>
        <v>-1600</v>
      </c>
      <c r="Y42" s="19">
        <f t="shared" ref="Y42:AM42" si="7">$G$42/16</f>
        <v>-1600</v>
      </c>
      <c r="Z42" s="19">
        <f t="shared" si="7"/>
        <v>-1600</v>
      </c>
      <c r="AA42" s="19">
        <f t="shared" si="7"/>
        <v>-1600</v>
      </c>
      <c r="AB42" s="19">
        <f t="shared" si="7"/>
        <v>-1600</v>
      </c>
      <c r="AC42" s="19">
        <f t="shared" si="7"/>
        <v>-1600</v>
      </c>
      <c r="AD42" s="19">
        <f t="shared" si="7"/>
        <v>-1600</v>
      </c>
      <c r="AE42" s="19">
        <f t="shared" si="7"/>
        <v>-1600</v>
      </c>
      <c r="AF42" s="19">
        <f t="shared" si="7"/>
        <v>-1600</v>
      </c>
      <c r="AG42" s="19">
        <f t="shared" si="7"/>
        <v>-1600</v>
      </c>
      <c r="AH42" s="19">
        <f t="shared" si="7"/>
        <v>-1600</v>
      </c>
      <c r="AI42" s="19">
        <f t="shared" si="7"/>
        <v>-1600</v>
      </c>
      <c r="AJ42" s="19">
        <f t="shared" si="7"/>
        <v>-1600</v>
      </c>
      <c r="AK42" s="19">
        <f t="shared" si="7"/>
        <v>-1600</v>
      </c>
      <c r="AL42" s="19">
        <f t="shared" si="7"/>
        <v>-1600</v>
      </c>
      <c r="AM42" s="19">
        <f t="shared" si="7"/>
        <v>-1600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4</v>
      </c>
      <c r="E43" s="10">
        <f>65*2183.04</f>
        <v>141897.60000000001</v>
      </c>
      <c r="F43" s="10">
        <f>D43*E43</f>
        <v>567590.40000000002</v>
      </c>
      <c r="G43" s="18">
        <f>F43</f>
        <v>567590.40000000002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G43</f>
        <v>567590.40000000002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0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4*60</f>
        <v>240</v>
      </c>
      <c r="E46" s="10">
        <v>450</v>
      </c>
      <c r="F46" s="20">
        <f>D46*E46</f>
        <v>108000</v>
      </c>
      <c r="G46" s="18">
        <f>F46</f>
        <v>108000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1800</v>
      </c>
      <c r="AO46" s="19">
        <f t="shared" ref="AO46:CU46" si="8">($D$46*$E$46)/60</f>
        <v>1800</v>
      </c>
      <c r="AP46" s="19">
        <f t="shared" si="8"/>
        <v>1800</v>
      </c>
      <c r="AQ46" s="19">
        <f t="shared" si="8"/>
        <v>1800</v>
      </c>
      <c r="AR46" s="19">
        <f t="shared" si="8"/>
        <v>1800</v>
      </c>
      <c r="AS46" s="19">
        <f t="shared" si="8"/>
        <v>1800</v>
      </c>
      <c r="AT46" s="19">
        <f t="shared" si="8"/>
        <v>1800</v>
      </c>
      <c r="AU46" s="19">
        <f t="shared" si="8"/>
        <v>1800</v>
      </c>
      <c r="AV46" s="19">
        <f t="shared" si="8"/>
        <v>1800</v>
      </c>
      <c r="AW46" s="19">
        <f t="shared" si="8"/>
        <v>1800</v>
      </c>
      <c r="AX46" s="19">
        <f t="shared" si="8"/>
        <v>1800</v>
      </c>
      <c r="AY46" s="19">
        <f t="shared" si="8"/>
        <v>1800</v>
      </c>
      <c r="AZ46" s="19">
        <f t="shared" si="8"/>
        <v>1800</v>
      </c>
      <c r="BA46" s="19">
        <f t="shared" si="8"/>
        <v>1800</v>
      </c>
      <c r="BB46" s="19">
        <f t="shared" si="8"/>
        <v>1800</v>
      </c>
      <c r="BC46" s="19">
        <f t="shared" si="8"/>
        <v>1800</v>
      </c>
      <c r="BD46" s="19">
        <f t="shared" si="8"/>
        <v>1800</v>
      </c>
      <c r="BE46" s="19">
        <f t="shared" si="8"/>
        <v>1800</v>
      </c>
      <c r="BF46" s="19">
        <f t="shared" si="8"/>
        <v>1800</v>
      </c>
      <c r="BG46" s="19">
        <f t="shared" si="8"/>
        <v>1800</v>
      </c>
      <c r="BH46" s="19">
        <f t="shared" si="8"/>
        <v>1800</v>
      </c>
      <c r="BI46" s="19">
        <f t="shared" si="8"/>
        <v>1800</v>
      </c>
      <c r="BJ46" s="19">
        <f t="shared" si="8"/>
        <v>1800</v>
      </c>
      <c r="BK46" s="19">
        <f t="shared" si="8"/>
        <v>1800</v>
      </c>
      <c r="BL46" s="19">
        <f t="shared" si="8"/>
        <v>1800</v>
      </c>
      <c r="BM46" s="19">
        <f t="shared" si="8"/>
        <v>1800</v>
      </c>
      <c r="BN46" s="19">
        <f t="shared" si="8"/>
        <v>1800</v>
      </c>
      <c r="BO46" s="19">
        <f t="shared" si="8"/>
        <v>1800</v>
      </c>
      <c r="BP46" s="19">
        <f t="shared" si="8"/>
        <v>1800</v>
      </c>
      <c r="BQ46" s="19">
        <f t="shared" si="8"/>
        <v>1800</v>
      </c>
      <c r="BR46" s="19">
        <f t="shared" si="8"/>
        <v>1800</v>
      </c>
      <c r="BS46" s="19">
        <f t="shared" si="8"/>
        <v>1800</v>
      </c>
      <c r="BT46" s="19">
        <f t="shared" si="8"/>
        <v>1800</v>
      </c>
      <c r="BU46" s="19">
        <f t="shared" si="8"/>
        <v>1800</v>
      </c>
      <c r="BV46" s="19">
        <f t="shared" si="8"/>
        <v>1800</v>
      </c>
      <c r="BW46" s="19">
        <f t="shared" si="8"/>
        <v>1800</v>
      </c>
      <c r="BX46" s="19">
        <f t="shared" si="8"/>
        <v>1800</v>
      </c>
      <c r="BY46" s="19">
        <f t="shared" si="8"/>
        <v>1800</v>
      </c>
      <c r="BZ46" s="19">
        <f t="shared" si="8"/>
        <v>1800</v>
      </c>
      <c r="CA46" s="19">
        <f t="shared" si="8"/>
        <v>1800</v>
      </c>
      <c r="CB46" s="19">
        <f t="shared" si="8"/>
        <v>1800</v>
      </c>
      <c r="CC46" s="19">
        <f t="shared" si="8"/>
        <v>1800</v>
      </c>
      <c r="CD46" s="19">
        <f t="shared" si="8"/>
        <v>1800</v>
      </c>
      <c r="CE46" s="19">
        <f t="shared" si="8"/>
        <v>1800</v>
      </c>
      <c r="CF46" s="19">
        <f t="shared" si="8"/>
        <v>1800</v>
      </c>
      <c r="CG46" s="19">
        <f t="shared" si="8"/>
        <v>1800</v>
      </c>
      <c r="CH46" s="19">
        <f t="shared" si="8"/>
        <v>1800</v>
      </c>
      <c r="CI46" s="19">
        <f t="shared" si="8"/>
        <v>1800</v>
      </c>
      <c r="CJ46" s="19">
        <f t="shared" si="8"/>
        <v>1800</v>
      </c>
      <c r="CK46" s="19">
        <f t="shared" si="8"/>
        <v>1800</v>
      </c>
      <c r="CL46" s="19">
        <f t="shared" si="8"/>
        <v>1800</v>
      </c>
      <c r="CM46" s="19">
        <f t="shared" si="8"/>
        <v>1800</v>
      </c>
      <c r="CN46" s="19">
        <f t="shared" si="8"/>
        <v>1800</v>
      </c>
      <c r="CO46" s="19">
        <f t="shared" si="8"/>
        <v>1800</v>
      </c>
      <c r="CP46" s="19">
        <f t="shared" si="8"/>
        <v>1800</v>
      </c>
      <c r="CQ46" s="19">
        <f t="shared" si="8"/>
        <v>1800</v>
      </c>
      <c r="CR46" s="19">
        <f t="shared" si="8"/>
        <v>1800</v>
      </c>
      <c r="CS46" s="19">
        <f t="shared" si="8"/>
        <v>1800</v>
      </c>
      <c r="CT46" s="19">
        <f t="shared" si="8"/>
        <v>1800</v>
      </c>
      <c r="CU46" s="19">
        <f t="shared" si="8"/>
        <v>1800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v>0</v>
      </c>
      <c r="E47" s="10">
        <v>50</v>
      </c>
      <c r="F47" s="20">
        <f t="shared" ref="F47" si="9">D47*E47</f>
        <v>0</v>
      </c>
      <c r="G47" s="25">
        <f>F47</f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0</v>
      </c>
      <c r="AO47" s="19">
        <f t="shared" ref="AO47:CU47" si="10">($D$47*$E$47)/60</f>
        <v>0</v>
      </c>
      <c r="AP47" s="19">
        <f t="shared" si="10"/>
        <v>0</v>
      </c>
      <c r="AQ47" s="19">
        <f t="shared" si="10"/>
        <v>0</v>
      </c>
      <c r="AR47" s="19">
        <f t="shared" si="10"/>
        <v>0</v>
      </c>
      <c r="AS47" s="19">
        <f t="shared" si="10"/>
        <v>0</v>
      </c>
      <c r="AT47" s="19">
        <f t="shared" si="10"/>
        <v>0</v>
      </c>
      <c r="AU47" s="19">
        <f t="shared" si="10"/>
        <v>0</v>
      </c>
      <c r="AV47" s="19">
        <f t="shared" si="10"/>
        <v>0</v>
      </c>
      <c r="AW47" s="19">
        <f t="shared" si="10"/>
        <v>0</v>
      </c>
      <c r="AX47" s="19">
        <f t="shared" si="10"/>
        <v>0</v>
      </c>
      <c r="AY47" s="19">
        <f t="shared" si="10"/>
        <v>0</v>
      </c>
      <c r="AZ47" s="19">
        <f t="shared" si="10"/>
        <v>0</v>
      </c>
      <c r="BA47" s="19">
        <f t="shared" si="10"/>
        <v>0</v>
      </c>
      <c r="BB47" s="19">
        <f t="shared" si="10"/>
        <v>0</v>
      </c>
      <c r="BC47" s="19">
        <f t="shared" si="10"/>
        <v>0</v>
      </c>
      <c r="BD47" s="19">
        <f t="shared" si="10"/>
        <v>0</v>
      </c>
      <c r="BE47" s="19">
        <f t="shared" si="10"/>
        <v>0</v>
      </c>
      <c r="BF47" s="19">
        <f t="shared" si="10"/>
        <v>0</v>
      </c>
      <c r="BG47" s="19">
        <f t="shared" si="10"/>
        <v>0</v>
      </c>
      <c r="BH47" s="19">
        <f t="shared" si="10"/>
        <v>0</v>
      </c>
      <c r="BI47" s="19">
        <f t="shared" si="10"/>
        <v>0</v>
      </c>
      <c r="BJ47" s="19">
        <f t="shared" si="10"/>
        <v>0</v>
      </c>
      <c r="BK47" s="19">
        <f t="shared" si="10"/>
        <v>0</v>
      </c>
      <c r="BL47" s="19">
        <f t="shared" si="10"/>
        <v>0</v>
      </c>
      <c r="BM47" s="19">
        <f t="shared" si="10"/>
        <v>0</v>
      </c>
      <c r="BN47" s="19">
        <f t="shared" si="10"/>
        <v>0</v>
      </c>
      <c r="BO47" s="19">
        <f t="shared" si="10"/>
        <v>0</v>
      </c>
      <c r="BP47" s="19">
        <f t="shared" si="10"/>
        <v>0</v>
      </c>
      <c r="BQ47" s="19">
        <f t="shared" si="10"/>
        <v>0</v>
      </c>
      <c r="BR47" s="19">
        <f t="shared" si="10"/>
        <v>0</v>
      </c>
      <c r="BS47" s="19">
        <f t="shared" si="10"/>
        <v>0</v>
      </c>
      <c r="BT47" s="19">
        <f t="shared" si="10"/>
        <v>0</v>
      </c>
      <c r="BU47" s="19">
        <f t="shared" si="10"/>
        <v>0</v>
      </c>
      <c r="BV47" s="19">
        <f t="shared" si="10"/>
        <v>0</v>
      </c>
      <c r="BW47" s="19">
        <f t="shared" si="10"/>
        <v>0</v>
      </c>
      <c r="BX47" s="19">
        <f t="shared" si="10"/>
        <v>0</v>
      </c>
      <c r="BY47" s="19">
        <f t="shared" si="10"/>
        <v>0</v>
      </c>
      <c r="BZ47" s="19">
        <f t="shared" si="10"/>
        <v>0</v>
      </c>
      <c r="CA47" s="19">
        <f t="shared" si="10"/>
        <v>0</v>
      </c>
      <c r="CB47" s="19">
        <f t="shared" si="10"/>
        <v>0</v>
      </c>
      <c r="CC47" s="19">
        <f t="shared" si="10"/>
        <v>0</v>
      </c>
      <c r="CD47" s="19">
        <f t="shared" si="10"/>
        <v>0</v>
      </c>
      <c r="CE47" s="19">
        <f t="shared" si="10"/>
        <v>0</v>
      </c>
      <c r="CF47" s="19">
        <f t="shared" si="10"/>
        <v>0</v>
      </c>
      <c r="CG47" s="19">
        <f t="shared" si="10"/>
        <v>0</v>
      </c>
      <c r="CH47" s="19">
        <f t="shared" si="10"/>
        <v>0</v>
      </c>
      <c r="CI47" s="19">
        <f t="shared" si="10"/>
        <v>0</v>
      </c>
      <c r="CJ47" s="19">
        <f t="shared" si="10"/>
        <v>0</v>
      </c>
      <c r="CK47" s="19">
        <f t="shared" si="10"/>
        <v>0</v>
      </c>
      <c r="CL47" s="19">
        <f t="shared" si="10"/>
        <v>0</v>
      </c>
      <c r="CM47" s="19">
        <f t="shared" si="10"/>
        <v>0</v>
      </c>
      <c r="CN47" s="19">
        <f t="shared" si="10"/>
        <v>0</v>
      </c>
      <c r="CO47" s="19">
        <f t="shared" si="10"/>
        <v>0</v>
      </c>
      <c r="CP47" s="19">
        <f t="shared" si="10"/>
        <v>0</v>
      </c>
      <c r="CQ47" s="19">
        <f t="shared" si="10"/>
        <v>0</v>
      </c>
      <c r="CR47" s="19">
        <f t="shared" si="10"/>
        <v>0</v>
      </c>
      <c r="CS47" s="19">
        <f t="shared" si="10"/>
        <v>0</v>
      </c>
      <c r="CT47" s="19">
        <f t="shared" si="10"/>
        <v>0</v>
      </c>
      <c r="CU47" s="19">
        <f t="shared" si="10"/>
        <v>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50"/>
      <c r="G48" s="51">
        <f>SUM(F43:F47)</f>
        <v>964390.40000000002</v>
      </c>
      <c r="H48" s="52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50"/>
      <c r="G49" s="51">
        <f>-SUM(F2:F42)</f>
        <v>-1338459.8606593418</v>
      </c>
      <c r="H49" s="52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50"/>
      <c r="G50" s="51">
        <f>SUM(G48:G49)</f>
        <v>-374069.46065934177</v>
      </c>
      <c r="H50" s="52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53"/>
      <c r="G51" s="54">
        <f>G50/-G49</f>
        <v>-0.27947753358481037</v>
      </c>
      <c r="H51" s="52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55"/>
      <c r="G52" s="56"/>
      <c r="H52" s="24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-7878.9170607534197</v>
      </c>
      <c r="L52" s="24">
        <f>SUM(L2:L47)</f>
        <v>0</v>
      </c>
      <c r="M52" s="24">
        <f>SUM(M2:M47)</f>
        <v>-24471.825553306746</v>
      </c>
      <c r="N52" s="24">
        <f>SUM(N2:N47)</f>
        <v>-598.5</v>
      </c>
      <c r="O52" s="24">
        <f>SUM(O2:O47)</f>
        <v>0</v>
      </c>
      <c r="P52" s="24">
        <f>SUM(P2:P47)</f>
        <v>-35953.472737220371</v>
      </c>
      <c r="Q52" s="24">
        <f>SUM(Q2:Q47)</f>
        <v>-7516.517031020001</v>
      </c>
      <c r="R52" s="24">
        <f>SUM(R2:R47)</f>
        <v>-981.91706075341995</v>
      </c>
      <c r="S52" s="24">
        <f>SUM(S2:S47)</f>
        <v>0</v>
      </c>
      <c r="T52" s="24">
        <f>SUM(T2:T47)</f>
        <v>-30066.068124080004</v>
      </c>
      <c r="U52" s="24">
        <f>SUM(U2:U47)</f>
        <v>0</v>
      </c>
      <c r="V52" s="24">
        <f>SUM(V2:V47)</f>
        <v>0</v>
      </c>
      <c r="W52" s="24">
        <f>SUM(W2:W47)</f>
        <v>-8585.8291330600332</v>
      </c>
      <c r="X52" s="24">
        <f>SUM(X2:X47)</f>
        <v>-45478.170341597608</v>
      </c>
      <c r="Y52" s="24">
        <f>SUM(Y2:Y47)</f>
        <v>-62478.146232079351</v>
      </c>
      <c r="Z52" s="24">
        <f>SUM(Z2:Z47)</f>
        <v>-24748.094869810819</v>
      </c>
      <c r="AA52" s="24">
        <f>SUM(AA2:AA47)</f>
        <v>-41680.516371130434</v>
      </c>
      <c r="AB52" s="24">
        <f>SUM(AB2:AB47)</f>
        <v>-67120.136787948039</v>
      </c>
      <c r="AC52" s="24">
        <f>SUM(AC2:AC47)</f>
        <v>-94505.73300462008</v>
      </c>
      <c r="AD52" s="24">
        <f>SUM(AD2:AD47)</f>
        <v>-70966.581859157886</v>
      </c>
      <c r="AE52" s="24">
        <f>SUM(AE2:AE47)</f>
        <v>-60761.396486913283</v>
      </c>
      <c r="AF52" s="24">
        <f>SUM(AF2:AF47)</f>
        <v>-59014.300262503486</v>
      </c>
      <c r="AG52" s="24">
        <f>SUM(AG2:AG47)</f>
        <v>-59507.717296055998</v>
      </c>
      <c r="AH52" s="24">
        <f>SUM(AH2:AH47)</f>
        <v>-68219.153207132971</v>
      </c>
      <c r="AI52" s="24">
        <f>SUM(AI2:AI47)</f>
        <v>-106817.07736549542</v>
      </c>
      <c r="AJ52" s="24">
        <f>SUM(AJ2:AJ47)</f>
        <v>-136447.67030126706</v>
      </c>
      <c r="AK52" s="24">
        <f>SUM(AK2:AK47)</f>
        <v>-103313.33750853775</v>
      </c>
      <c r="AL52" s="24">
        <f>SUM(AL2:AL47)</f>
        <v>-73913.87335456672</v>
      </c>
      <c r="AM52" s="24">
        <f>SUM(AM2:AM47)</f>
        <v>-57168.349619385481</v>
      </c>
      <c r="AN52" s="24">
        <f>SUM(AN2:AN47)</f>
        <v>284172.87062263943</v>
      </c>
      <c r="AO52" s="24">
        <f>SUM(AO2:AO47)</f>
        <v>-611.79452196674993</v>
      </c>
      <c r="AP52" s="24">
        <f>SUM(AP2:AP47)</f>
        <v>-574.27358552806982</v>
      </c>
      <c r="AQ52" s="24">
        <f>SUM(AQ2:AQ47)</f>
        <v>-536.6432130247772</v>
      </c>
      <c r="AR52" s="24">
        <f>SUM(AR2:AR47)</f>
        <v>-498.90308526834951</v>
      </c>
      <c r="AS52" s="24">
        <f>SUM(AS2:AS47)</f>
        <v>-461.05288213929953</v>
      </c>
      <c r="AT52" s="24">
        <f>SUM(AT2:AT47)</f>
        <v>-423.09228258445546</v>
      </c>
      <c r="AU52" s="24">
        <f>SUM(AU2:AU47)</f>
        <v>-385.02096461424344</v>
      </c>
      <c r="AV52" s="24">
        <f>SUM(AV2:AV47)</f>
        <v>-346.83860529995218</v>
      </c>
      <c r="AW52" s="24">
        <f>SUM(AW2:AW47)</f>
        <v>-308.5448807709945</v>
      </c>
      <c r="AX52" s="24">
        <f>SUM(AX2:AX47)</f>
        <v>-270.13946621215973</v>
      </c>
      <c r="AY52" s="24">
        <f>SUM(AY2:AY47)</f>
        <v>-231.62203586086207</v>
      </c>
      <c r="AZ52" s="24">
        <f>SUM(AZ2:AZ47)</f>
        <v>-192.99226300437294</v>
      </c>
      <c r="BA52" s="24">
        <f>SUM(BA2:BA47)</f>
        <v>-154.24981997705299</v>
      </c>
      <c r="BB52" s="24">
        <f>SUM(BB2:BB47)</f>
        <v>-115.39437815756946</v>
      </c>
      <c r="BC52" s="24">
        <f>SUM(BC2:BC47)</f>
        <v>-76.425607966112466</v>
      </c>
      <c r="BD52" s="24">
        <f>SUM(BD2:BD47)</f>
        <v>-37.343178861596925</v>
      </c>
      <c r="BE52" s="24">
        <f>SUM(BE2:BE47)</f>
        <v>1.8532406611393526</v>
      </c>
      <c r="BF52" s="24">
        <f>SUM(BF2:BF47)</f>
        <v>41.16398307415102</v>
      </c>
      <c r="BG52" s="24">
        <f>SUM(BG2:BG47)</f>
        <v>80.589381819200526</v>
      </c>
      <c r="BH52" s="24">
        <f>SUM(BH2:BH47)</f>
        <v>120.1297713105896</v>
      </c>
      <c r="BI52" s="24">
        <f>SUM(BI2:BI47)</f>
        <v>159.78548693799553</v>
      </c>
      <c r="BJ52" s="24">
        <f>SUM(BJ2:BJ47)</f>
        <v>199.5568650693142</v>
      </c>
      <c r="BK52" s="24">
        <f>SUM(BK2:BK47)</f>
        <v>239.44424305351617</v>
      </c>
      <c r="BL52" s="24">
        <f>SUM(BL2:BL47)</f>
        <v>279.44795922350545</v>
      </c>
      <c r="BM52" s="24">
        <f>SUM(BM2:BM47)</f>
        <v>319.5683528989905</v>
      </c>
      <c r="BN52" s="24">
        <f>SUM(BN2:BN47)</f>
        <v>359.80576438936237</v>
      </c>
      <c r="BO52" s="24">
        <f>SUM(BO2:BO47)</f>
        <v>400.16053499658096</v>
      </c>
      <c r="BP52" s="24">
        <f>SUM(BP2:BP47)</f>
        <v>440.63300701807043</v>
      </c>
      <c r="BQ52" s="24">
        <f>SUM(BQ2:BQ47)</f>
        <v>481.22352374962338</v>
      </c>
      <c r="BR52" s="24">
        <f>SUM(BR2:BR47)</f>
        <v>521.93242948830948</v>
      </c>
      <c r="BS52" s="24">
        <f>SUM(BS2:BS47)</f>
        <v>562.76006953540013</v>
      </c>
      <c r="BT52" s="24">
        <f>SUM(BT2:BT47)</f>
        <v>603.70679019929503</v>
      </c>
      <c r="BU52" s="24">
        <f>SUM(BU2:BU47)</f>
        <v>644.77293879845911</v>
      </c>
      <c r="BV52" s="24">
        <f>SUM(BV2:BV47)</f>
        <v>685.95886366437117</v>
      </c>
      <c r="BW52" s="24">
        <f>SUM(BW2:BW47)</f>
        <v>727.26491414447537</v>
      </c>
      <c r="BX52" s="24">
        <f>SUM(BX2:BX47)</f>
        <v>768.69144060514668</v>
      </c>
      <c r="BY52" s="24">
        <f>SUM(BY2:BY47)</f>
        <v>810.23879443466137</v>
      </c>
      <c r="BZ52" s="24">
        <f>SUM(BZ2:BZ47)</f>
        <v>851.90732804617892</v>
      </c>
      <c r="CA52" s="24">
        <f>SUM(CA2:CA47)</f>
        <v>893.69739488073014</v>
      </c>
      <c r="CB52" s="24">
        <f>SUM(CB2:CB47)</f>
        <v>935.60934941021537</v>
      </c>
      <c r="CC52" s="24">
        <f>SUM(CC2:CC47)</f>
        <v>977.64354714041144</v>
      </c>
      <c r="CD52" s="24">
        <f>SUM(CD2:CD47)</f>
        <v>1019.8003446139875</v>
      </c>
      <c r="CE52" s="24">
        <f>SUM(CE2:CE47)</f>
        <v>1062.0800994135282</v>
      </c>
      <c r="CF52" s="24">
        <f>SUM(CF2:CF47)</f>
        <v>1104.4831701645676</v>
      </c>
      <c r="CG52" s="24">
        <f>SUM(CG2:CG47)</f>
        <v>1147.0099165386305</v>
      </c>
      <c r="CH52" s="24">
        <f>SUM(CH2:CH47)</f>
        <v>1189.6606992562847</v>
      </c>
      <c r="CI52" s="24">
        <f>SUM(CI2:CI47)</f>
        <v>1232.4358800901987</v>
      </c>
      <c r="CJ52" s="24">
        <f>SUM(CJ2:CJ47)</f>
        <v>1275.3358218682115</v>
      </c>
      <c r="CK52" s="24">
        <f>SUM(CK2:CK47)</f>
        <v>1318.3608884764103</v>
      </c>
      <c r="CL52" s="24">
        <f>SUM(CL2:CL47)</f>
        <v>1361.5114448622162</v>
      </c>
      <c r="CM52" s="24">
        <f>SUM(CM2:CM47)</f>
        <v>1404.7878570374808</v>
      </c>
      <c r="CN52" s="24">
        <f>SUM(CN2:CN47)</f>
        <v>1448.1904920815898</v>
      </c>
      <c r="CO52" s="24">
        <f>SUM(CO2:CO47)</f>
        <v>1491.7197181445777</v>
      </c>
      <c r="CP52" s="24">
        <f>SUM(CP2:CP47)</f>
        <v>1535.375904450249</v>
      </c>
      <c r="CQ52" s="24">
        <f>SUM(CQ2:CQ47)</f>
        <v>1579.159421299312</v>
      </c>
      <c r="CR52" s="24">
        <f>SUM(CR2:CR47)</f>
        <v>1623.0706400725182</v>
      </c>
      <c r="CS52" s="24">
        <f>SUM(CS2:CS47)</f>
        <v>1667.1099332338129</v>
      </c>
      <c r="CT52" s="24">
        <f>SUM(CT2:CT47)</f>
        <v>1711.2776743334946</v>
      </c>
      <c r="CU52" s="24">
        <f>SUM(CU2:CU47)</f>
        <v>566914.37876590306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50"/>
      <c r="G53" s="54">
        <f>SUM(H52:CU52)</f>
        <v>-374069.46707060374</v>
      </c>
      <c r="H53" s="35">
        <f>SUM(H52:R52)</f>
        <v>-84419.149443053961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-445629.27672348422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-442176.07288671355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-3924.493876914089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1687.5762616100553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7499.2506346805712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13517.628556715394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579375.07040655613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50"/>
      <c r="G54" s="51">
        <v>0.06</v>
      </c>
      <c r="H54" s="52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50"/>
      <c r="G55" s="51">
        <f xml:space="preserve"> (1+G54)^(1/12)-1</f>
        <v>4.8675505653430484E-3</v>
      </c>
      <c r="H55" s="52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50"/>
      <c r="G56" s="51">
        <v>5.0000000000000001E-4</v>
      </c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50"/>
      <c r="G57" s="51">
        <f>NPV(G55,Q52:CU52)+SUM(H52:P52)</f>
        <v>-515067.82801532408</v>
      </c>
      <c r="H57" s="5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50"/>
      <c r="G58" s="51">
        <f>CU58</f>
        <v>-2.6004177498133441E-3</v>
      </c>
      <c r="H58" s="24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-4.501937508837206E-2</v>
      </c>
      <c r="AO58" s="24">
        <f>MIRR($H$52:AO52,$G$56,$G$55)</f>
        <v>-4.3558726122188585E-2</v>
      </c>
      <c r="AP58" s="24">
        <f>MIRR($H$52:AP52,$G$56,$G$55)</f>
        <v>-4.2181106877487218E-2</v>
      </c>
      <c r="AQ58" s="24">
        <f>MIRR($H$52:AQ52,$G$56,$G$55)</f>
        <v>-4.0879564036351068E-2</v>
      </c>
      <c r="AR58" s="24">
        <f>MIRR($H$52:AR52,$G$56,$G$55)</f>
        <v>-3.9647899345548798E-2</v>
      </c>
      <c r="AS58" s="24">
        <f>MIRR($H$52:AS52,$G$56,$G$55)</f>
        <v>-3.8480569841359946E-2</v>
      </c>
      <c r="AT58" s="24">
        <f>MIRR($H$52:AT52,$G$56,$G$55)</f>
        <v>-3.7372603485722022E-2</v>
      </c>
      <c r="AU58" s="24">
        <f>MIRR($H$52:AU52,$G$56,$G$55)</f>
        <v>-3.6319527506651905E-2</v>
      </c>
      <c r="AV58" s="24">
        <f>MIRR($H$52:AV52,$G$56,$G$55)</f>
        <v>-3.5317307265940179E-2</v>
      </c>
      <c r="AW58" s="24">
        <f>MIRR($H$52:AW52,$G$56,$G$55)</f>
        <v>-3.436229389320844E-2</v>
      </c>
      <c r="AX58" s="24">
        <f>MIRR($H$52:AX52,$G$56,$G$55)</f>
        <v>-3.3451179254148977E-2</v>
      </c>
      <c r="AY58" s="24">
        <f>MIRR($H$52:AY52,$G$56,$G$55)</f>
        <v>-3.2580957082031903E-2</v>
      </c>
      <c r="AZ58" s="24">
        <f>MIRR($H$52:AZ52,$G$56,$G$55)</f>
        <v>-3.1748889310420747E-2</v>
      </c>
      <c r="BA58" s="24">
        <f>MIRR($H$52:BA52,$G$56,$G$55)</f>
        <v>-3.0952476812900365E-2</v>
      </c>
      <c r="BB58" s="24">
        <f>MIRR($H$52:BB52,$G$56,$G$55)</f>
        <v>-3.0189433891238737E-2</v>
      </c>
      <c r="BC58" s="24">
        <f>MIRR($H$52:BC52,$G$56,$G$55)</f>
        <v>-2.9457665963517732E-2</v>
      </c>
      <c r="BD58" s="24">
        <f>MIRR($H$52:BD52,$G$56,$G$55)</f>
        <v>-2.8755249993597021E-2</v>
      </c>
      <c r="BE58" s="24">
        <f>MIRR($H$52:BE52,$G$56,$G$55)</f>
        <v>-2.8080326957318991E-2</v>
      </c>
      <c r="BF58" s="24">
        <f>MIRR($H$52:BF52,$G$56,$G$55)</f>
        <v>-2.742949476931833E-2</v>
      </c>
      <c r="BG58" s="24">
        <f>MIRR($H$52:BG52,$G$56,$G$55)</f>
        <v>-2.6801374196992911E-2</v>
      </c>
      <c r="BH58" s="24">
        <f>MIRR($H$52:BH52,$G$56,$G$55)</f>
        <v>-2.6194691383788715E-2</v>
      </c>
      <c r="BI58" s="24">
        <f>MIRR($H$52:BI52,$G$56,$G$55)</f>
        <v>-2.5608268027684566E-2</v>
      </c>
      <c r="BJ58" s="24">
        <f>MIRR($H$52:BJ52,$G$56,$G$55)</f>
        <v>-2.5041012634980819E-2</v>
      </c>
      <c r="BK58" s="24">
        <f>MIRR($H$52:BK52,$G$56,$G$55)</f>
        <v>-2.4491912714474817E-2</v>
      </c>
      <c r="BL58" s="24">
        <f>MIRR($H$52:BL52,$G$56,$G$55)</f>
        <v>-2.396002779612072E-2</v>
      </c>
      <c r="BM58" s="24">
        <f>MIRR($H$52:BM52,$G$56,$G$55)</f>
        <v>-2.3444483174317798E-2</v>
      </c>
      <c r="BN58" s="24">
        <f>MIRR($H$52:BN52,$G$56,$G$55)</f>
        <v>-2.2944464289567312E-2</v>
      </c>
      <c r="BO58" s="24">
        <f>MIRR($H$52:BO52,$G$56,$G$55)</f>
        <v>-2.2459211673779955E-2</v>
      </c>
      <c r="BP58" s="24">
        <f>MIRR($H$52:BP52,$G$56,$G$55)</f>
        <v>-2.1988016394356213E-2</v>
      </c>
      <c r="BQ58" s="24">
        <f>MIRR($H$52:BQ52,$G$56,$G$55)</f>
        <v>-2.1530215940560149E-2</v>
      </c>
      <c r="BR58" s="24">
        <f>MIRR($H$52:BR52,$G$56,$G$55)</f>
        <v>-2.108519050290858E-2</v>
      </c>
      <c r="BS58" s="24">
        <f>MIRR($H$52:BS52,$G$56,$G$55)</f>
        <v>-2.0652359602475134E-2</v>
      </c>
      <c r="BT58" s="24">
        <f>MIRR($H$52:BT52,$G$56,$G$55)</f>
        <v>-2.023117903233751E-2</v>
      </c>
      <c r="BU58" s="24">
        <f>MIRR($H$52:BU52,$G$56,$G$55)</f>
        <v>-1.9821138077983247E-2</v>
      </c>
      <c r="BV58" s="24">
        <f>MIRR($H$52:BV52,$G$56,$G$55)</f>
        <v>-1.9421756987470284E-2</v>
      </c>
      <c r="BW58" s="24">
        <f>MIRR($H$52:BW52,$G$56,$G$55)</f>
        <v>-1.9032584665581331E-2</v>
      </c>
      <c r="BX58" s="24">
        <f>MIRR($H$52:BX52,$G$56,$G$55)</f>
        <v>-1.8653196569210051E-2</v>
      </c>
      <c r="BY58" s="24">
        <f>MIRR($H$52:BY52,$G$56,$G$55)</f>
        <v>-1.82831927838224E-2</v>
      </c>
      <c r="BZ58" s="24">
        <f>MIRR($H$52:BZ52,$G$56,$G$55)</f>
        <v>-1.7922196263117196E-2</v>
      </c>
      <c r="CA58" s="24">
        <f>MIRR($H$52:CA52,$G$56,$G$55)</f>
        <v>-1.7569851216000409E-2</v>
      </c>
      <c r="CB58" s="24">
        <f>MIRR($H$52:CB52,$G$56,$G$55)</f>
        <v>-1.7225821626731141E-2</v>
      </c>
      <c r="CC58" s="24">
        <f>MIRR($H$52:CC52,$G$56,$G$55)</f>
        <v>-1.6889789895632057E-2</v>
      </c>
      <c r="CD58" s="24">
        <f>MIRR($H$52:CD52,$G$56,$G$55)</f>
        <v>-1.6561455589103935E-2</v>
      </c>
      <c r="CE58" s="24">
        <f>MIRR($H$52:CE52,$G$56,$G$55)</f>
        <v>-1.6240534288869957E-2</v>
      </c>
      <c r="CF58" s="24">
        <f>MIRR($H$52:CF52,$G$56,$G$55)</f>
        <v>-1.5926756531426611E-2</v>
      </c>
      <c r="CG58" s="24">
        <f>MIRR($H$52:CG52,$G$56,$G$55)</f>
        <v>-1.561986682960248E-2</v>
      </c>
      <c r="CH58" s="24">
        <f>MIRR($H$52:CH52,$G$56,$G$55)</f>
        <v>-1.5319622768948604E-2</v>
      </c>
      <c r="CI58" s="24">
        <f>MIRR($H$52:CI52,$G$56,$G$55)</f>
        <v>-1.502579417241201E-2</v>
      </c>
      <c r="CJ58" s="24">
        <f>MIRR($H$52:CJ52,$G$56,$G$55)</f>
        <v>-1.4738162327391668E-2</v>
      </c>
      <c r="CK58" s="24">
        <f>MIRR($H$52:CK52,$G$56,$G$55)</f>
        <v>-1.4456519269852031E-2</v>
      </c>
      <c r="CL58" s="24">
        <f>MIRR($H$52:CL52,$G$56,$G$55)</f>
        <v>-1.4180667120681112E-2</v>
      </c>
      <c r="CM58" s="24">
        <f>MIRR($H$52:CM52,$G$56,$G$55)</f>
        <v>-1.3910417469941927E-2</v>
      </c>
      <c r="CN58" s="24">
        <f>MIRR($H$52:CN52,$G$56,$G$55)</f>
        <v>-1.3645590805070773E-2</v>
      </c>
      <c r="CO58" s="24">
        <f>MIRR($H$52:CO52,$G$56,$G$55)</f>
        <v>-1.3386015979447774E-2</v>
      </c>
      <c r="CP58" s="24">
        <f>MIRR($H$52:CP52,$G$56,$G$55)</f>
        <v>-1.3131529718088397E-2</v>
      </c>
      <c r="CQ58" s="24">
        <f>MIRR($H$52:CQ52,$G$56,$G$55)</f>
        <v>-1.2881976157504749E-2</v>
      </c>
      <c r="CR58" s="24">
        <f>MIRR($H$52:CR52,$G$56,$G$55)</f>
        <v>-1.2637206417045577E-2</v>
      </c>
      <c r="CS58" s="24">
        <f>MIRR($H$52:CS52,$G$56,$G$55)</f>
        <v>-1.2397078199267053E-2</v>
      </c>
      <c r="CT58" s="24">
        <f>MIRR($H$52:CT52,$G$56,$G$55)</f>
        <v>-1.2161455417097899E-2</v>
      </c>
      <c r="CU58" s="24">
        <f>MIRR($H$52:CU52,$G$56,$G$55)</f>
        <v>-2.6004177498133441E-3</v>
      </c>
    </row>
    <row r="59" spans="1:99" x14ac:dyDescent="0.25">
      <c r="F59" s="58"/>
      <c r="G59" s="51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conditionalFormatting sqref="AG19 AG22 AJ19 AJ22 AM19 AM22 AP22">
    <cfRule type="cellIs" dxfId="24" priority="13" stopIfTrue="1" operator="equal">
      <formula>#REF!</formula>
    </cfRule>
  </conditionalFormatting>
  <conditionalFormatting sqref="Y22:AF22 AH19:AI19 AH22:AI22 AK19:AL19 AK22:AL22 AN22:AO22 H33:V39 W33:CU36 W38:BC38 W39:CU39 N24:R24 H23:M24 N23:CU23 H16:W17 Y16:CU16 X17:CU17 H6:W11 X9:Y11 Y7:AM7 X8:AM8 X6:AM6 Z9:AM9 Z10:CU11 AN6:CU9 Y19:AF19 H40:CU45 H2:CU5 H13:CU15 H18:H22 AQ22:CU22 H25:CU32 K22:R22 K18:K21 V18:AM18 V21:AM21 V20:Y20 BC18:CU21">
    <cfRule type="cellIs" dxfId="23" priority="15" stopIfTrue="1" operator="equal">
      <formula>#REF!</formula>
    </cfRule>
  </conditionalFormatting>
  <conditionalFormatting sqref="X7 X16 V19:X19 S22:X22 W37:CU37 S24:CU24">
    <cfRule type="cellIs" dxfId="22" priority="14" stopIfTrue="1" operator="equal">
      <formula>#REF!</formula>
    </cfRule>
  </conditionalFormatting>
  <conditionalFormatting sqref="H12:CU12">
    <cfRule type="cellIs" dxfId="21" priority="12" stopIfTrue="1" operator="equal">
      <formula>#REF!</formula>
    </cfRule>
  </conditionalFormatting>
  <conditionalFormatting sqref="H46:CU46">
    <cfRule type="cellIs" dxfId="20" priority="11" stopIfTrue="1" operator="equal">
      <formula>#REF!</formula>
    </cfRule>
  </conditionalFormatting>
  <conditionalFormatting sqref="I18:J22">
    <cfRule type="cellIs" dxfId="19" priority="10" stopIfTrue="1" operator="equal">
      <formula>#REF!</formula>
    </cfRule>
  </conditionalFormatting>
  <conditionalFormatting sqref="L18:O21">
    <cfRule type="cellIs" dxfId="18" priority="9" stopIfTrue="1" operator="equal">
      <formula>#REF!</formula>
    </cfRule>
  </conditionalFormatting>
  <conditionalFormatting sqref="P18:U21">
    <cfRule type="cellIs" dxfId="17" priority="8" stopIfTrue="1" operator="equal">
      <formula>#REF!</formula>
    </cfRule>
  </conditionalFormatting>
  <conditionalFormatting sqref="Z20:AF20">
    <cfRule type="cellIs" dxfId="16" priority="7" stopIfTrue="1" operator="equal">
      <formula>#REF!</formula>
    </cfRule>
  </conditionalFormatting>
  <conditionalFormatting sqref="AG20:AL20">
    <cfRule type="cellIs" dxfId="15" priority="6" stopIfTrue="1" operator="equal">
      <formula>#REF!</formula>
    </cfRule>
  </conditionalFormatting>
  <conditionalFormatting sqref="AM20">
    <cfRule type="cellIs" dxfId="14" priority="5" stopIfTrue="1" operator="equal">
      <formula>#REF!</formula>
    </cfRule>
  </conditionalFormatting>
  <conditionalFormatting sqref="AN18:AR21">
    <cfRule type="cellIs" dxfId="13" priority="4" stopIfTrue="1" operator="equal">
      <formula>#REF!</formula>
    </cfRule>
  </conditionalFormatting>
  <conditionalFormatting sqref="AS18:AX21">
    <cfRule type="cellIs" dxfId="12" priority="3" stopIfTrue="1" operator="equal">
      <formula>#REF!</formula>
    </cfRule>
  </conditionalFormatting>
  <conditionalFormatting sqref="AY18:BB21">
    <cfRule type="cellIs" dxfId="11" priority="2" stopIfTrue="1" operator="equal">
      <formula>#REF!</formula>
    </cfRule>
  </conditionalFormatting>
  <conditionalFormatting sqref="H47:CU47">
    <cfRule type="cellIs" dxfId="1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30CB5-A561-4303-A3EF-5E34B1F7802D}">
  <sheetPr codeName="Hoja5"/>
  <dimension ref="A1:CU59"/>
  <sheetViews>
    <sheetView zoomScale="85" zoomScaleNormal="85" workbookViewId="0">
      <pane xSplit="7" ySplit="1" topLeftCell="H2" activePane="bottomRight" state="frozen"/>
      <selection pane="topRight" activeCell="J1" sqref="J1"/>
      <selection pane="bottomLeft" activeCell="A9" sqref="A9"/>
      <selection pane="bottomRight" activeCell="E21" sqref="E21"/>
    </sheetView>
  </sheetViews>
  <sheetFormatPr baseColWidth="10" defaultColWidth="10.7109375" defaultRowHeight="15" x14ac:dyDescent="0.25"/>
  <cols>
    <col min="1" max="1" width="10.7109375" style="10"/>
    <col min="2" max="2" width="24.140625" style="10" bestFit="1" customWidth="1"/>
    <col min="3" max="3" width="57.85546875" style="10" bestFit="1" customWidth="1"/>
    <col min="4" max="4" width="10.7109375" style="43"/>
    <col min="5" max="5" width="14" style="10" customWidth="1"/>
    <col min="6" max="6" width="18" style="10" customWidth="1"/>
    <col min="7" max="7" width="18.28515625" style="42" bestFit="1" customWidth="1"/>
    <col min="8" max="10" width="10.7109375" style="42"/>
    <col min="11" max="11" width="11.42578125" style="42" bestFit="1" customWidth="1"/>
    <col min="12" max="15" width="10.7109375" style="42"/>
    <col min="16" max="16" width="11.42578125" style="42" bestFit="1" customWidth="1"/>
    <col min="17" max="17" width="10.7109375" style="42"/>
    <col min="18" max="18" width="11.42578125" style="42" bestFit="1" customWidth="1"/>
    <col min="19" max="19" width="10.7109375" style="42"/>
    <col min="20" max="20" width="11.42578125" style="42" bestFit="1" customWidth="1"/>
    <col min="21" max="23" width="10.7109375" style="42"/>
    <col min="24" max="27" width="11.28515625" style="42" bestFit="1" customWidth="1"/>
    <col min="28" max="39" width="11.42578125" style="42" bestFit="1" customWidth="1"/>
    <col min="40" max="40" width="12.28515625" style="42" bestFit="1" customWidth="1"/>
    <col min="41" max="55" width="10.7109375" style="42"/>
    <col min="56" max="99" width="10.7109375" style="10"/>
    <col min="100" max="100" width="12.85546875" style="10" bestFit="1" customWidth="1"/>
    <col min="101" max="16384" width="10.7109375" style="10"/>
  </cols>
  <sheetData>
    <row r="1" spans="1:99" x14ac:dyDescent="0.25">
      <c r="A1" s="11" t="s">
        <v>159</v>
      </c>
      <c r="B1" s="11" t="s">
        <v>160</v>
      </c>
      <c r="C1" s="11" t="s">
        <v>161</v>
      </c>
      <c r="D1" s="47" t="s">
        <v>187</v>
      </c>
      <c r="E1" s="12" t="s">
        <v>194</v>
      </c>
      <c r="F1" s="12" t="s">
        <v>195</v>
      </c>
      <c r="G1" s="13" t="s">
        <v>41</v>
      </c>
      <c r="H1" s="13" t="s">
        <v>42</v>
      </c>
      <c r="I1" s="13" t="s">
        <v>43</v>
      </c>
      <c r="J1" s="13" t="s">
        <v>44</v>
      </c>
      <c r="K1" s="13" t="s">
        <v>45</v>
      </c>
      <c r="L1" s="13" t="s">
        <v>46</v>
      </c>
      <c r="M1" s="13" t="s">
        <v>47</v>
      </c>
      <c r="N1" s="13" t="s">
        <v>48</v>
      </c>
      <c r="O1" s="13" t="s">
        <v>49</v>
      </c>
      <c r="P1" s="13" t="s">
        <v>50</v>
      </c>
      <c r="Q1" s="13" t="s">
        <v>51</v>
      </c>
      <c r="R1" s="13" t="s">
        <v>52</v>
      </c>
      <c r="S1" s="13" t="s">
        <v>53</v>
      </c>
      <c r="T1" s="13" t="s">
        <v>54</v>
      </c>
      <c r="U1" s="13" t="s">
        <v>55</v>
      </c>
      <c r="V1" s="13" t="s">
        <v>56</v>
      </c>
      <c r="W1" s="13" t="s">
        <v>57</v>
      </c>
      <c r="X1" s="13" t="s">
        <v>58</v>
      </c>
      <c r="Y1" s="13" t="s">
        <v>59</v>
      </c>
      <c r="Z1" s="13" t="s">
        <v>60</v>
      </c>
      <c r="AA1" s="13" t="s">
        <v>61</v>
      </c>
      <c r="AB1" s="13" t="s">
        <v>62</v>
      </c>
      <c r="AC1" s="13" t="s">
        <v>63</v>
      </c>
      <c r="AD1" s="13" t="s">
        <v>64</v>
      </c>
      <c r="AE1" s="13" t="s">
        <v>65</v>
      </c>
      <c r="AF1" s="13" t="s">
        <v>66</v>
      </c>
      <c r="AG1" s="13" t="s">
        <v>67</v>
      </c>
      <c r="AH1" s="13" t="s">
        <v>68</v>
      </c>
      <c r="AI1" s="13" t="s">
        <v>69</v>
      </c>
      <c r="AJ1" s="13" t="s">
        <v>70</v>
      </c>
      <c r="AK1" s="13" t="s">
        <v>71</v>
      </c>
      <c r="AL1" s="13" t="s">
        <v>72</v>
      </c>
      <c r="AM1" s="13" t="s">
        <v>73</v>
      </c>
      <c r="AN1" s="13" t="s">
        <v>74</v>
      </c>
      <c r="AO1" s="13" t="s">
        <v>75</v>
      </c>
      <c r="AP1" s="13" t="s">
        <v>76</v>
      </c>
      <c r="AQ1" s="13" t="s">
        <v>77</v>
      </c>
      <c r="AR1" s="13" t="s">
        <v>78</v>
      </c>
      <c r="AS1" s="13" t="s">
        <v>79</v>
      </c>
      <c r="AT1" s="13" t="s">
        <v>80</v>
      </c>
      <c r="AU1" s="13" t="s">
        <v>81</v>
      </c>
      <c r="AV1" s="13" t="s">
        <v>82</v>
      </c>
      <c r="AW1" s="13" t="s">
        <v>83</v>
      </c>
      <c r="AX1" s="13" t="s">
        <v>84</v>
      </c>
      <c r="AY1" s="13" t="s">
        <v>85</v>
      </c>
      <c r="AZ1" s="13" t="s">
        <v>86</v>
      </c>
      <c r="BA1" s="13" t="s">
        <v>87</v>
      </c>
      <c r="BB1" s="13" t="s">
        <v>88</v>
      </c>
      <c r="BC1" s="13" t="s">
        <v>89</v>
      </c>
      <c r="BD1" s="13" t="s">
        <v>96</v>
      </c>
      <c r="BE1" s="13" t="s">
        <v>97</v>
      </c>
      <c r="BF1" s="13" t="s">
        <v>98</v>
      </c>
      <c r="BG1" s="13" t="s">
        <v>99</v>
      </c>
      <c r="BH1" s="13" t="s">
        <v>100</v>
      </c>
      <c r="BI1" s="13" t="s">
        <v>101</v>
      </c>
      <c r="BJ1" s="13" t="s">
        <v>102</v>
      </c>
      <c r="BK1" s="13" t="s">
        <v>103</v>
      </c>
      <c r="BL1" s="13" t="s">
        <v>104</v>
      </c>
      <c r="BM1" s="13" t="s">
        <v>105</v>
      </c>
      <c r="BN1" s="13" t="s">
        <v>106</v>
      </c>
      <c r="BO1" s="13" t="s">
        <v>107</v>
      </c>
      <c r="BP1" s="13" t="s">
        <v>108</v>
      </c>
      <c r="BQ1" s="13" t="s">
        <v>109</v>
      </c>
      <c r="BR1" s="13" t="s">
        <v>110</v>
      </c>
      <c r="BS1" s="13" t="s">
        <v>111</v>
      </c>
      <c r="BT1" s="13" t="s">
        <v>112</v>
      </c>
      <c r="BU1" s="13" t="s">
        <v>113</v>
      </c>
      <c r="BV1" s="13" t="s">
        <v>114</v>
      </c>
      <c r="BW1" s="13" t="s">
        <v>115</v>
      </c>
      <c r="BX1" s="13" t="s">
        <v>116</v>
      </c>
      <c r="BY1" s="13" t="s">
        <v>117</v>
      </c>
      <c r="BZ1" s="13" t="s">
        <v>118</v>
      </c>
      <c r="CA1" s="13" t="s">
        <v>119</v>
      </c>
      <c r="CB1" s="13" t="s">
        <v>120</v>
      </c>
      <c r="CC1" s="13" t="s">
        <v>121</v>
      </c>
      <c r="CD1" s="13" t="s">
        <v>122</v>
      </c>
      <c r="CE1" s="13" t="s">
        <v>123</v>
      </c>
      <c r="CF1" s="13" t="s">
        <v>124</v>
      </c>
      <c r="CG1" s="13" t="s">
        <v>125</v>
      </c>
      <c r="CH1" s="13" t="s">
        <v>126</v>
      </c>
      <c r="CI1" s="13" t="s">
        <v>127</v>
      </c>
      <c r="CJ1" s="13" t="s">
        <v>128</v>
      </c>
      <c r="CK1" s="13" t="s">
        <v>129</v>
      </c>
      <c r="CL1" s="13" t="s">
        <v>130</v>
      </c>
      <c r="CM1" s="13" t="s">
        <v>131</v>
      </c>
      <c r="CN1" s="13" t="s">
        <v>132</v>
      </c>
      <c r="CO1" s="13" t="s">
        <v>133</v>
      </c>
      <c r="CP1" s="13" t="s">
        <v>134</v>
      </c>
      <c r="CQ1" s="13" t="s">
        <v>135</v>
      </c>
      <c r="CR1" s="13" t="s">
        <v>136</v>
      </c>
      <c r="CS1" s="13" t="s">
        <v>137</v>
      </c>
      <c r="CT1" s="13" t="s">
        <v>138</v>
      </c>
      <c r="CU1" s="13" t="s">
        <v>139</v>
      </c>
    </row>
    <row r="2" spans="1:99" x14ac:dyDescent="0.25">
      <c r="A2" s="10" t="s">
        <v>4</v>
      </c>
      <c r="B2" s="10" t="s">
        <v>162</v>
      </c>
      <c r="C2" s="10" t="s">
        <v>31</v>
      </c>
      <c r="D2" s="44">
        <v>1</v>
      </c>
      <c r="E2" s="14">
        <v>5800</v>
      </c>
      <c r="F2" s="15">
        <f>D2*E2</f>
        <v>5800</v>
      </c>
      <c r="G2" s="16">
        <v>-5800</v>
      </c>
      <c r="H2" s="17">
        <v>0</v>
      </c>
      <c r="I2" s="17">
        <f>G2</f>
        <v>-5800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0</v>
      </c>
      <c r="AT2" s="17">
        <v>0</v>
      </c>
      <c r="AU2" s="17">
        <v>0</v>
      </c>
      <c r="AV2" s="17">
        <v>0</v>
      </c>
      <c r="AW2" s="17">
        <v>0</v>
      </c>
      <c r="AX2" s="17">
        <v>0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  <c r="BT2" s="17">
        <v>0</v>
      </c>
      <c r="BU2" s="17">
        <v>0</v>
      </c>
      <c r="BV2" s="17">
        <v>0</v>
      </c>
      <c r="BW2" s="17">
        <v>0</v>
      </c>
      <c r="BX2" s="17">
        <v>0</v>
      </c>
      <c r="BY2" s="17">
        <v>0</v>
      </c>
      <c r="BZ2" s="17">
        <v>0</v>
      </c>
      <c r="CA2" s="17">
        <v>0</v>
      </c>
      <c r="CB2" s="17">
        <v>0</v>
      </c>
      <c r="CC2" s="17">
        <v>0</v>
      </c>
      <c r="CD2" s="17">
        <v>0</v>
      </c>
      <c r="CE2" s="17">
        <v>0</v>
      </c>
      <c r="CF2" s="17">
        <v>0</v>
      </c>
      <c r="CG2" s="17">
        <v>0</v>
      </c>
      <c r="CH2" s="17">
        <v>0</v>
      </c>
      <c r="CI2" s="17">
        <v>0</v>
      </c>
      <c r="CJ2" s="17">
        <v>0</v>
      </c>
      <c r="CK2" s="17">
        <v>0</v>
      </c>
      <c r="CL2" s="17">
        <v>0</v>
      </c>
      <c r="CM2" s="17">
        <v>0</v>
      </c>
      <c r="CN2" s="17">
        <v>0</v>
      </c>
      <c r="CO2" s="17">
        <v>0</v>
      </c>
      <c r="CP2" s="17">
        <v>0</v>
      </c>
      <c r="CQ2" s="17">
        <v>0</v>
      </c>
      <c r="CR2" s="17">
        <v>0</v>
      </c>
      <c r="CS2" s="17">
        <v>0</v>
      </c>
      <c r="CT2" s="17">
        <v>0</v>
      </c>
      <c r="CU2" s="17">
        <v>0</v>
      </c>
    </row>
    <row r="3" spans="1:99" x14ac:dyDescent="0.25">
      <c r="A3" s="10" t="s">
        <v>4</v>
      </c>
      <c r="B3" s="10" t="s">
        <v>162</v>
      </c>
      <c r="C3" s="10" t="s">
        <v>18</v>
      </c>
      <c r="D3" s="45">
        <v>1</v>
      </c>
      <c r="E3" s="15">
        <v>1200</v>
      </c>
      <c r="F3" s="15">
        <f>D3*E3</f>
        <v>1200</v>
      </c>
      <c r="G3" s="18">
        <v>-1200</v>
      </c>
      <c r="H3" s="19">
        <v>0</v>
      </c>
      <c r="I3" s="19">
        <v>0</v>
      </c>
      <c r="J3" s="19">
        <v>0</v>
      </c>
      <c r="K3" s="19">
        <f>G3</f>
        <v>-1200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0</v>
      </c>
      <c r="AJ3" s="19">
        <v>0</v>
      </c>
      <c r="AK3" s="19">
        <v>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>
        <v>0</v>
      </c>
      <c r="AU3" s="19">
        <v>0</v>
      </c>
      <c r="AV3" s="19">
        <v>0</v>
      </c>
      <c r="AW3" s="19">
        <v>0</v>
      </c>
      <c r="AX3" s="19">
        <v>0</v>
      </c>
      <c r="AY3" s="19">
        <v>0</v>
      </c>
      <c r="AZ3" s="19">
        <v>0</v>
      </c>
      <c r="BA3" s="19">
        <v>0</v>
      </c>
      <c r="BB3" s="19">
        <v>0</v>
      </c>
      <c r="BC3" s="19">
        <v>0</v>
      </c>
      <c r="BD3" s="19">
        <v>0</v>
      </c>
      <c r="BE3" s="19">
        <v>0</v>
      </c>
      <c r="BF3" s="19">
        <v>0</v>
      </c>
      <c r="BG3" s="19">
        <v>0</v>
      </c>
      <c r="BH3" s="19">
        <v>0</v>
      </c>
      <c r="BI3" s="19">
        <v>0</v>
      </c>
      <c r="BJ3" s="19">
        <v>0</v>
      </c>
      <c r="BK3" s="19">
        <v>0</v>
      </c>
      <c r="BL3" s="19">
        <v>0</v>
      </c>
      <c r="BM3" s="19">
        <v>0</v>
      </c>
      <c r="BN3" s="19">
        <v>0</v>
      </c>
      <c r="BO3" s="19">
        <v>0</v>
      </c>
      <c r="BP3" s="19">
        <v>0</v>
      </c>
      <c r="BQ3" s="19">
        <v>0</v>
      </c>
      <c r="BR3" s="19">
        <v>0</v>
      </c>
      <c r="BS3" s="19">
        <v>0</v>
      </c>
      <c r="BT3" s="19">
        <v>0</v>
      </c>
      <c r="BU3" s="19">
        <v>0</v>
      </c>
      <c r="BV3" s="19">
        <v>0</v>
      </c>
      <c r="BW3" s="19">
        <v>0</v>
      </c>
      <c r="BX3" s="19">
        <v>0</v>
      </c>
      <c r="BY3" s="19">
        <v>0</v>
      </c>
      <c r="BZ3" s="19">
        <v>0</v>
      </c>
      <c r="CA3" s="19">
        <v>0</v>
      </c>
      <c r="CB3" s="19">
        <v>0</v>
      </c>
      <c r="CC3" s="19">
        <v>0</v>
      </c>
      <c r="CD3" s="19">
        <v>0</v>
      </c>
      <c r="CE3" s="19">
        <v>0</v>
      </c>
      <c r="CF3" s="19">
        <v>0</v>
      </c>
      <c r="CG3" s="19">
        <v>0</v>
      </c>
      <c r="CH3" s="19">
        <v>0</v>
      </c>
      <c r="CI3" s="19">
        <v>0</v>
      </c>
      <c r="CJ3" s="19">
        <v>0</v>
      </c>
      <c r="CK3" s="19">
        <v>0</v>
      </c>
      <c r="CL3" s="19">
        <v>0</v>
      </c>
      <c r="CM3" s="19">
        <v>0</v>
      </c>
      <c r="CN3" s="19">
        <v>0</v>
      </c>
      <c r="CO3" s="19">
        <v>0</v>
      </c>
      <c r="CP3" s="19">
        <v>0</v>
      </c>
      <c r="CQ3" s="19">
        <v>0</v>
      </c>
      <c r="CR3" s="19">
        <v>0</v>
      </c>
      <c r="CS3" s="19">
        <v>0</v>
      </c>
      <c r="CT3" s="19">
        <v>0</v>
      </c>
      <c r="CU3" s="19">
        <v>0</v>
      </c>
    </row>
    <row r="4" spans="1:99" x14ac:dyDescent="0.25">
      <c r="A4" s="10" t="s">
        <v>4</v>
      </c>
      <c r="B4" s="10" t="s">
        <v>162</v>
      </c>
      <c r="C4" s="10" t="s">
        <v>19</v>
      </c>
      <c r="D4" s="45">
        <v>1</v>
      </c>
      <c r="E4" s="15">
        <v>4500</v>
      </c>
      <c r="F4" s="15">
        <f>E4*D4</f>
        <v>4500</v>
      </c>
      <c r="G4" s="18">
        <v>-4500</v>
      </c>
      <c r="H4" s="19">
        <v>0</v>
      </c>
      <c r="I4" s="19">
        <v>0</v>
      </c>
      <c r="J4" s="19">
        <v>0</v>
      </c>
      <c r="K4" s="19">
        <f>G4</f>
        <v>-4500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</v>
      </c>
      <c r="AH4" s="19">
        <v>0</v>
      </c>
      <c r="AI4" s="19">
        <v>0</v>
      </c>
      <c r="AJ4" s="19">
        <v>0</v>
      </c>
      <c r="AK4" s="19">
        <v>0</v>
      </c>
      <c r="AL4" s="19">
        <v>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>
        <v>0</v>
      </c>
      <c r="AT4" s="19">
        <v>0</v>
      </c>
      <c r="AU4" s="19">
        <v>0</v>
      </c>
      <c r="AV4" s="19">
        <v>0</v>
      </c>
      <c r="AW4" s="19">
        <v>0</v>
      </c>
      <c r="AX4" s="19">
        <v>0</v>
      </c>
      <c r="AY4" s="19">
        <v>0</v>
      </c>
      <c r="AZ4" s="19">
        <v>0</v>
      </c>
      <c r="BA4" s="19">
        <v>0</v>
      </c>
      <c r="BB4" s="19">
        <v>0</v>
      </c>
      <c r="BC4" s="19">
        <v>0</v>
      </c>
      <c r="BD4" s="19">
        <v>0</v>
      </c>
      <c r="BE4" s="19">
        <v>0</v>
      </c>
      <c r="BF4" s="19">
        <v>0</v>
      </c>
      <c r="BG4" s="19">
        <v>0</v>
      </c>
      <c r="BH4" s="19">
        <v>0</v>
      </c>
      <c r="BI4" s="19">
        <v>0</v>
      </c>
      <c r="BJ4" s="19">
        <v>0</v>
      </c>
      <c r="BK4" s="19">
        <v>0</v>
      </c>
      <c r="BL4" s="19">
        <v>0</v>
      </c>
      <c r="BM4" s="19">
        <v>0</v>
      </c>
      <c r="BN4" s="19">
        <v>0</v>
      </c>
      <c r="BO4" s="19">
        <v>0</v>
      </c>
      <c r="BP4" s="19">
        <v>0</v>
      </c>
      <c r="BQ4" s="19">
        <v>0</v>
      </c>
      <c r="BR4" s="19">
        <v>0</v>
      </c>
      <c r="BS4" s="19">
        <v>0</v>
      </c>
      <c r="BT4" s="19">
        <v>0</v>
      </c>
      <c r="BU4" s="19">
        <v>0</v>
      </c>
      <c r="BV4" s="19">
        <v>0</v>
      </c>
      <c r="BW4" s="19">
        <v>0</v>
      </c>
      <c r="BX4" s="19">
        <v>0</v>
      </c>
      <c r="BY4" s="19">
        <v>0</v>
      </c>
      <c r="BZ4" s="19">
        <v>0</v>
      </c>
      <c r="CA4" s="19">
        <v>0</v>
      </c>
      <c r="CB4" s="19">
        <v>0</v>
      </c>
      <c r="CC4" s="19">
        <v>0</v>
      </c>
      <c r="CD4" s="19">
        <v>0</v>
      </c>
      <c r="CE4" s="19">
        <v>0</v>
      </c>
      <c r="CF4" s="19">
        <v>0</v>
      </c>
      <c r="CG4" s="19">
        <v>0</v>
      </c>
      <c r="CH4" s="19">
        <v>0</v>
      </c>
      <c r="CI4" s="19">
        <v>0</v>
      </c>
      <c r="CJ4" s="19">
        <v>0</v>
      </c>
      <c r="CK4" s="19">
        <v>0</v>
      </c>
      <c r="CL4" s="19">
        <v>0</v>
      </c>
      <c r="CM4" s="19">
        <v>0</v>
      </c>
      <c r="CN4" s="19">
        <v>0</v>
      </c>
      <c r="CO4" s="19">
        <v>0</v>
      </c>
      <c r="CP4" s="19">
        <v>0</v>
      </c>
      <c r="CQ4" s="19">
        <v>0</v>
      </c>
      <c r="CR4" s="19">
        <v>0</v>
      </c>
      <c r="CS4" s="19">
        <v>0</v>
      </c>
      <c r="CT4" s="19">
        <v>0</v>
      </c>
      <c r="CU4" s="19">
        <v>0</v>
      </c>
    </row>
    <row r="5" spans="1:99" x14ac:dyDescent="0.25">
      <c r="A5" s="10" t="s">
        <v>4</v>
      </c>
      <c r="B5" s="10" t="s">
        <v>162</v>
      </c>
      <c r="C5" s="10" t="s">
        <v>9</v>
      </c>
      <c r="D5" s="45">
        <v>0.21</v>
      </c>
      <c r="E5" s="15">
        <f>F3+F4+F2</f>
        <v>11500</v>
      </c>
      <c r="F5" s="15">
        <f>D5*E5</f>
        <v>2415</v>
      </c>
      <c r="G5" s="18">
        <f>(G2+G3+G4)*0.21</f>
        <v>-2415</v>
      </c>
      <c r="H5" s="19">
        <f>(H2+H3+H4)*0.21</f>
        <v>0</v>
      </c>
      <c r="I5" s="19">
        <f>(I2+I3+I4)*0.21</f>
        <v>-1218</v>
      </c>
      <c r="J5" s="19">
        <v>0</v>
      </c>
      <c r="K5" s="19">
        <f>(K2+K3+K4)*0.21</f>
        <v>-1197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0</v>
      </c>
      <c r="AX5" s="19">
        <v>0</v>
      </c>
      <c r="AY5" s="19">
        <v>0</v>
      </c>
      <c r="AZ5" s="19">
        <v>0</v>
      </c>
      <c r="BA5" s="19">
        <v>0</v>
      </c>
      <c r="BB5" s="19">
        <v>0</v>
      </c>
      <c r="BC5" s="19">
        <v>0</v>
      </c>
      <c r="BD5" s="19">
        <v>0</v>
      </c>
      <c r="BE5" s="19">
        <v>0</v>
      </c>
      <c r="BF5" s="19">
        <v>0</v>
      </c>
      <c r="BG5" s="19">
        <v>0</v>
      </c>
      <c r="BH5" s="19">
        <v>0</v>
      </c>
      <c r="BI5" s="19">
        <v>0</v>
      </c>
      <c r="BJ5" s="19">
        <v>0</v>
      </c>
      <c r="BK5" s="19">
        <v>0</v>
      </c>
      <c r="BL5" s="19">
        <v>0</v>
      </c>
      <c r="BM5" s="19">
        <v>0</v>
      </c>
      <c r="BN5" s="19">
        <v>0</v>
      </c>
      <c r="BO5" s="19">
        <v>0</v>
      </c>
      <c r="BP5" s="19">
        <v>0</v>
      </c>
      <c r="BQ5" s="19">
        <v>0</v>
      </c>
      <c r="BR5" s="19">
        <v>0</v>
      </c>
      <c r="BS5" s="19">
        <v>0</v>
      </c>
      <c r="BT5" s="19">
        <v>0</v>
      </c>
      <c r="BU5" s="19">
        <v>0</v>
      </c>
      <c r="BV5" s="19">
        <v>0</v>
      </c>
      <c r="BW5" s="19">
        <v>0</v>
      </c>
      <c r="BX5" s="19">
        <v>0</v>
      </c>
      <c r="BY5" s="19">
        <v>0</v>
      </c>
      <c r="BZ5" s="19">
        <v>0</v>
      </c>
      <c r="CA5" s="19">
        <v>0</v>
      </c>
      <c r="CB5" s="19">
        <v>0</v>
      </c>
      <c r="CC5" s="19">
        <v>0</v>
      </c>
      <c r="CD5" s="19">
        <v>0</v>
      </c>
      <c r="CE5" s="19">
        <v>0</v>
      </c>
      <c r="CF5" s="19">
        <v>0</v>
      </c>
      <c r="CG5" s="19">
        <v>0</v>
      </c>
      <c r="CH5" s="19">
        <v>0</v>
      </c>
      <c r="CI5" s="19">
        <v>0</v>
      </c>
      <c r="CJ5" s="19">
        <v>0</v>
      </c>
      <c r="CK5" s="19">
        <v>0</v>
      </c>
      <c r="CL5" s="19">
        <v>0</v>
      </c>
      <c r="CM5" s="19">
        <v>0</v>
      </c>
      <c r="CN5" s="19">
        <v>0</v>
      </c>
      <c r="CO5" s="19">
        <v>0</v>
      </c>
      <c r="CP5" s="19">
        <v>0</v>
      </c>
      <c r="CQ5" s="19">
        <v>0</v>
      </c>
      <c r="CR5" s="19">
        <v>0</v>
      </c>
      <c r="CS5" s="19">
        <v>0</v>
      </c>
      <c r="CT5" s="19">
        <v>0</v>
      </c>
      <c r="CU5" s="19">
        <v>0</v>
      </c>
    </row>
    <row r="6" spans="1:99" x14ac:dyDescent="0.25">
      <c r="A6" s="10" t="s">
        <v>4</v>
      </c>
      <c r="B6" s="10" t="s">
        <v>163</v>
      </c>
      <c r="C6" s="10" t="s">
        <v>15</v>
      </c>
      <c r="D6" s="43">
        <v>5.6099999999999997E-2</v>
      </c>
      <c r="E6" s="10">
        <f>F16</f>
        <v>59850</v>
      </c>
      <c r="F6" s="10">
        <f>E6*D6</f>
        <v>3357.585</v>
      </c>
      <c r="G6" s="16">
        <f>-F6</f>
        <v>-3357.585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f>G6</f>
        <v>-3357.585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0</v>
      </c>
      <c r="AG6" s="17">
        <v>0</v>
      </c>
      <c r="AH6" s="17">
        <v>0</v>
      </c>
      <c r="AI6" s="17">
        <v>0</v>
      </c>
      <c r="AJ6" s="17">
        <v>0</v>
      </c>
      <c r="AK6" s="17">
        <v>0</v>
      </c>
      <c r="AL6" s="17">
        <v>0</v>
      </c>
      <c r="AM6" s="17">
        <v>0</v>
      </c>
      <c r="AN6" s="17">
        <v>0</v>
      </c>
      <c r="AO6" s="17">
        <v>0</v>
      </c>
      <c r="AP6" s="17">
        <v>0</v>
      </c>
      <c r="AQ6" s="17">
        <v>0</v>
      </c>
      <c r="AR6" s="17">
        <v>0</v>
      </c>
      <c r="AS6" s="17">
        <v>0</v>
      </c>
      <c r="AT6" s="17">
        <v>0</v>
      </c>
      <c r="AU6" s="17">
        <v>0</v>
      </c>
      <c r="AV6" s="17">
        <v>0</v>
      </c>
      <c r="AW6" s="17">
        <v>0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0</v>
      </c>
      <c r="BF6" s="17">
        <v>0</v>
      </c>
      <c r="BG6" s="17">
        <v>0</v>
      </c>
      <c r="BH6" s="17">
        <v>0</v>
      </c>
      <c r="BI6" s="17">
        <v>0</v>
      </c>
      <c r="BJ6" s="17">
        <v>0</v>
      </c>
      <c r="BK6" s="17">
        <v>0</v>
      </c>
      <c r="BL6" s="17">
        <v>0</v>
      </c>
      <c r="BM6" s="17">
        <v>0</v>
      </c>
      <c r="BN6" s="17">
        <v>0</v>
      </c>
      <c r="BO6" s="17">
        <v>0</v>
      </c>
      <c r="BP6" s="17">
        <v>0</v>
      </c>
      <c r="BQ6" s="17">
        <v>0</v>
      </c>
      <c r="BR6" s="17">
        <v>0</v>
      </c>
      <c r="BS6" s="17">
        <v>0</v>
      </c>
      <c r="BT6" s="17">
        <v>0</v>
      </c>
      <c r="BU6" s="17">
        <v>0</v>
      </c>
      <c r="BV6" s="17">
        <v>0</v>
      </c>
      <c r="BW6" s="17">
        <v>0</v>
      </c>
      <c r="BX6" s="17">
        <v>0</v>
      </c>
      <c r="BY6" s="17">
        <v>0</v>
      </c>
      <c r="BZ6" s="17">
        <v>0</v>
      </c>
      <c r="CA6" s="17">
        <v>0</v>
      </c>
      <c r="CB6" s="17">
        <v>0</v>
      </c>
      <c r="CC6" s="17">
        <v>0</v>
      </c>
      <c r="CD6" s="17">
        <v>0</v>
      </c>
      <c r="CE6" s="17">
        <v>0</v>
      </c>
      <c r="CF6" s="17">
        <v>0</v>
      </c>
      <c r="CG6" s="17">
        <v>0</v>
      </c>
      <c r="CH6" s="17">
        <v>0</v>
      </c>
      <c r="CI6" s="17">
        <v>0</v>
      </c>
      <c r="CJ6" s="17">
        <v>0</v>
      </c>
      <c r="CK6" s="17">
        <v>0</v>
      </c>
      <c r="CL6" s="17">
        <v>0</v>
      </c>
      <c r="CM6" s="17">
        <v>0</v>
      </c>
      <c r="CN6" s="17">
        <v>0</v>
      </c>
      <c r="CO6" s="17">
        <v>0</v>
      </c>
      <c r="CP6" s="17">
        <v>0</v>
      </c>
      <c r="CQ6" s="17">
        <v>0</v>
      </c>
      <c r="CR6" s="17">
        <v>0</v>
      </c>
      <c r="CS6" s="17">
        <v>0</v>
      </c>
      <c r="CT6" s="17">
        <v>0</v>
      </c>
      <c r="CU6" s="17">
        <v>0</v>
      </c>
    </row>
    <row r="7" spans="1:99" x14ac:dyDescent="0.25">
      <c r="A7" s="10" t="s">
        <v>4</v>
      </c>
      <c r="B7" s="10" t="s">
        <v>163</v>
      </c>
      <c r="C7" s="10" t="s">
        <v>16</v>
      </c>
      <c r="D7" s="43">
        <v>4.7699999999999999E-2</v>
      </c>
      <c r="E7" s="10">
        <f>F16</f>
        <v>59850</v>
      </c>
      <c r="F7" s="10">
        <f>E7*D7</f>
        <v>2854.8449999999998</v>
      </c>
      <c r="G7" s="18">
        <f>-F7</f>
        <v>-2854.8449999999998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f>G7*0.3</f>
        <v>-856.45349999999996</v>
      </c>
      <c r="Y7" s="19">
        <f>0.7*G7</f>
        <v>-1998.3914999999997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19">
        <v>0</v>
      </c>
      <c r="BB7" s="19">
        <v>0</v>
      </c>
      <c r="BC7" s="19">
        <v>0</v>
      </c>
      <c r="BD7" s="19">
        <v>0</v>
      </c>
      <c r="BE7" s="19">
        <v>0</v>
      </c>
      <c r="BF7" s="19">
        <v>0</v>
      </c>
      <c r="BG7" s="19">
        <v>0</v>
      </c>
      <c r="BH7" s="19">
        <v>0</v>
      </c>
      <c r="BI7" s="19">
        <v>0</v>
      </c>
      <c r="BJ7" s="19">
        <v>0</v>
      </c>
      <c r="BK7" s="19">
        <v>0</v>
      </c>
      <c r="BL7" s="19">
        <v>0</v>
      </c>
      <c r="BM7" s="19">
        <v>0</v>
      </c>
      <c r="BN7" s="19">
        <v>0</v>
      </c>
      <c r="BO7" s="19">
        <v>0</v>
      </c>
      <c r="BP7" s="19">
        <v>0</v>
      </c>
      <c r="BQ7" s="19">
        <v>0</v>
      </c>
      <c r="BR7" s="19">
        <v>0</v>
      </c>
      <c r="BS7" s="19">
        <v>0</v>
      </c>
      <c r="BT7" s="19">
        <v>0</v>
      </c>
      <c r="BU7" s="19">
        <v>0</v>
      </c>
      <c r="BV7" s="19">
        <v>0</v>
      </c>
      <c r="BW7" s="19">
        <v>0</v>
      </c>
      <c r="BX7" s="19">
        <v>0</v>
      </c>
      <c r="BY7" s="19">
        <v>0</v>
      </c>
      <c r="BZ7" s="19">
        <v>0</v>
      </c>
      <c r="CA7" s="19">
        <v>0</v>
      </c>
      <c r="CB7" s="19">
        <v>0</v>
      </c>
      <c r="CC7" s="19">
        <v>0</v>
      </c>
      <c r="CD7" s="19">
        <v>0</v>
      </c>
      <c r="CE7" s="19">
        <v>0</v>
      </c>
      <c r="CF7" s="19">
        <v>0</v>
      </c>
      <c r="CG7" s="19">
        <v>0</v>
      </c>
      <c r="CH7" s="19">
        <v>0</v>
      </c>
      <c r="CI7" s="19">
        <v>0</v>
      </c>
      <c r="CJ7" s="19">
        <v>0</v>
      </c>
      <c r="CK7" s="19">
        <v>0</v>
      </c>
      <c r="CL7" s="19">
        <v>0</v>
      </c>
      <c r="CM7" s="19">
        <v>0</v>
      </c>
      <c r="CN7" s="19">
        <v>0</v>
      </c>
      <c r="CO7" s="19">
        <v>0</v>
      </c>
      <c r="CP7" s="19">
        <v>0</v>
      </c>
      <c r="CQ7" s="19">
        <v>0</v>
      </c>
      <c r="CR7" s="19">
        <v>0</v>
      </c>
      <c r="CS7" s="19">
        <v>0</v>
      </c>
      <c r="CT7" s="19">
        <v>0</v>
      </c>
      <c r="CU7" s="19">
        <v>0</v>
      </c>
    </row>
    <row r="8" spans="1:99" x14ac:dyDescent="0.25">
      <c r="A8" s="10" t="s">
        <v>4</v>
      </c>
      <c r="B8" s="10" t="s">
        <v>163</v>
      </c>
      <c r="C8" s="10" t="s">
        <v>164</v>
      </c>
      <c r="D8" s="43">
        <v>7.0000000000000001E-3</v>
      </c>
      <c r="E8" s="10">
        <f>F16</f>
        <v>59850</v>
      </c>
      <c r="F8" s="10">
        <f>D8*E8</f>
        <v>418.95</v>
      </c>
      <c r="G8" s="18">
        <f>-F8</f>
        <v>-418.95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f>G8*0.5</f>
        <v>-209.47499999999999</v>
      </c>
      <c r="Y8" s="19">
        <f>G8*0.5</f>
        <v>-209.47499999999999</v>
      </c>
      <c r="Z8" s="19">
        <v>0</v>
      </c>
      <c r="AA8" s="19">
        <v>0</v>
      </c>
      <c r="AB8" s="19">
        <v>0</v>
      </c>
      <c r="AC8" s="19">
        <v>0</v>
      </c>
      <c r="AD8" s="19">
        <v>0</v>
      </c>
      <c r="AE8" s="19">
        <v>0</v>
      </c>
      <c r="AF8" s="19">
        <v>0</v>
      </c>
      <c r="AG8" s="19">
        <v>0</v>
      </c>
      <c r="AH8" s="19">
        <v>0</v>
      </c>
      <c r="AI8" s="19">
        <v>0</v>
      </c>
      <c r="AJ8" s="19">
        <v>0</v>
      </c>
      <c r="AK8" s="19">
        <v>0</v>
      </c>
      <c r="AL8" s="19">
        <v>0</v>
      </c>
      <c r="AM8" s="19">
        <v>0</v>
      </c>
      <c r="AN8" s="19">
        <v>0</v>
      </c>
      <c r="AO8" s="19">
        <v>0</v>
      </c>
      <c r="AP8" s="19">
        <v>0</v>
      </c>
      <c r="AQ8" s="19">
        <v>0</v>
      </c>
      <c r="AR8" s="19">
        <v>0</v>
      </c>
      <c r="AS8" s="19">
        <v>0</v>
      </c>
      <c r="AT8" s="19">
        <v>0</v>
      </c>
      <c r="AU8" s="19">
        <v>0</v>
      </c>
      <c r="AV8" s="19">
        <v>0</v>
      </c>
      <c r="AW8" s="19">
        <v>0</v>
      </c>
      <c r="AX8" s="19">
        <v>0</v>
      </c>
      <c r="AY8" s="19">
        <v>0</v>
      </c>
      <c r="AZ8" s="19">
        <v>0</v>
      </c>
      <c r="BA8" s="19">
        <v>0</v>
      </c>
      <c r="BB8" s="19">
        <v>0</v>
      </c>
      <c r="BC8" s="19">
        <v>0</v>
      </c>
      <c r="BD8" s="19">
        <v>0</v>
      </c>
      <c r="BE8" s="19">
        <v>0</v>
      </c>
      <c r="BF8" s="19">
        <v>0</v>
      </c>
      <c r="BG8" s="19">
        <v>0</v>
      </c>
      <c r="BH8" s="19">
        <v>0</v>
      </c>
      <c r="BI8" s="19">
        <v>0</v>
      </c>
      <c r="BJ8" s="19">
        <v>0</v>
      </c>
      <c r="BK8" s="19">
        <v>0</v>
      </c>
      <c r="BL8" s="19">
        <v>0</v>
      </c>
      <c r="BM8" s="19">
        <v>0</v>
      </c>
      <c r="BN8" s="19">
        <v>0</v>
      </c>
      <c r="BO8" s="19">
        <v>0</v>
      </c>
      <c r="BP8" s="19">
        <v>0</v>
      </c>
      <c r="BQ8" s="19">
        <v>0</v>
      </c>
      <c r="BR8" s="19">
        <v>0</v>
      </c>
      <c r="BS8" s="19">
        <v>0</v>
      </c>
      <c r="BT8" s="19">
        <v>0</v>
      </c>
      <c r="BU8" s="19">
        <v>0</v>
      </c>
      <c r="BV8" s="19">
        <v>0</v>
      </c>
      <c r="BW8" s="19">
        <v>0</v>
      </c>
      <c r="BX8" s="19">
        <v>0</v>
      </c>
      <c r="BY8" s="19">
        <v>0</v>
      </c>
      <c r="BZ8" s="19">
        <v>0</v>
      </c>
      <c r="CA8" s="19">
        <v>0</v>
      </c>
      <c r="CB8" s="19">
        <v>0</v>
      </c>
      <c r="CC8" s="19">
        <v>0</v>
      </c>
      <c r="CD8" s="19">
        <v>0</v>
      </c>
      <c r="CE8" s="19">
        <v>0</v>
      </c>
      <c r="CF8" s="19">
        <v>0</v>
      </c>
      <c r="CG8" s="19">
        <v>0</v>
      </c>
      <c r="CH8" s="19">
        <v>0</v>
      </c>
      <c r="CI8" s="19">
        <v>0</v>
      </c>
      <c r="CJ8" s="19">
        <v>0</v>
      </c>
      <c r="CK8" s="19">
        <v>0</v>
      </c>
      <c r="CL8" s="19">
        <v>0</v>
      </c>
      <c r="CM8" s="19">
        <v>0</v>
      </c>
      <c r="CN8" s="19">
        <v>0</v>
      </c>
      <c r="CO8" s="19">
        <v>0</v>
      </c>
      <c r="CP8" s="19">
        <v>0</v>
      </c>
      <c r="CQ8" s="19">
        <v>0</v>
      </c>
      <c r="CR8" s="19">
        <v>0</v>
      </c>
      <c r="CS8" s="19">
        <v>0</v>
      </c>
      <c r="CT8" s="19">
        <v>0</v>
      </c>
      <c r="CU8" s="19">
        <v>0</v>
      </c>
    </row>
    <row r="9" spans="1:99" x14ac:dyDescent="0.25">
      <c r="A9" s="10" t="s">
        <v>4</v>
      </c>
      <c r="B9" s="10" t="s">
        <v>163</v>
      </c>
      <c r="C9" s="10" t="s">
        <v>13</v>
      </c>
      <c r="D9" s="43">
        <v>5.6099999999999997E-2</v>
      </c>
      <c r="E9" s="10">
        <f>F18+F19</f>
        <v>638441.28621000005</v>
      </c>
      <c r="F9" s="10">
        <f>D9*E9</f>
        <v>35816.556156381004</v>
      </c>
      <c r="G9" s="18">
        <f>-F9</f>
        <v>-35816.556156381004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f>G9*0.4</f>
        <v>-14326.622462552403</v>
      </c>
      <c r="N9" s="19">
        <v>0</v>
      </c>
      <c r="O9" s="19">
        <v>0</v>
      </c>
      <c r="P9" s="19">
        <f>G9*0.6</f>
        <v>-21489.933693828603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  <c r="AB9" s="19">
        <v>0</v>
      </c>
      <c r="AC9" s="19">
        <v>0</v>
      </c>
      <c r="AD9" s="19">
        <v>0</v>
      </c>
      <c r="AE9" s="19">
        <v>0</v>
      </c>
      <c r="AF9" s="19">
        <v>0</v>
      </c>
      <c r="AG9" s="19">
        <v>0</v>
      </c>
      <c r="AH9" s="19">
        <v>0</v>
      </c>
      <c r="AI9" s="19">
        <v>0</v>
      </c>
      <c r="AJ9" s="19">
        <v>0</v>
      </c>
      <c r="AK9" s="19">
        <v>0</v>
      </c>
      <c r="AL9" s="19">
        <v>0</v>
      </c>
      <c r="AM9" s="19">
        <v>0</v>
      </c>
      <c r="AN9" s="19">
        <v>0</v>
      </c>
      <c r="AO9" s="19">
        <v>0</v>
      </c>
      <c r="AP9" s="19">
        <v>0</v>
      </c>
      <c r="AQ9" s="19">
        <v>0</v>
      </c>
      <c r="AR9" s="19">
        <v>0</v>
      </c>
      <c r="AS9" s="19">
        <v>0</v>
      </c>
      <c r="AT9" s="19">
        <v>0</v>
      </c>
      <c r="AU9" s="19">
        <v>0</v>
      </c>
      <c r="AV9" s="19">
        <v>0</v>
      </c>
      <c r="AW9" s="19">
        <v>0</v>
      </c>
      <c r="AX9" s="19">
        <v>0</v>
      </c>
      <c r="AY9" s="19">
        <v>0</v>
      </c>
      <c r="AZ9" s="19">
        <v>0</v>
      </c>
      <c r="BA9" s="19">
        <v>0</v>
      </c>
      <c r="BB9" s="19">
        <v>0</v>
      </c>
      <c r="BC9" s="19">
        <v>0</v>
      </c>
      <c r="BD9" s="19">
        <v>0</v>
      </c>
      <c r="BE9" s="19">
        <v>0</v>
      </c>
      <c r="BF9" s="19">
        <v>0</v>
      </c>
      <c r="BG9" s="19">
        <v>0</v>
      </c>
      <c r="BH9" s="19">
        <v>0</v>
      </c>
      <c r="BI9" s="19">
        <v>0</v>
      </c>
      <c r="BJ9" s="19">
        <v>0</v>
      </c>
      <c r="BK9" s="19">
        <v>0</v>
      </c>
      <c r="BL9" s="19">
        <v>0</v>
      </c>
      <c r="BM9" s="19">
        <v>0</v>
      </c>
      <c r="BN9" s="19">
        <v>0</v>
      </c>
      <c r="BO9" s="19">
        <v>0</v>
      </c>
      <c r="BP9" s="19">
        <v>0</v>
      </c>
      <c r="BQ9" s="19">
        <v>0</v>
      </c>
      <c r="BR9" s="19">
        <v>0</v>
      </c>
      <c r="BS9" s="19">
        <v>0</v>
      </c>
      <c r="BT9" s="19">
        <v>0</v>
      </c>
      <c r="BU9" s="19">
        <v>0</v>
      </c>
      <c r="BV9" s="19">
        <v>0</v>
      </c>
      <c r="BW9" s="19">
        <v>0</v>
      </c>
      <c r="BX9" s="19">
        <v>0</v>
      </c>
      <c r="BY9" s="19">
        <v>0</v>
      </c>
      <c r="BZ9" s="19">
        <v>0</v>
      </c>
      <c r="CA9" s="19">
        <v>0</v>
      </c>
      <c r="CB9" s="19">
        <v>0</v>
      </c>
      <c r="CC9" s="19">
        <v>0</v>
      </c>
      <c r="CD9" s="19">
        <v>0</v>
      </c>
      <c r="CE9" s="19">
        <v>0</v>
      </c>
      <c r="CF9" s="19">
        <v>0</v>
      </c>
      <c r="CG9" s="19">
        <v>0</v>
      </c>
      <c r="CH9" s="19">
        <v>0</v>
      </c>
      <c r="CI9" s="19">
        <v>0</v>
      </c>
      <c r="CJ9" s="19">
        <v>0</v>
      </c>
      <c r="CK9" s="19">
        <v>0</v>
      </c>
      <c r="CL9" s="19">
        <v>0</v>
      </c>
      <c r="CM9" s="19">
        <v>0</v>
      </c>
      <c r="CN9" s="19">
        <v>0</v>
      </c>
      <c r="CO9" s="19">
        <v>0</v>
      </c>
      <c r="CP9" s="19">
        <v>0</v>
      </c>
      <c r="CQ9" s="19">
        <v>0</v>
      </c>
      <c r="CR9" s="19">
        <v>0</v>
      </c>
      <c r="CS9" s="19">
        <v>0</v>
      </c>
      <c r="CT9" s="19">
        <v>0</v>
      </c>
      <c r="CU9" s="19">
        <v>0</v>
      </c>
    </row>
    <row r="10" spans="1:99" x14ac:dyDescent="0.25">
      <c r="A10" s="10" t="s">
        <v>4</v>
      </c>
      <c r="B10" s="10" t="s">
        <v>163</v>
      </c>
      <c r="C10" s="10" t="s">
        <v>14</v>
      </c>
      <c r="D10" s="43">
        <v>4.7699999999999999E-2</v>
      </c>
      <c r="E10" s="10">
        <f>F18+F19</f>
        <v>638441.28621000005</v>
      </c>
      <c r="F10" s="10">
        <f>D10*E10</f>
        <v>30453.649352217002</v>
      </c>
      <c r="G10" s="18">
        <f>-F10</f>
        <v>-30453.649352217002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f>$G10/14</f>
        <v>-2175.2606680155</v>
      </c>
      <c r="AA10" s="19">
        <f t="shared" ref="AA10:AM10" si="0">$G10/14</f>
        <v>-2175.2606680155</v>
      </c>
      <c r="AB10" s="19">
        <f t="shared" si="0"/>
        <v>-2175.2606680155</v>
      </c>
      <c r="AC10" s="19">
        <f t="shared" si="0"/>
        <v>-2175.2606680155</v>
      </c>
      <c r="AD10" s="19">
        <f t="shared" si="0"/>
        <v>-2175.2606680155</v>
      </c>
      <c r="AE10" s="19">
        <f t="shared" si="0"/>
        <v>-2175.2606680155</v>
      </c>
      <c r="AF10" s="19">
        <f t="shared" si="0"/>
        <v>-2175.2606680155</v>
      </c>
      <c r="AG10" s="19">
        <f t="shared" si="0"/>
        <v>-2175.2606680155</v>
      </c>
      <c r="AH10" s="19">
        <f t="shared" si="0"/>
        <v>-2175.2606680155</v>
      </c>
      <c r="AI10" s="19">
        <f t="shared" si="0"/>
        <v>-2175.2606680155</v>
      </c>
      <c r="AJ10" s="19">
        <f t="shared" si="0"/>
        <v>-2175.2606680155</v>
      </c>
      <c r="AK10" s="19">
        <f t="shared" si="0"/>
        <v>-2175.2606680155</v>
      </c>
      <c r="AL10" s="19">
        <f t="shared" si="0"/>
        <v>-2175.2606680155</v>
      </c>
      <c r="AM10" s="19">
        <f t="shared" si="0"/>
        <v>-2175.2606680155</v>
      </c>
      <c r="AN10" s="19">
        <v>0</v>
      </c>
      <c r="AO10" s="19">
        <v>0</v>
      </c>
      <c r="AP10" s="19">
        <v>0</v>
      </c>
      <c r="AQ10" s="19">
        <v>0</v>
      </c>
      <c r="AR10" s="19">
        <v>0</v>
      </c>
      <c r="AS10" s="19">
        <v>0</v>
      </c>
      <c r="AT10" s="19">
        <v>0</v>
      </c>
      <c r="AU10" s="19">
        <v>0</v>
      </c>
      <c r="AV10" s="19">
        <v>0</v>
      </c>
      <c r="AW10" s="19">
        <v>0</v>
      </c>
      <c r="AX10" s="19">
        <v>0</v>
      </c>
      <c r="AY10" s="19">
        <v>0</v>
      </c>
      <c r="AZ10" s="19">
        <v>0</v>
      </c>
      <c r="BA10" s="19">
        <v>0</v>
      </c>
      <c r="BB10" s="19">
        <v>0</v>
      </c>
      <c r="BC10" s="19">
        <v>0</v>
      </c>
      <c r="BD10" s="19">
        <v>0</v>
      </c>
      <c r="BE10" s="19">
        <v>0</v>
      </c>
      <c r="BF10" s="19">
        <v>0</v>
      </c>
      <c r="BG10" s="19">
        <v>0</v>
      </c>
      <c r="BH10" s="19">
        <v>0</v>
      </c>
      <c r="BI10" s="19">
        <v>0</v>
      </c>
      <c r="BJ10" s="19">
        <v>0</v>
      </c>
      <c r="BK10" s="19">
        <v>0</v>
      </c>
      <c r="BL10" s="19">
        <v>0</v>
      </c>
      <c r="BM10" s="19">
        <v>0</v>
      </c>
      <c r="BN10" s="19">
        <v>0</v>
      </c>
      <c r="BO10" s="19">
        <v>0</v>
      </c>
      <c r="BP10" s="19">
        <v>0</v>
      </c>
      <c r="BQ10" s="19">
        <v>0</v>
      </c>
      <c r="BR10" s="19">
        <v>0</v>
      </c>
      <c r="BS10" s="19">
        <v>0</v>
      </c>
      <c r="BT10" s="19">
        <v>0</v>
      </c>
      <c r="BU10" s="19">
        <v>0</v>
      </c>
      <c r="BV10" s="19">
        <v>0</v>
      </c>
      <c r="BW10" s="19">
        <v>0</v>
      </c>
      <c r="BX10" s="19">
        <v>0</v>
      </c>
      <c r="BY10" s="19">
        <v>0</v>
      </c>
      <c r="BZ10" s="19">
        <v>0</v>
      </c>
      <c r="CA10" s="19">
        <v>0</v>
      </c>
      <c r="CB10" s="19">
        <v>0</v>
      </c>
      <c r="CC10" s="19">
        <v>0</v>
      </c>
      <c r="CD10" s="19">
        <v>0</v>
      </c>
      <c r="CE10" s="19">
        <v>0</v>
      </c>
      <c r="CF10" s="19">
        <v>0</v>
      </c>
      <c r="CG10" s="19">
        <v>0</v>
      </c>
      <c r="CH10" s="19">
        <v>0</v>
      </c>
      <c r="CI10" s="19">
        <v>0</v>
      </c>
      <c r="CJ10" s="19">
        <v>0</v>
      </c>
      <c r="CK10" s="19">
        <v>0</v>
      </c>
      <c r="CL10" s="19">
        <v>0</v>
      </c>
      <c r="CM10" s="19">
        <v>0</v>
      </c>
      <c r="CN10" s="19">
        <v>0</v>
      </c>
      <c r="CO10" s="19">
        <v>0</v>
      </c>
      <c r="CP10" s="19">
        <v>0</v>
      </c>
      <c r="CQ10" s="19">
        <v>0</v>
      </c>
      <c r="CR10" s="19">
        <v>0</v>
      </c>
      <c r="CS10" s="19">
        <v>0</v>
      </c>
      <c r="CT10" s="19">
        <v>0</v>
      </c>
      <c r="CU10" s="19">
        <v>0</v>
      </c>
    </row>
    <row r="11" spans="1:99" x14ac:dyDescent="0.25">
      <c r="A11" s="10" t="s">
        <v>4</v>
      </c>
      <c r="B11" s="10" t="s">
        <v>163</v>
      </c>
      <c r="C11" s="10" t="s">
        <v>165</v>
      </c>
      <c r="D11" s="43">
        <v>7.0000000000000001E-3</v>
      </c>
      <c r="E11" s="10">
        <f>F18+F19</f>
        <v>638441.28621000005</v>
      </c>
      <c r="F11" s="10">
        <f>D11*E11</f>
        <v>4469.0890034700005</v>
      </c>
      <c r="G11" s="18">
        <f>-F11</f>
        <v>-4469.0890034700005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f>$G$11/14</f>
        <v>-319.22064310500002</v>
      </c>
      <c r="AA11" s="19">
        <f t="shared" ref="AA11:AM11" si="1">$G$11/14</f>
        <v>-319.22064310500002</v>
      </c>
      <c r="AB11" s="19">
        <f t="shared" si="1"/>
        <v>-319.22064310500002</v>
      </c>
      <c r="AC11" s="19">
        <f t="shared" si="1"/>
        <v>-319.22064310500002</v>
      </c>
      <c r="AD11" s="19">
        <f t="shared" si="1"/>
        <v>-319.22064310500002</v>
      </c>
      <c r="AE11" s="19">
        <f t="shared" si="1"/>
        <v>-319.22064310500002</v>
      </c>
      <c r="AF11" s="19">
        <f t="shared" si="1"/>
        <v>-319.22064310500002</v>
      </c>
      <c r="AG11" s="19">
        <f t="shared" si="1"/>
        <v>-319.22064310500002</v>
      </c>
      <c r="AH11" s="19">
        <f t="shared" si="1"/>
        <v>-319.22064310500002</v>
      </c>
      <c r="AI11" s="19">
        <f t="shared" si="1"/>
        <v>-319.22064310500002</v>
      </c>
      <c r="AJ11" s="19">
        <f t="shared" si="1"/>
        <v>-319.22064310500002</v>
      </c>
      <c r="AK11" s="19">
        <f t="shared" si="1"/>
        <v>-319.22064310500002</v>
      </c>
      <c r="AL11" s="19">
        <f t="shared" si="1"/>
        <v>-319.22064310500002</v>
      </c>
      <c r="AM11" s="19">
        <f t="shared" si="1"/>
        <v>-319.22064310500002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>
        <v>0</v>
      </c>
      <c r="AT11" s="19">
        <v>0</v>
      </c>
      <c r="AU11" s="19">
        <v>0</v>
      </c>
      <c r="AV11" s="19">
        <v>0</v>
      </c>
      <c r="AW11" s="19">
        <v>0</v>
      </c>
      <c r="AX11" s="19">
        <v>0</v>
      </c>
      <c r="AY11" s="19">
        <v>0</v>
      </c>
      <c r="AZ11" s="19">
        <v>0</v>
      </c>
      <c r="BA11" s="19">
        <v>0</v>
      </c>
      <c r="BB11" s="19">
        <v>0</v>
      </c>
      <c r="BC11" s="19">
        <v>0</v>
      </c>
      <c r="BD11" s="19">
        <v>0</v>
      </c>
      <c r="BE11" s="19">
        <v>0</v>
      </c>
      <c r="BF11" s="19">
        <v>0</v>
      </c>
      <c r="BG11" s="19">
        <v>0</v>
      </c>
      <c r="BH11" s="19">
        <v>0</v>
      </c>
      <c r="BI11" s="19">
        <v>0</v>
      </c>
      <c r="BJ11" s="19">
        <v>0</v>
      </c>
      <c r="BK11" s="19">
        <v>0</v>
      </c>
      <c r="BL11" s="19">
        <v>0</v>
      </c>
      <c r="BM11" s="19">
        <v>0</v>
      </c>
      <c r="BN11" s="19">
        <v>0</v>
      </c>
      <c r="BO11" s="19">
        <v>0</v>
      </c>
      <c r="BP11" s="19">
        <v>0</v>
      </c>
      <c r="BQ11" s="19">
        <v>0</v>
      </c>
      <c r="BR11" s="19">
        <v>0</v>
      </c>
      <c r="BS11" s="19">
        <v>0</v>
      </c>
      <c r="BT11" s="19">
        <v>0</v>
      </c>
      <c r="BU11" s="19">
        <v>0</v>
      </c>
      <c r="BV11" s="19">
        <v>0</v>
      </c>
      <c r="BW11" s="19">
        <v>0</v>
      </c>
      <c r="BX11" s="19">
        <v>0</v>
      </c>
      <c r="BY11" s="19">
        <v>0</v>
      </c>
      <c r="BZ11" s="19">
        <v>0</v>
      </c>
      <c r="CA11" s="19">
        <v>0</v>
      </c>
      <c r="CB11" s="19">
        <v>0</v>
      </c>
      <c r="CC11" s="19">
        <v>0</v>
      </c>
      <c r="CD11" s="19">
        <v>0</v>
      </c>
      <c r="CE11" s="19">
        <v>0</v>
      </c>
      <c r="CF11" s="19">
        <v>0</v>
      </c>
      <c r="CG11" s="19">
        <v>0</v>
      </c>
      <c r="CH11" s="19">
        <v>0</v>
      </c>
      <c r="CI11" s="19">
        <v>0</v>
      </c>
      <c r="CJ11" s="19">
        <v>0</v>
      </c>
      <c r="CK11" s="19">
        <v>0</v>
      </c>
      <c r="CL11" s="19">
        <v>0</v>
      </c>
      <c r="CM11" s="19">
        <v>0</v>
      </c>
      <c r="CN11" s="19">
        <v>0</v>
      </c>
      <c r="CO11" s="19">
        <v>0</v>
      </c>
      <c r="CP11" s="19">
        <v>0</v>
      </c>
      <c r="CQ11" s="19">
        <v>0</v>
      </c>
      <c r="CR11" s="19">
        <v>0</v>
      </c>
      <c r="CS11" s="19">
        <v>0</v>
      </c>
      <c r="CT11" s="19">
        <v>0</v>
      </c>
      <c r="CU11" s="19">
        <v>0</v>
      </c>
    </row>
    <row r="12" spans="1:99" x14ac:dyDescent="0.25">
      <c r="A12" s="10" t="s">
        <v>4</v>
      </c>
      <c r="B12" s="10" t="s">
        <v>163</v>
      </c>
      <c r="C12" s="10" t="s">
        <v>140</v>
      </c>
      <c r="D12" s="43">
        <v>0.02</v>
      </c>
      <c r="E12" s="10">
        <f>F19+F18+F16</f>
        <v>698291.28621000005</v>
      </c>
      <c r="F12" s="10">
        <f>D12*E12</f>
        <v>13965.825724200002</v>
      </c>
      <c r="G12" s="18">
        <f>-F12</f>
        <v>-13965.825724200002</v>
      </c>
      <c r="H12" s="19">
        <v>0</v>
      </c>
      <c r="I12" s="19">
        <v>0</v>
      </c>
      <c r="J12" s="19">
        <v>0</v>
      </c>
      <c r="K12" s="19">
        <f>G12*0.05</f>
        <v>-698.29128621000018</v>
      </c>
      <c r="L12" s="19">
        <v>0</v>
      </c>
      <c r="M12" s="19">
        <v>0</v>
      </c>
      <c r="N12" s="19">
        <v>0</v>
      </c>
      <c r="O12" s="19">
        <v>0</v>
      </c>
      <c r="P12" s="19">
        <f>G12*0.15</f>
        <v>-2094.8738586300001</v>
      </c>
      <c r="Q12" s="19">
        <v>0</v>
      </c>
      <c r="R12" s="19">
        <f>G12*0.05</f>
        <v>-698.29128621000018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f t="shared" ref="X12:AL12" si="2">$G$12*0.04</f>
        <v>-558.63302896800008</v>
      </c>
      <c r="Y12" s="19">
        <f t="shared" si="2"/>
        <v>-558.63302896800008</v>
      </c>
      <c r="Z12" s="19">
        <f t="shared" si="2"/>
        <v>-558.63302896800008</v>
      </c>
      <c r="AA12" s="19">
        <f t="shared" si="2"/>
        <v>-558.63302896800008</v>
      </c>
      <c r="AB12" s="19">
        <f t="shared" si="2"/>
        <v>-558.63302896800008</v>
      </c>
      <c r="AC12" s="19">
        <f t="shared" si="2"/>
        <v>-558.63302896800008</v>
      </c>
      <c r="AD12" s="19">
        <f t="shared" si="2"/>
        <v>-558.63302896800008</v>
      </c>
      <c r="AE12" s="19">
        <f t="shared" si="2"/>
        <v>-558.63302896800008</v>
      </c>
      <c r="AF12" s="19">
        <f t="shared" si="2"/>
        <v>-558.63302896800008</v>
      </c>
      <c r="AG12" s="19">
        <f t="shared" si="2"/>
        <v>-558.63302896800008</v>
      </c>
      <c r="AH12" s="19">
        <f t="shared" si="2"/>
        <v>-558.63302896800008</v>
      </c>
      <c r="AI12" s="19">
        <f t="shared" si="2"/>
        <v>-558.63302896800008</v>
      </c>
      <c r="AJ12" s="19">
        <f t="shared" si="2"/>
        <v>-558.63302896800008</v>
      </c>
      <c r="AK12" s="19">
        <f t="shared" si="2"/>
        <v>-558.63302896800008</v>
      </c>
      <c r="AL12" s="19">
        <f t="shared" si="2"/>
        <v>-558.63302896800008</v>
      </c>
      <c r="AM12" s="19">
        <f>$G$12*0.04</f>
        <v>-558.63302896800008</v>
      </c>
      <c r="AN12" s="19">
        <f>G12*0.11</f>
        <v>-1536.2408296620001</v>
      </c>
      <c r="AO12" s="19">
        <v>0</v>
      </c>
      <c r="AP12" s="19">
        <v>0</v>
      </c>
      <c r="AQ12" s="19">
        <v>0</v>
      </c>
      <c r="AR12" s="19">
        <v>0</v>
      </c>
      <c r="AS12" s="19">
        <v>0</v>
      </c>
      <c r="AT12" s="19">
        <v>0</v>
      </c>
      <c r="AU12" s="19">
        <v>0</v>
      </c>
      <c r="AV12" s="19">
        <v>0</v>
      </c>
      <c r="AW12" s="19">
        <v>0</v>
      </c>
      <c r="AX12" s="19">
        <v>0</v>
      </c>
      <c r="AY12" s="19">
        <v>0</v>
      </c>
      <c r="AZ12" s="19">
        <v>0</v>
      </c>
      <c r="BA12" s="19">
        <v>0</v>
      </c>
      <c r="BB12" s="19">
        <v>0</v>
      </c>
      <c r="BC12" s="19">
        <v>0</v>
      </c>
      <c r="BD12" s="19">
        <v>0</v>
      </c>
      <c r="BE12" s="19">
        <v>0</v>
      </c>
      <c r="BF12" s="19">
        <v>0</v>
      </c>
      <c r="BG12" s="19">
        <v>0</v>
      </c>
      <c r="BH12" s="19">
        <v>0</v>
      </c>
      <c r="BI12" s="19">
        <v>0</v>
      </c>
      <c r="BJ12" s="19">
        <v>0</v>
      </c>
      <c r="BK12" s="19">
        <v>0</v>
      </c>
      <c r="BL12" s="19">
        <v>0</v>
      </c>
      <c r="BM12" s="19">
        <v>0</v>
      </c>
      <c r="BN12" s="19">
        <v>0</v>
      </c>
      <c r="BO12" s="19">
        <v>0</v>
      </c>
      <c r="BP12" s="19">
        <v>0</v>
      </c>
      <c r="BQ12" s="19">
        <v>0</v>
      </c>
      <c r="BR12" s="19">
        <v>0</v>
      </c>
      <c r="BS12" s="19">
        <v>0</v>
      </c>
      <c r="BT12" s="19">
        <v>0</v>
      </c>
      <c r="BU12" s="19">
        <v>0</v>
      </c>
      <c r="BV12" s="19">
        <v>0</v>
      </c>
      <c r="BW12" s="19">
        <v>0</v>
      </c>
      <c r="BX12" s="19">
        <v>0</v>
      </c>
      <c r="BY12" s="19">
        <v>0</v>
      </c>
      <c r="BZ12" s="19">
        <v>0</v>
      </c>
      <c r="CA12" s="19">
        <v>0</v>
      </c>
      <c r="CB12" s="19">
        <v>0</v>
      </c>
      <c r="CC12" s="19">
        <v>0</v>
      </c>
      <c r="CD12" s="19">
        <v>0</v>
      </c>
      <c r="CE12" s="19">
        <v>0</v>
      </c>
      <c r="CF12" s="19">
        <v>0</v>
      </c>
      <c r="CG12" s="19">
        <v>0</v>
      </c>
      <c r="CH12" s="19">
        <v>0</v>
      </c>
      <c r="CI12" s="19">
        <v>0</v>
      </c>
      <c r="CJ12" s="19">
        <v>0</v>
      </c>
      <c r="CK12" s="19">
        <v>0</v>
      </c>
      <c r="CL12" s="19">
        <v>0</v>
      </c>
      <c r="CM12" s="19">
        <v>0</v>
      </c>
      <c r="CN12" s="19">
        <v>0</v>
      </c>
      <c r="CO12" s="19">
        <v>0</v>
      </c>
      <c r="CP12" s="19">
        <v>0</v>
      </c>
      <c r="CQ12" s="19">
        <v>0</v>
      </c>
      <c r="CR12" s="19">
        <v>0</v>
      </c>
      <c r="CS12" s="19">
        <v>0</v>
      </c>
      <c r="CT12" s="19">
        <v>0</v>
      </c>
      <c r="CU12" s="19">
        <v>0</v>
      </c>
    </row>
    <row r="13" spans="1:99" x14ac:dyDescent="0.25">
      <c r="A13" s="10" t="s">
        <v>4</v>
      </c>
      <c r="B13" s="10" t="s">
        <v>163</v>
      </c>
      <c r="C13" s="10" t="s">
        <v>166</v>
      </c>
      <c r="D13" s="43">
        <v>0.21</v>
      </c>
      <c r="E13" s="10">
        <f>F6+F7+F8</f>
        <v>6631.38</v>
      </c>
      <c r="F13" s="10">
        <f>D13*E13</f>
        <v>1392.5898</v>
      </c>
      <c r="G13" s="18">
        <f>-F13</f>
        <v>-1392.5898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f>SUM(M6:M8)*0.21</f>
        <v>-705.09285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f>(X7+X8)*0.21</f>
        <v>-223.84498499999998</v>
      </c>
      <c r="Y13" s="19">
        <f>(Y7+Y8)*0.21</f>
        <v>-463.6519649999999</v>
      </c>
      <c r="Z13" s="19">
        <v>0</v>
      </c>
      <c r="AA13" s="19">
        <v>0</v>
      </c>
      <c r="AB13" s="19">
        <v>0</v>
      </c>
      <c r="AC13" s="19">
        <v>0</v>
      </c>
      <c r="AD13" s="19">
        <v>0</v>
      </c>
      <c r="AE13" s="19">
        <v>0</v>
      </c>
      <c r="AF13" s="19">
        <v>0</v>
      </c>
      <c r="AG13" s="19">
        <v>0</v>
      </c>
      <c r="AH13" s="19">
        <v>0</v>
      </c>
      <c r="AI13" s="19">
        <v>0</v>
      </c>
      <c r="AJ13" s="19">
        <v>0</v>
      </c>
      <c r="AK13" s="19">
        <v>0</v>
      </c>
      <c r="AL13" s="19">
        <v>0</v>
      </c>
      <c r="AM13" s="19">
        <v>0</v>
      </c>
      <c r="AN13" s="19">
        <v>0</v>
      </c>
      <c r="AO13" s="19">
        <v>0</v>
      </c>
      <c r="AP13" s="19">
        <v>0</v>
      </c>
      <c r="AQ13" s="19">
        <v>0</v>
      </c>
      <c r="AR13" s="19">
        <v>0</v>
      </c>
      <c r="AS13" s="19">
        <v>0</v>
      </c>
      <c r="AT13" s="19">
        <v>0</v>
      </c>
      <c r="AU13" s="19">
        <v>0</v>
      </c>
      <c r="AV13" s="19">
        <v>0</v>
      </c>
      <c r="AW13" s="19">
        <v>0</v>
      </c>
      <c r="AX13" s="19">
        <v>0</v>
      </c>
      <c r="AY13" s="19">
        <v>0</v>
      </c>
      <c r="AZ13" s="19">
        <v>0</v>
      </c>
      <c r="BA13" s="19">
        <v>0</v>
      </c>
      <c r="BB13" s="19">
        <v>0</v>
      </c>
      <c r="BC13" s="19">
        <v>0</v>
      </c>
      <c r="BD13" s="19">
        <v>0</v>
      </c>
      <c r="BE13" s="19">
        <v>0</v>
      </c>
      <c r="BF13" s="19">
        <v>0</v>
      </c>
      <c r="BG13" s="19">
        <v>0</v>
      </c>
      <c r="BH13" s="19">
        <v>0</v>
      </c>
      <c r="BI13" s="19">
        <v>0</v>
      </c>
      <c r="BJ13" s="19">
        <v>0</v>
      </c>
      <c r="BK13" s="19">
        <v>0</v>
      </c>
      <c r="BL13" s="19">
        <v>0</v>
      </c>
      <c r="BM13" s="19">
        <v>0</v>
      </c>
      <c r="BN13" s="19">
        <v>0</v>
      </c>
      <c r="BO13" s="19">
        <v>0</v>
      </c>
      <c r="BP13" s="19">
        <v>0</v>
      </c>
      <c r="BQ13" s="19">
        <v>0</v>
      </c>
      <c r="BR13" s="19">
        <v>0</v>
      </c>
      <c r="BS13" s="19">
        <v>0</v>
      </c>
      <c r="BT13" s="19">
        <v>0</v>
      </c>
      <c r="BU13" s="19">
        <v>0</v>
      </c>
      <c r="BV13" s="19">
        <v>0</v>
      </c>
      <c r="BW13" s="19">
        <v>0</v>
      </c>
      <c r="BX13" s="19">
        <v>0</v>
      </c>
      <c r="BY13" s="19">
        <v>0</v>
      </c>
      <c r="BZ13" s="19">
        <v>0</v>
      </c>
      <c r="CA13" s="19">
        <v>0</v>
      </c>
      <c r="CB13" s="19">
        <v>0</v>
      </c>
      <c r="CC13" s="19">
        <v>0</v>
      </c>
      <c r="CD13" s="19">
        <v>0</v>
      </c>
      <c r="CE13" s="19">
        <v>0</v>
      </c>
      <c r="CF13" s="19">
        <v>0</v>
      </c>
      <c r="CG13" s="19">
        <v>0</v>
      </c>
      <c r="CH13" s="19">
        <v>0</v>
      </c>
      <c r="CI13" s="19">
        <v>0</v>
      </c>
      <c r="CJ13" s="19">
        <v>0</v>
      </c>
      <c r="CK13" s="19">
        <v>0</v>
      </c>
      <c r="CL13" s="19">
        <v>0</v>
      </c>
      <c r="CM13" s="19">
        <v>0</v>
      </c>
      <c r="CN13" s="19">
        <v>0</v>
      </c>
      <c r="CO13" s="19">
        <v>0</v>
      </c>
      <c r="CP13" s="19">
        <v>0</v>
      </c>
      <c r="CQ13" s="19">
        <v>0</v>
      </c>
      <c r="CR13" s="19">
        <v>0</v>
      </c>
      <c r="CS13" s="19">
        <v>0</v>
      </c>
      <c r="CT13" s="19">
        <v>0</v>
      </c>
      <c r="CU13" s="19">
        <v>0</v>
      </c>
    </row>
    <row r="14" spans="1:99" x14ac:dyDescent="0.25">
      <c r="A14" s="10" t="s">
        <v>4</v>
      </c>
      <c r="B14" s="10" t="s">
        <v>163</v>
      </c>
      <c r="C14" s="10" t="s">
        <v>167</v>
      </c>
      <c r="D14" s="43">
        <v>0.21</v>
      </c>
      <c r="E14" s="10">
        <f>F9+F10+F11+F12</f>
        <v>84705.120236268005</v>
      </c>
      <c r="F14" s="10">
        <f>D14*E14</f>
        <v>17788.075249616279</v>
      </c>
      <c r="G14" s="18">
        <f>-F14</f>
        <v>-17788.075249616279</v>
      </c>
      <c r="H14" s="19">
        <v>0</v>
      </c>
      <c r="I14" s="19">
        <v>0</v>
      </c>
      <c r="J14" s="19">
        <v>0</v>
      </c>
      <c r="K14" s="19">
        <f>SUM(K9:K12)*0.21</f>
        <v>-146.64117010410004</v>
      </c>
      <c r="L14" s="19">
        <v>0</v>
      </c>
      <c r="M14" s="19">
        <f>SUM(M9:M12)*0.21</f>
        <v>-3008.5907171360045</v>
      </c>
      <c r="N14" s="19">
        <v>0</v>
      </c>
      <c r="O14" s="19">
        <v>0</v>
      </c>
      <c r="P14" s="19">
        <f>SUM(P9:P12)*0.21</f>
        <v>-4952.8095860163066</v>
      </c>
      <c r="Q14" s="19">
        <v>0</v>
      </c>
      <c r="R14" s="19">
        <f>SUM(R9:R12)*0.21</f>
        <v>-146.64117010410004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f>SUM(X9:X12)*0.21</f>
        <v>-117.31293608328001</v>
      </c>
      <c r="Y14" s="19">
        <f>SUM(Y9:Y12)*0.21</f>
        <v>-117.31293608328001</v>
      </c>
      <c r="Z14" s="19">
        <f>SUM(Z9:Z12)*0.21</f>
        <v>-641.1540114185849</v>
      </c>
      <c r="AA14" s="19">
        <f>SUM(AA9:AA12)*0.21</f>
        <v>-641.1540114185849</v>
      </c>
      <c r="AB14" s="19">
        <f>SUM(AB9:AB12)*0.21</f>
        <v>-641.1540114185849</v>
      </c>
      <c r="AC14" s="19">
        <f>SUM(AC9:AC12)*0.21</f>
        <v>-641.1540114185849</v>
      </c>
      <c r="AD14" s="19">
        <f>SUM(AD9:AD12)*0.21</f>
        <v>-641.1540114185849</v>
      </c>
      <c r="AE14" s="19">
        <f>SUM(AE9:AE12)*0.21</f>
        <v>-641.1540114185849</v>
      </c>
      <c r="AF14" s="19">
        <f>SUM(AF9:AF12)*0.21</f>
        <v>-641.1540114185849</v>
      </c>
      <c r="AG14" s="19">
        <f>SUM(AG9:AG12)*0.21</f>
        <v>-641.1540114185849</v>
      </c>
      <c r="AH14" s="19">
        <f>SUM(AH9:AH12)*0.21</f>
        <v>-641.1540114185849</v>
      </c>
      <c r="AI14" s="19">
        <f>SUM(AI9:AI12)*0.21</f>
        <v>-641.1540114185849</v>
      </c>
      <c r="AJ14" s="19">
        <f>SUM(AJ9:AJ12)*0.21</f>
        <v>-641.1540114185849</v>
      </c>
      <c r="AK14" s="19">
        <f>SUM(AK9:AK12)*0.21</f>
        <v>-641.1540114185849</v>
      </c>
      <c r="AL14" s="19">
        <f>SUM(AL9:AL12)*0.21</f>
        <v>-641.1540114185849</v>
      </c>
      <c r="AM14" s="19">
        <f>SUM(AM9:AM12)*0.21</f>
        <v>-641.1540114185849</v>
      </c>
      <c r="AN14" s="19">
        <f>SUM(AN9:AN12)*0.21</f>
        <v>-322.61057422902002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9">
        <v>0</v>
      </c>
      <c r="BU14" s="19">
        <v>0</v>
      </c>
      <c r="BV14" s="19">
        <v>0</v>
      </c>
      <c r="BW14" s="19">
        <v>0</v>
      </c>
      <c r="BX14" s="19">
        <v>0</v>
      </c>
      <c r="BY14" s="19">
        <v>0</v>
      </c>
      <c r="BZ14" s="19">
        <v>0</v>
      </c>
      <c r="CA14" s="19">
        <v>0</v>
      </c>
      <c r="CB14" s="19">
        <v>0</v>
      </c>
      <c r="CC14" s="19">
        <v>0</v>
      </c>
      <c r="CD14" s="19">
        <v>0</v>
      </c>
      <c r="CE14" s="19">
        <v>0</v>
      </c>
      <c r="CF14" s="19">
        <v>0</v>
      </c>
      <c r="CG14" s="19">
        <v>0</v>
      </c>
      <c r="CH14" s="19">
        <v>0</v>
      </c>
      <c r="CI14" s="19">
        <v>0</v>
      </c>
      <c r="CJ14" s="19">
        <v>0</v>
      </c>
      <c r="CK14" s="19">
        <v>0</v>
      </c>
      <c r="CL14" s="19">
        <v>0</v>
      </c>
      <c r="CM14" s="19">
        <v>0</v>
      </c>
      <c r="CN14" s="19">
        <v>0</v>
      </c>
      <c r="CO14" s="19">
        <v>0</v>
      </c>
      <c r="CP14" s="19">
        <v>0</v>
      </c>
      <c r="CQ14" s="19">
        <v>0</v>
      </c>
      <c r="CR14" s="19">
        <v>0</v>
      </c>
      <c r="CS14" s="19">
        <v>0</v>
      </c>
      <c r="CT14" s="19">
        <v>0</v>
      </c>
      <c r="CU14" s="19">
        <v>0</v>
      </c>
    </row>
    <row r="15" spans="1:99" x14ac:dyDescent="0.25">
      <c r="A15" s="10" t="s">
        <v>4</v>
      </c>
      <c r="B15" s="10" t="s">
        <v>163</v>
      </c>
      <c r="C15" s="10" t="s">
        <v>20</v>
      </c>
      <c r="D15" s="43">
        <v>3.0000000000000001E-3</v>
      </c>
      <c r="E15" s="10">
        <f>F18+F19</f>
        <v>638441.28621000005</v>
      </c>
      <c r="F15" s="10">
        <f>D15*E15</f>
        <v>1915.3238586300001</v>
      </c>
      <c r="G15" s="18">
        <f>-F15</f>
        <v>-1915.3238586300001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f>$G$15/14</f>
        <v>-136.80884704500002</v>
      </c>
      <c r="AA15" s="19">
        <f t="shared" ref="AA15:AM15" si="3">$G$15/14</f>
        <v>-136.80884704500002</v>
      </c>
      <c r="AB15" s="19">
        <f t="shared" si="3"/>
        <v>-136.80884704500002</v>
      </c>
      <c r="AC15" s="19">
        <f t="shared" si="3"/>
        <v>-136.80884704500002</v>
      </c>
      <c r="AD15" s="19">
        <f t="shared" si="3"/>
        <v>-136.80884704500002</v>
      </c>
      <c r="AE15" s="19">
        <f t="shared" si="3"/>
        <v>-136.80884704500002</v>
      </c>
      <c r="AF15" s="19">
        <f t="shared" si="3"/>
        <v>-136.80884704500002</v>
      </c>
      <c r="AG15" s="19">
        <f t="shared" si="3"/>
        <v>-136.80884704500002</v>
      </c>
      <c r="AH15" s="19">
        <f t="shared" si="3"/>
        <v>-136.80884704500002</v>
      </c>
      <c r="AI15" s="19">
        <f t="shared" si="3"/>
        <v>-136.80884704500002</v>
      </c>
      <c r="AJ15" s="19">
        <f t="shared" si="3"/>
        <v>-136.80884704500002</v>
      </c>
      <c r="AK15" s="19">
        <f t="shared" si="3"/>
        <v>-136.80884704500002</v>
      </c>
      <c r="AL15" s="19">
        <f t="shared" si="3"/>
        <v>-136.80884704500002</v>
      </c>
      <c r="AM15" s="19">
        <f t="shared" si="3"/>
        <v>-136.80884704500002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9">
        <v>0</v>
      </c>
      <c r="BU15" s="19">
        <v>0</v>
      </c>
      <c r="BV15" s="19">
        <v>0</v>
      </c>
      <c r="BW15" s="19">
        <v>0</v>
      </c>
      <c r="BX15" s="19">
        <v>0</v>
      </c>
      <c r="BY15" s="19">
        <v>0</v>
      </c>
      <c r="BZ15" s="19">
        <v>0</v>
      </c>
      <c r="CA15" s="19">
        <v>0</v>
      </c>
      <c r="CB15" s="19">
        <v>0</v>
      </c>
      <c r="CC15" s="19">
        <v>0</v>
      </c>
      <c r="CD15" s="19">
        <v>0</v>
      </c>
      <c r="CE15" s="19">
        <v>0</v>
      </c>
      <c r="CF15" s="19">
        <v>0</v>
      </c>
      <c r="CG15" s="19">
        <v>0</v>
      </c>
      <c r="CH15" s="19">
        <v>0</v>
      </c>
      <c r="CI15" s="19">
        <v>0</v>
      </c>
      <c r="CJ15" s="19">
        <v>0</v>
      </c>
      <c r="CK15" s="19">
        <v>0</v>
      </c>
      <c r="CL15" s="19">
        <v>0</v>
      </c>
      <c r="CM15" s="19">
        <v>0</v>
      </c>
      <c r="CN15" s="19">
        <v>0</v>
      </c>
      <c r="CO15" s="19">
        <v>0</v>
      </c>
      <c r="CP15" s="19">
        <v>0</v>
      </c>
      <c r="CQ15" s="19">
        <v>0</v>
      </c>
      <c r="CR15" s="19">
        <v>0</v>
      </c>
      <c r="CS15" s="19">
        <v>0</v>
      </c>
      <c r="CT15" s="19">
        <v>0</v>
      </c>
      <c r="CU15" s="19">
        <v>0</v>
      </c>
    </row>
    <row r="16" spans="1:99" x14ac:dyDescent="0.25">
      <c r="A16" s="10" t="s">
        <v>4</v>
      </c>
      <c r="B16" s="10" t="s">
        <v>168</v>
      </c>
      <c r="C16" s="10" t="s">
        <v>8</v>
      </c>
      <c r="D16" s="43">
        <f>15*190</f>
        <v>2850</v>
      </c>
      <c r="E16" s="10">
        <v>21</v>
      </c>
      <c r="F16" s="10">
        <f>D16*E16</f>
        <v>59850</v>
      </c>
      <c r="G16" s="18">
        <f>-F16</f>
        <v>-59850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f>G16*0.4</f>
        <v>-23940</v>
      </c>
      <c r="Y16" s="19">
        <f>G16*0.6</f>
        <v>-35910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9">
        <v>0</v>
      </c>
      <c r="BU16" s="19">
        <v>0</v>
      </c>
      <c r="BV16" s="19">
        <v>0</v>
      </c>
      <c r="BW16" s="19">
        <v>0</v>
      </c>
      <c r="BX16" s="19">
        <v>0</v>
      </c>
      <c r="BY16" s="19">
        <v>0</v>
      </c>
      <c r="BZ16" s="19">
        <v>0</v>
      </c>
      <c r="CA16" s="19">
        <v>0</v>
      </c>
      <c r="CB16" s="19">
        <v>0</v>
      </c>
      <c r="CC16" s="19">
        <v>0</v>
      </c>
      <c r="CD16" s="19">
        <v>0</v>
      </c>
      <c r="CE16" s="19">
        <v>0</v>
      </c>
      <c r="CF16" s="19">
        <v>0</v>
      </c>
      <c r="CG16" s="19">
        <v>0</v>
      </c>
      <c r="CH16" s="19">
        <v>0</v>
      </c>
      <c r="CI16" s="19">
        <v>0</v>
      </c>
      <c r="CJ16" s="19">
        <v>0</v>
      </c>
      <c r="CK16" s="19">
        <v>0</v>
      </c>
      <c r="CL16" s="19">
        <v>0</v>
      </c>
      <c r="CM16" s="19">
        <v>0</v>
      </c>
      <c r="CN16" s="19">
        <v>0</v>
      </c>
      <c r="CO16" s="19">
        <v>0</v>
      </c>
      <c r="CP16" s="19">
        <v>0</v>
      </c>
      <c r="CQ16" s="19">
        <v>0</v>
      </c>
      <c r="CR16" s="19">
        <v>0</v>
      </c>
      <c r="CS16" s="19">
        <v>0</v>
      </c>
      <c r="CT16" s="19">
        <v>0</v>
      </c>
      <c r="CU16" s="19">
        <v>0</v>
      </c>
    </row>
    <row r="17" spans="1:99" x14ac:dyDescent="0.25">
      <c r="A17" s="10" t="s">
        <v>4</v>
      </c>
      <c r="B17" s="10" t="s">
        <v>168</v>
      </c>
      <c r="C17" s="10" t="s">
        <v>12</v>
      </c>
      <c r="D17" s="45">
        <v>1200</v>
      </c>
      <c r="E17" s="10">
        <v>5.75</v>
      </c>
      <c r="F17" s="10">
        <f>D17*E17</f>
        <v>6900</v>
      </c>
      <c r="G17" s="18">
        <f>-F17</f>
        <v>-6900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0</v>
      </c>
      <c r="U17" s="19">
        <v>0</v>
      </c>
      <c r="V17" s="19">
        <v>0</v>
      </c>
      <c r="W17" s="19">
        <v>0</v>
      </c>
      <c r="X17" s="19">
        <f>G17*0.4</f>
        <v>-2760</v>
      </c>
      <c r="Y17" s="19">
        <f>G17*0.6</f>
        <v>-4140</v>
      </c>
      <c r="Z17" s="19">
        <v>0</v>
      </c>
      <c r="AA17" s="19">
        <v>0</v>
      </c>
      <c r="AB17" s="19">
        <v>0</v>
      </c>
      <c r="AC17" s="19">
        <v>0</v>
      </c>
      <c r="AD17" s="19">
        <v>0</v>
      </c>
      <c r="AE17" s="19">
        <v>0</v>
      </c>
      <c r="AF17" s="19">
        <v>0</v>
      </c>
      <c r="AG17" s="19">
        <v>0</v>
      </c>
      <c r="AH17" s="19">
        <v>0</v>
      </c>
      <c r="AI17" s="19">
        <v>0</v>
      </c>
      <c r="AJ17" s="19">
        <v>0</v>
      </c>
      <c r="AK17" s="19">
        <v>0</v>
      </c>
      <c r="AL17" s="19">
        <v>0</v>
      </c>
      <c r="AM17" s="19">
        <v>0</v>
      </c>
      <c r="AN17" s="19">
        <v>0</v>
      </c>
      <c r="AO17" s="19">
        <v>0</v>
      </c>
      <c r="AP17" s="19">
        <v>0</v>
      </c>
      <c r="AQ17" s="19">
        <v>0</v>
      </c>
      <c r="AR17" s="19">
        <v>0</v>
      </c>
      <c r="AS17" s="19">
        <v>0</v>
      </c>
      <c r="AT17" s="19">
        <v>0</v>
      </c>
      <c r="AU17" s="19">
        <v>0</v>
      </c>
      <c r="AV17" s="19">
        <v>0</v>
      </c>
      <c r="AW17" s="19">
        <v>0</v>
      </c>
      <c r="AX17" s="19">
        <v>0</v>
      </c>
      <c r="AY17" s="19">
        <v>0</v>
      </c>
      <c r="AZ17" s="19">
        <v>0</v>
      </c>
      <c r="BA17" s="19">
        <v>0</v>
      </c>
      <c r="BB17" s="19">
        <v>0</v>
      </c>
      <c r="BC17" s="19">
        <v>0</v>
      </c>
      <c r="BD17" s="19">
        <v>0</v>
      </c>
      <c r="BE17" s="19">
        <v>0</v>
      </c>
      <c r="BF17" s="19">
        <v>0</v>
      </c>
      <c r="BG17" s="19">
        <v>0</v>
      </c>
      <c r="BH17" s="19">
        <v>0</v>
      </c>
      <c r="BI17" s="19">
        <v>0</v>
      </c>
      <c r="BJ17" s="19">
        <v>0</v>
      </c>
      <c r="BK17" s="19">
        <v>0</v>
      </c>
      <c r="BL17" s="19">
        <v>0</v>
      </c>
      <c r="BM17" s="19">
        <v>0</v>
      </c>
      <c r="BN17" s="19">
        <v>0</v>
      </c>
      <c r="BO17" s="19">
        <v>0</v>
      </c>
      <c r="BP17" s="19">
        <v>0</v>
      </c>
      <c r="BQ17" s="19">
        <v>0</v>
      </c>
      <c r="BR17" s="19">
        <v>0</v>
      </c>
      <c r="BS17" s="19">
        <v>0</v>
      </c>
      <c r="BT17" s="19">
        <v>0</v>
      </c>
      <c r="BU17" s="19">
        <v>0</v>
      </c>
      <c r="BV17" s="19">
        <v>0</v>
      </c>
      <c r="BW17" s="19">
        <v>0</v>
      </c>
      <c r="BX17" s="19">
        <v>0</v>
      </c>
      <c r="BY17" s="19">
        <v>0</v>
      </c>
      <c r="BZ17" s="19">
        <v>0</v>
      </c>
      <c r="CA17" s="19">
        <v>0</v>
      </c>
      <c r="CB17" s="19">
        <v>0</v>
      </c>
      <c r="CC17" s="19">
        <v>0</v>
      </c>
      <c r="CD17" s="19">
        <v>0</v>
      </c>
      <c r="CE17" s="19">
        <v>0</v>
      </c>
      <c r="CF17" s="19">
        <v>0</v>
      </c>
      <c r="CG17" s="19">
        <v>0</v>
      </c>
      <c r="CH17" s="19">
        <v>0</v>
      </c>
      <c r="CI17" s="19">
        <v>0</v>
      </c>
      <c r="CJ17" s="19">
        <v>0</v>
      </c>
      <c r="CK17" s="19">
        <v>0</v>
      </c>
      <c r="CL17" s="19">
        <v>0</v>
      </c>
      <c r="CM17" s="19">
        <v>0</v>
      </c>
      <c r="CN17" s="19">
        <v>0</v>
      </c>
      <c r="CO17" s="19">
        <v>0</v>
      </c>
      <c r="CP17" s="19">
        <v>0</v>
      </c>
      <c r="CQ17" s="19">
        <v>0</v>
      </c>
      <c r="CR17" s="19">
        <v>0</v>
      </c>
      <c r="CS17" s="19">
        <v>0</v>
      </c>
      <c r="CT17" s="19">
        <v>0</v>
      </c>
      <c r="CU17" s="19">
        <v>0</v>
      </c>
    </row>
    <row r="18" spans="1:99" x14ac:dyDescent="0.25">
      <c r="A18" s="10" t="s">
        <v>4</v>
      </c>
      <c r="B18" s="10" t="s">
        <v>168</v>
      </c>
      <c r="C18" s="10" t="s">
        <v>2</v>
      </c>
      <c r="D18" s="43">
        <f>780+190</f>
        <v>970</v>
      </c>
      <c r="E18" s="10">
        <v>658.18689300000005</v>
      </c>
      <c r="F18" s="10">
        <f>D18*E18</f>
        <v>638441.28621000005</v>
      </c>
      <c r="G18" s="18">
        <f>-F18</f>
        <v>-638441.28621000005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-7108.3048800000006</v>
      </c>
      <c r="AA18" s="19">
        <v>-21028.276290000002</v>
      </c>
      <c r="AB18" s="19">
        <v>-43022.633717999997</v>
      </c>
      <c r="AC18" s="19">
        <v>-65768.107782000006</v>
      </c>
      <c r="AD18" s="19">
        <v>-44143.879458000003</v>
      </c>
      <c r="AE18" s="19">
        <v>-35095.229208000004</v>
      </c>
      <c r="AF18" s="19">
        <v>-33963.125039999999</v>
      </c>
      <c r="AG18" s="19">
        <v>-34529.177124000002</v>
      </c>
      <c r="AH18" s="19">
        <v>-41321.802131999997</v>
      </c>
      <c r="AI18" s="19">
        <v>-70756.510500000004</v>
      </c>
      <c r="AJ18" s="19">
        <v>-93398.593860000008</v>
      </c>
      <c r="AK18" s="19">
        <v>-68492.302164000008</v>
      </c>
      <c r="AL18" s="19">
        <v>-46416.270888000006</v>
      </c>
      <c r="AM18" s="19">
        <v>-33397.072956000004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19">
        <v>0</v>
      </c>
      <c r="BR18" s="19">
        <v>0</v>
      </c>
      <c r="BS18" s="19">
        <v>0</v>
      </c>
      <c r="BT18" s="19">
        <v>0</v>
      </c>
      <c r="BU18" s="19">
        <v>0</v>
      </c>
      <c r="BV18" s="19">
        <v>0</v>
      </c>
      <c r="BW18" s="19">
        <v>0</v>
      </c>
      <c r="BX18" s="19">
        <v>0</v>
      </c>
      <c r="BY18" s="19">
        <v>0</v>
      </c>
      <c r="BZ18" s="19">
        <v>0</v>
      </c>
      <c r="CA18" s="19">
        <v>0</v>
      </c>
      <c r="CB18" s="19">
        <v>0</v>
      </c>
      <c r="CC18" s="19">
        <v>0</v>
      </c>
      <c r="CD18" s="19">
        <v>0</v>
      </c>
      <c r="CE18" s="19">
        <v>0</v>
      </c>
      <c r="CF18" s="19">
        <v>0</v>
      </c>
      <c r="CG18" s="19">
        <v>0</v>
      </c>
      <c r="CH18" s="19">
        <v>0</v>
      </c>
      <c r="CI18" s="19">
        <v>0</v>
      </c>
      <c r="CJ18" s="19">
        <v>0</v>
      </c>
      <c r="CK18" s="19">
        <v>0</v>
      </c>
      <c r="CL18" s="19">
        <v>0</v>
      </c>
      <c r="CM18" s="19">
        <v>0</v>
      </c>
      <c r="CN18" s="19">
        <v>0</v>
      </c>
      <c r="CO18" s="19">
        <v>0</v>
      </c>
      <c r="CP18" s="19">
        <v>0</v>
      </c>
      <c r="CQ18" s="19">
        <v>0</v>
      </c>
      <c r="CR18" s="19">
        <v>0</v>
      </c>
      <c r="CS18" s="19">
        <v>0</v>
      </c>
      <c r="CT18" s="19">
        <v>0</v>
      </c>
      <c r="CU18" s="19">
        <v>0</v>
      </c>
    </row>
    <row r="19" spans="1:99" x14ac:dyDescent="0.25">
      <c r="A19" s="10" t="s">
        <v>4</v>
      </c>
      <c r="B19" s="10" t="s">
        <v>168</v>
      </c>
      <c r="C19" s="10" t="s">
        <v>40</v>
      </c>
      <c r="D19" s="43">
        <v>0</v>
      </c>
      <c r="E19" s="10">
        <v>0</v>
      </c>
      <c r="F19" s="10">
        <f>D19*E19</f>
        <v>0</v>
      </c>
      <c r="G19" s="18">
        <f>-F19</f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  <c r="AD19" s="19">
        <v>0</v>
      </c>
      <c r="AE19" s="19">
        <v>0</v>
      </c>
      <c r="AF19" s="19">
        <v>0</v>
      </c>
      <c r="AG19" s="19">
        <v>0</v>
      </c>
      <c r="AH19" s="19">
        <v>0</v>
      </c>
      <c r="AI19" s="19">
        <v>0</v>
      </c>
      <c r="AJ19" s="19">
        <v>0</v>
      </c>
      <c r="AK19" s="19">
        <v>0</v>
      </c>
      <c r="AL19" s="19">
        <v>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>
        <v>0</v>
      </c>
      <c r="AT19" s="19">
        <v>0</v>
      </c>
      <c r="AU19" s="19">
        <v>0</v>
      </c>
      <c r="AV19" s="19">
        <v>0</v>
      </c>
      <c r="AW19" s="19">
        <v>0</v>
      </c>
      <c r="AX19" s="19">
        <v>0</v>
      </c>
      <c r="AY19" s="19">
        <v>0</v>
      </c>
      <c r="AZ19" s="19">
        <v>0</v>
      </c>
      <c r="BA19" s="19">
        <v>0</v>
      </c>
      <c r="BB19" s="19">
        <v>0</v>
      </c>
      <c r="BC19" s="19">
        <v>0</v>
      </c>
      <c r="BD19" s="19">
        <v>0</v>
      </c>
      <c r="BE19" s="19">
        <v>0</v>
      </c>
      <c r="BF19" s="19">
        <v>0</v>
      </c>
      <c r="BG19" s="19">
        <v>0</v>
      </c>
      <c r="BH19" s="19">
        <v>0</v>
      </c>
      <c r="BI19" s="19">
        <v>0</v>
      </c>
      <c r="BJ19" s="19">
        <v>0</v>
      </c>
      <c r="BK19" s="19">
        <v>0</v>
      </c>
      <c r="BL19" s="19">
        <v>0</v>
      </c>
      <c r="BM19" s="19">
        <v>0</v>
      </c>
      <c r="BN19" s="19">
        <v>0</v>
      </c>
      <c r="BO19" s="19">
        <v>0</v>
      </c>
      <c r="BP19" s="19">
        <v>0</v>
      </c>
      <c r="BQ19" s="19">
        <v>0</v>
      </c>
      <c r="BR19" s="19">
        <v>0</v>
      </c>
      <c r="BS19" s="19">
        <v>0</v>
      </c>
      <c r="BT19" s="19">
        <v>0</v>
      </c>
      <c r="BU19" s="19">
        <v>0</v>
      </c>
      <c r="BV19" s="19">
        <v>0</v>
      </c>
      <c r="BW19" s="19">
        <v>0</v>
      </c>
      <c r="BX19" s="19">
        <v>0</v>
      </c>
      <c r="BY19" s="19">
        <v>0</v>
      </c>
      <c r="BZ19" s="19">
        <v>0</v>
      </c>
      <c r="CA19" s="19">
        <v>0</v>
      </c>
      <c r="CB19" s="19">
        <v>0</v>
      </c>
      <c r="CC19" s="19">
        <v>0</v>
      </c>
      <c r="CD19" s="19">
        <v>0</v>
      </c>
      <c r="CE19" s="19">
        <v>0</v>
      </c>
      <c r="CF19" s="19">
        <v>0</v>
      </c>
      <c r="CG19" s="19">
        <v>0</v>
      </c>
      <c r="CH19" s="19">
        <v>0</v>
      </c>
      <c r="CI19" s="19">
        <v>0</v>
      </c>
      <c r="CJ19" s="19">
        <v>0</v>
      </c>
      <c r="CK19" s="19">
        <v>0</v>
      </c>
      <c r="CL19" s="19">
        <v>0</v>
      </c>
      <c r="CM19" s="19">
        <v>0</v>
      </c>
      <c r="CN19" s="19">
        <v>0</v>
      </c>
      <c r="CO19" s="19">
        <v>0</v>
      </c>
      <c r="CP19" s="19">
        <v>0</v>
      </c>
      <c r="CQ19" s="19">
        <v>0</v>
      </c>
      <c r="CR19" s="19">
        <v>0</v>
      </c>
      <c r="CS19" s="19">
        <v>0</v>
      </c>
      <c r="CT19" s="19">
        <v>0</v>
      </c>
      <c r="CU19" s="19">
        <v>0</v>
      </c>
    </row>
    <row r="20" spans="1:99" x14ac:dyDescent="0.25">
      <c r="A20" s="10" t="s">
        <v>4</v>
      </c>
      <c r="B20" s="10" t="s">
        <v>168</v>
      </c>
      <c r="C20" s="10" t="s">
        <v>11</v>
      </c>
      <c r="D20" s="43">
        <v>0.21</v>
      </c>
      <c r="E20" s="10">
        <f>F16</f>
        <v>59850</v>
      </c>
      <c r="F20" s="10">
        <f>E20*D20</f>
        <v>12568.5</v>
      </c>
      <c r="G20" s="18">
        <f>-F20</f>
        <v>-12568.5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>
        <f>X16*0.21</f>
        <v>-5027.3999999999996</v>
      </c>
      <c r="Y20" s="19">
        <f>Y16*0.21</f>
        <v>-7541.0999999999995</v>
      </c>
      <c r="Z20" s="19">
        <v>0</v>
      </c>
      <c r="AA20" s="19">
        <v>0</v>
      </c>
      <c r="AB20" s="19">
        <v>0</v>
      </c>
      <c r="AC20" s="19">
        <v>0</v>
      </c>
      <c r="AD20" s="19">
        <v>0</v>
      </c>
      <c r="AE20" s="19">
        <v>0</v>
      </c>
      <c r="AF20" s="19">
        <v>0</v>
      </c>
      <c r="AG20" s="19">
        <v>0</v>
      </c>
      <c r="AH20" s="19">
        <v>0</v>
      </c>
      <c r="AI20" s="19">
        <v>0</v>
      </c>
      <c r="AJ20" s="19">
        <v>0</v>
      </c>
      <c r="AK20" s="19">
        <v>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>
        <v>0</v>
      </c>
      <c r="AT20" s="19">
        <v>0</v>
      </c>
      <c r="AU20" s="19">
        <v>0</v>
      </c>
      <c r="AV20" s="19">
        <v>0</v>
      </c>
      <c r="AW20" s="19">
        <v>0</v>
      </c>
      <c r="AX20" s="19">
        <v>0</v>
      </c>
      <c r="AY20" s="19">
        <v>0</v>
      </c>
      <c r="AZ20" s="19">
        <v>0</v>
      </c>
      <c r="BA20" s="19">
        <v>0</v>
      </c>
      <c r="BB20" s="19">
        <v>0</v>
      </c>
      <c r="BC20" s="19">
        <v>0</v>
      </c>
      <c r="BD20" s="19">
        <v>0</v>
      </c>
      <c r="BE20" s="19">
        <v>0</v>
      </c>
      <c r="BF20" s="19">
        <v>0</v>
      </c>
      <c r="BG20" s="19">
        <v>0</v>
      </c>
      <c r="BH20" s="19">
        <v>0</v>
      </c>
      <c r="BI20" s="19">
        <v>0</v>
      </c>
      <c r="BJ20" s="19">
        <v>0</v>
      </c>
      <c r="BK20" s="19">
        <v>0</v>
      </c>
      <c r="BL20" s="19">
        <v>0</v>
      </c>
      <c r="BM20" s="19">
        <v>0</v>
      </c>
      <c r="BN20" s="19">
        <v>0</v>
      </c>
      <c r="BO20" s="19">
        <v>0</v>
      </c>
      <c r="BP20" s="19">
        <v>0</v>
      </c>
      <c r="BQ20" s="19">
        <v>0</v>
      </c>
      <c r="BR20" s="19">
        <v>0</v>
      </c>
      <c r="BS20" s="19">
        <v>0</v>
      </c>
      <c r="BT20" s="19">
        <v>0</v>
      </c>
      <c r="BU20" s="19">
        <v>0</v>
      </c>
      <c r="BV20" s="19">
        <v>0</v>
      </c>
      <c r="BW20" s="19">
        <v>0</v>
      </c>
      <c r="BX20" s="19">
        <v>0</v>
      </c>
      <c r="BY20" s="19">
        <v>0</v>
      </c>
      <c r="BZ20" s="19">
        <v>0</v>
      </c>
      <c r="CA20" s="19">
        <v>0</v>
      </c>
      <c r="CB20" s="19">
        <v>0</v>
      </c>
      <c r="CC20" s="19">
        <v>0</v>
      </c>
      <c r="CD20" s="19">
        <v>0</v>
      </c>
      <c r="CE20" s="19">
        <v>0</v>
      </c>
      <c r="CF20" s="19">
        <v>0</v>
      </c>
      <c r="CG20" s="19">
        <v>0</v>
      </c>
      <c r="CH20" s="19">
        <v>0</v>
      </c>
      <c r="CI20" s="19">
        <v>0</v>
      </c>
      <c r="CJ20" s="19">
        <v>0</v>
      </c>
      <c r="CK20" s="19">
        <v>0</v>
      </c>
      <c r="CL20" s="19">
        <v>0</v>
      </c>
      <c r="CM20" s="19">
        <v>0</v>
      </c>
      <c r="CN20" s="19">
        <v>0</v>
      </c>
      <c r="CO20" s="19">
        <v>0</v>
      </c>
      <c r="CP20" s="19">
        <v>0</v>
      </c>
      <c r="CQ20" s="19">
        <v>0</v>
      </c>
      <c r="CR20" s="19">
        <v>0</v>
      </c>
      <c r="CS20" s="19">
        <v>0</v>
      </c>
      <c r="CT20" s="19">
        <v>0</v>
      </c>
      <c r="CU20" s="19">
        <v>0</v>
      </c>
    </row>
    <row r="21" spans="1:99" x14ac:dyDescent="0.25">
      <c r="A21" s="10" t="s">
        <v>4</v>
      </c>
      <c r="B21" s="10" t="s">
        <v>168</v>
      </c>
      <c r="C21" s="10" t="s">
        <v>10</v>
      </c>
      <c r="D21" s="43">
        <v>0.1</v>
      </c>
      <c r="E21" s="10">
        <f>F18+F19</f>
        <v>638441.28621000005</v>
      </c>
      <c r="F21" s="10">
        <f>E21*D21</f>
        <v>63844.128621000011</v>
      </c>
      <c r="G21" s="18">
        <f>-F21</f>
        <v>-63844.128621000011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9">
        <v>0</v>
      </c>
      <c r="Y21" s="19">
        <v>0</v>
      </c>
      <c r="Z21" s="19">
        <f>(Z18+Z19)*0.1</f>
        <v>-710.83048800000006</v>
      </c>
      <c r="AA21" s="19">
        <f>(AA18+AA19)*0.1</f>
        <v>-2102.8276290000003</v>
      </c>
      <c r="AB21" s="19">
        <f>(AB18+AB19)*0.1</f>
        <v>-4302.2633717999997</v>
      </c>
      <c r="AC21" s="19">
        <f>(AC18+AC19)*0.1</f>
        <v>-6576.8107782000006</v>
      </c>
      <c r="AD21" s="19">
        <f>(AD18+AD19)*0.1</f>
        <v>-4414.3879458000001</v>
      </c>
      <c r="AE21" s="19">
        <f>(AE18+AE19)*0.1</f>
        <v>-3509.5229208000005</v>
      </c>
      <c r="AF21" s="19">
        <f>(AF18+AF19)*0.1</f>
        <v>-3396.312504</v>
      </c>
      <c r="AG21" s="19">
        <f>(AG18+AG19)*0.1</f>
        <v>-3452.9177124000003</v>
      </c>
      <c r="AH21" s="19">
        <f>(AH18+AH19)*0.1</f>
        <v>-4132.1802132000003</v>
      </c>
      <c r="AI21" s="19">
        <f>(AI18+AI19)*0.1</f>
        <v>-7075.6510500000004</v>
      </c>
      <c r="AJ21" s="19">
        <f>(AJ18+AJ19)*0.1</f>
        <v>-9339.8593860000019</v>
      </c>
      <c r="AK21" s="19">
        <f>(AK18+AK19)*0.1</f>
        <v>-6849.2302164000012</v>
      </c>
      <c r="AL21" s="19">
        <f>(AL18+AL19)*0.1</f>
        <v>-4641.6270888000008</v>
      </c>
      <c r="AM21" s="19">
        <f>(AM18+AM19)*0.1</f>
        <v>-3339.7072956000006</v>
      </c>
      <c r="AN21" s="19">
        <v>0</v>
      </c>
      <c r="AO21" s="19">
        <v>0</v>
      </c>
      <c r="AP21" s="19">
        <v>0</v>
      </c>
      <c r="AQ21" s="19">
        <v>0</v>
      </c>
      <c r="AR21" s="19">
        <v>0</v>
      </c>
      <c r="AS21" s="19">
        <v>0</v>
      </c>
      <c r="AT21" s="19">
        <v>0</v>
      </c>
      <c r="AU21" s="19">
        <v>0</v>
      </c>
      <c r="AV21" s="19">
        <v>0</v>
      </c>
      <c r="AW21" s="19">
        <v>0</v>
      </c>
      <c r="AX21" s="19">
        <v>0</v>
      </c>
      <c r="AY21" s="19">
        <v>0</v>
      </c>
      <c r="AZ21" s="19">
        <v>0</v>
      </c>
      <c r="BA21" s="19">
        <v>0</v>
      </c>
      <c r="BB21" s="19">
        <v>0</v>
      </c>
      <c r="BC21" s="19">
        <v>0</v>
      </c>
      <c r="BD21" s="19">
        <v>0</v>
      </c>
      <c r="BE21" s="19">
        <v>0</v>
      </c>
      <c r="BF21" s="19">
        <v>0</v>
      </c>
      <c r="BG21" s="19">
        <v>0</v>
      </c>
      <c r="BH21" s="19">
        <v>0</v>
      </c>
      <c r="BI21" s="19">
        <v>0</v>
      </c>
      <c r="BJ21" s="19">
        <v>0</v>
      </c>
      <c r="BK21" s="19">
        <v>0</v>
      </c>
      <c r="BL21" s="19">
        <v>0</v>
      </c>
      <c r="BM21" s="19">
        <v>0</v>
      </c>
      <c r="BN21" s="19">
        <v>0</v>
      </c>
      <c r="BO21" s="19">
        <v>0</v>
      </c>
      <c r="BP21" s="19">
        <v>0</v>
      </c>
      <c r="BQ21" s="19">
        <v>0</v>
      </c>
      <c r="BR21" s="19">
        <v>0</v>
      </c>
      <c r="BS21" s="19">
        <v>0</v>
      </c>
      <c r="BT21" s="19">
        <v>0</v>
      </c>
      <c r="BU21" s="19">
        <v>0</v>
      </c>
      <c r="BV21" s="19">
        <v>0</v>
      </c>
      <c r="BW21" s="19">
        <v>0</v>
      </c>
      <c r="BX21" s="19">
        <v>0</v>
      </c>
      <c r="BY21" s="19">
        <v>0</v>
      </c>
      <c r="BZ21" s="19">
        <v>0</v>
      </c>
      <c r="CA21" s="19">
        <v>0</v>
      </c>
      <c r="CB21" s="19">
        <v>0</v>
      </c>
      <c r="CC21" s="19">
        <v>0</v>
      </c>
      <c r="CD21" s="19">
        <v>0</v>
      </c>
      <c r="CE21" s="19">
        <v>0</v>
      </c>
      <c r="CF21" s="19">
        <v>0</v>
      </c>
      <c r="CG21" s="19">
        <v>0</v>
      </c>
      <c r="CH21" s="19">
        <v>0</v>
      </c>
      <c r="CI21" s="19">
        <v>0</v>
      </c>
      <c r="CJ21" s="19">
        <v>0</v>
      </c>
      <c r="CK21" s="19">
        <v>0</v>
      </c>
      <c r="CL21" s="19">
        <v>0</v>
      </c>
      <c r="CM21" s="19">
        <v>0</v>
      </c>
      <c r="CN21" s="19">
        <v>0</v>
      </c>
      <c r="CO21" s="19">
        <v>0</v>
      </c>
      <c r="CP21" s="19">
        <v>0</v>
      </c>
      <c r="CQ21" s="19">
        <v>0</v>
      </c>
      <c r="CR21" s="19">
        <v>0</v>
      </c>
      <c r="CS21" s="19">
        <v>0</v>
      </c>
      <c r="CT21" s="19">
        <v>0</v>
      </c>
      <c r="CU21" s="19">
        <v>0</v>
      </c>
    </row>
    <row r="22" spans="1:99" x14ac:dyDescent="0.25">
      <c r="A22" s="10" t="s">
        <v>4</v>
      </c>
      <c r="B22" s="10" t="s">
        <v>168</v>
      </c>
      <c r="C22" s="10" t="s">
        <v>21</v>
      </c>
      <c r="D22" s="43">
        <v>1</v>
      </c>
      <c r="E22" s="10">
        <v>700</v>
      </c>
      <c r="F22" s="10">
        <f>D22*E22</f>
        <v>700</v>
      </c>
      <c r="G22" s="18">
        <f>-F22</f>
        <v>-700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  <c r="AD22" s="19">
        <v>0</v>
      </c>
      <c r="AE22" s="19">
        <v>0</v>
      </c>
      <c r="AF22" s="19">
        <v>0</v>
      </c>
      <c r="AG22" s="19">
        <v>0</v>
      </c>
      <c r="AH22" s="19">
        <v>0</v>
      </c>
      <c r="AI22" s="19">
        <v>0</v>
      </c>
      <c r="AJ22" s="19">
        <v>0</v>
      </c>
      <c r="AK22" s="19">
        <v>0</v>
      </c>
      <c r="AL22" s="19">
        <v>0</v>
      </c>
      <c r="AM22" s="19">
        <f>G22</f>
        <v>-700</v>
      </c>
      <c r="AN22" s="19">
        <v>0</v>
      </c>
      <c r="AO22" s="19">
        <v>0</v>
      </c>
      <c r="AP22" s="19">
        <v>0</v>
      </c>
      <c r="AQ22" s="19">
        <v>0</v>
      </c>
      <c r="AR22" s="19">
        <v>0</v>
      </c>
      <c r="AS22" s="19">
        <v>0</v>
      </c>
      <c r="AT22" s="19">
        <v>0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  <c r="BA22" s="19">
        <v>0</v>
      </c>
      <c r="BB22" s="19">
        <v>0</v>
      </c>
      <c r="BC22" s="19">
        <v>0</v>
      </c>
      <c r="BD22" s="19">
        <v>0</v>
      </c>
      <c r="BE22" s="19">
        <v>0</v>
      </c>
      <c r="BF22" s="19">
        <v>0</v>
      </c>
      <c r="BG22" s="19">
        <v>0</v>
      </c>
      <c r="BH22" s="19">
        <v>0</v>
      </c>
      <c r="BI22" s="19">
        <v>0</v>
      </c>
      <c r="BJ22" s="19">
        <v>0</v>
      </c>
      <c r="BK22" s="19">
        <v>0</v>
      </c>
      <c r="BL22" s="19">
        <v>0</v>
      </c>
      <c r="BM22" s="19">
        <v>0</v>
      </c>
      <c r="BN22" s="19">
        <v>0</v>
      </c>
      <c r="BO22" s="19">
        <v>0</v>
      </c>
      <c r="BP22" s="19">
        <v>0</v>
      </c>
      <c r="BQ22" s="19">
        <v>0</v>
      </c>
      <c r="BR22" s="19">
        <v>0</v>
      </c>
      <c r="BS22" s="19">
        <v>0</v>
      </c>
      <c r="BT22" s="19">
        <v>0</v>
      </c>
      <c r="BU22" s="19">
        <v>0</v>
      </c>
      <c r="BV22" s="19">
        <v>0</v>
      </c>
      <c r="BW22" s="19">
        <v>0</v>
      </c>
      <c r="BX22" s="19">
        <v>0</v>
      </c>
      <c r="BY22" s="19">
        <v>0</v>
      </c>
      <c r="BZ22" s="19">
        <v>0</v>
      </c>
      <c r="CA22" s="19">
        <v>0</v>
      </c>
      <c r="CB22" s="19">
        <v>0</v>
      </c>
      <c r="CC22" s="19">
        <v>0</v>
      </c>
      <c r="CD22" s="19">
        <v>0</v>
      </c>
      <c r="CE22" s="19">
        <v>0</v>
      </c>
      <c r="CF22" s="19">
        <v>0</v>
      </c>
      <c r="CG22" s="19">
        <v>0</v>
      </c>
      <c r="CH22" s="19">
        <v>0</v>
      </c>
      <c r="CI22" s="19">
        <v>0</v>
      </c>
      <c r="CJ22" s="19">
        <v>0</v>
      </c>
      <c r="CK22" s="19">
        <v>0</v>
      </c>
      <c r="CL22" s="19">
        <v>0</v>
      </c>
      <c r="CM22" s="19">
        <v>0</v>
      </c>
      <c r="CN22" s="19">
        <v>0</v>
      </c>
      <c r="CO22" s="19">
        <v>0</v>
      </c>
      <c r="CP22" s="19">
        <v>0</v>
      </c>
      <c r="CQ22" s="19">
        <v>0</v>
      </c>
      <c r="CR22" s="19">
        <v>0</v>
      </c>
      <c r="CS22" s="19">
        <v>0</v>
      </c>
      <c r="CT22" s="19">
        <v>0</v>
      </c>
      <c r="CU22" s="19">
        <v>0</v>
      </c>
    </row>
    <row r="23" spans="1:99" x14ac:dyDescent="0.25">
      <c r="A23" s="10" t="s">
        <v>4</v>
      </c>
      <c r="B23" s="10" t="s">
        <v>0</v>
      </c>
      <c r="C23" s="10" t="s">
        <v>7</v>
      </c>
      <c r="D23" s="43">
        <f>5%</f>
        <v>0.05</v>
      </c>
      <c r="E23" s="10">
        <f>(F18+F19)</f>
        <v>638441.28621000005</v>
      </c>
      <c r="F23" s="10">
        <f>D23*E23</f>
        <v>31922.064310500005</v>
      </c>
      <c r="G23" s="16">
        <f>-F23</f>
        <v>-31922.064310500005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f>G23*0.2</f>
        <v>-6384.4128621000018</v>
      </c>
      <c r="R23" s="17">
        <v>0</v>
      </c>
      <c r="S23" s="17">
        <v>0</v>
      </c>
      <c r="T23" s="17">
        <f>G23*0.8</f>
        <v>-25537.651448400007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  <c r="AN23" s="17">
        <v>0</v>
      </c>
      <c r="AO23" s="17">
        <v>0</v>
      </c>
      <c r="AP23" s="17">
        <v>0</v>
      </c>
      <c r="AQ23" s="17">
        <v>0</v>
      </c>
      <c r="AR23" s="17">
        <v>0</v>
      </c>
      <c r="AS23" s="17">
        <v>0</v>
      </c>
      <c r="AT23" s="17">
        <v>0</v>
      </c>
      <c r="AU23" s="17">
        <v>0</v>
      </c>
      <c r="AV23" s="17">
        <v>0</v>
      </c>
      <c r="AW23" s="17">
        <v>0</v>
      </c>
      <c r="AX23" s="17">
        <v>0</v>
      </c>
      <c r="AY23" s="17">
        <v>0</v>
      </c>
      <c r="AZ23" s="17">
        <v>0</v>
      </c>
      <c r="BA23" s="17">
        <v>0</v>
      </c>
      <c r="BB23" s="17">
        <v>0</v>
      </c>
      <c r="BC23" s="17">
        <v>0</v>
      </c>
      <c r="BD23" s="17">
        <v>0</v>
      </c>
      <c r="BE23" s="17">
        <v>0</v>
      </c>
      <c r="BF23" s="17">
        <v>0</v>
      </c>
      <c r="BG23" s="17">
        <v>0</v>
      </c>
      <c r="BH23" s="17">
        <v>0</v>
      </c>
      <c r="BI23" s="17">
        <v>0</v>
      </c>
      <c r="BJ23" s="17">
        <v>0</v>
      </c>
      <c r="BK23" s="17">
        <v>0</v>
      </c>
      <c r="BL23" s="17">
        <v>0</v>
      </c>
      <c r="BM23" s="17">
        <v>0</v>
      </c>
      <c r="BN23" s="17">
        <v>0</v>
      </c>
      <c r="BO23" s="17">
        <v>0</v>
      </c>
      <c r="BP23" s="17">
        <v>0</v>
      </c>
      <c r="BQ23" s="17">
        <v>0</v>
      </c>
      <c r="BR23" s="17">
        <v>0</v>
      </c>
      <c r="BS23" s="17">
        <v>0</v>
      </c>
      <c r="BT23" s="17">
        <v>0</v>
      </c>
      <c r="BU23" s="17">
        <v>0</v>
      </c>
      <c r="BV23" s="17">
        <v>0</v>
      </c>
      <c r="BW23" s="17">
        <v>0</v>
      </c>
      <c r="BX23" s="17">
        <v>0</v>
      </c>
      <c r="BY23" s="17">
        <v>0</v>
      </c>
      <c r="BZ23" s="17">
        <v>0</v>
      </c>
      <c r="CA23" s="17">
        <v>0</v>
      </c>
      <c r="CB23" s="17">
        <v>0</v>
      </c>
      <c r="CC23" s="17">
        <v>0</v>
      </c>
      <c r="CD23" s="17">
        <v>0</v>
      </c>
      <c r="CE23" s="17">
        <v>0</v>
      </c>
      <c r="CF23" s="17">
        <v>0</v>
      </c>
      <c r="CG23" s="17">
        <v>0</v>
      </c>
      <c r="CH23" s="17">
        <v>0</v>
      </c>
      <c r="CI23" s="17">
        <v>0</v>
      </c>
      <c r="CJ23" s="17">
        <v>0</v>
      </c>
      <c r="CK23" s="17">
        <v>0</v>
      </c>
      <c r="CL23" s="17">
        <v>0</v>
      </c>
      <c r="CM23" s="17">
        <v>0</v>
      </c>
      <c r="CN23" s="17">
        <v>0</v>
      </c>
      <c r="CO23" s="17">
        <v>0</v>
      </c>
      <c r="CP23" s="17">
        <v>0</v>
      </c>
      <c r="CQ23" s="17">
        <v>0</v>
      </c>
      <c r="CR23" s="17">
        <v>0</v>
      </c>
      <c r="CS23" s="17">
        <v>0</v>
      </c>
      <c r="CT23" s="17">
        <v>0</v>
      </c>
      <c r="CU23" s="17">
        <v>0</v>
      </c>
    </row>
    <row r="24" spans="1:99" x14ac:dyDescent="0.25">
      <c r="A24" s="10" t="s">
        <v>4</v>
      </c>
      <c r="B24" s="10" t="s">
        <v>0</v>
      </c>
      <c r="C24" s="10" t="s">
        <v>6</v>
      </c>
      <c r="D24" s="43">
        <f>5%</f>
        <v>0.05</v>
      </c>
      <c r="E24" s="10">
        <f>F16</f>
        <v>59850</v>
      </c>
      <c r="F24" s="10">
        <f>D24*E24</f>
        <v>2992.5</v>
      </c>
      <c r="G24" s="18">
        <f>-F24</f>
        <v>-2992.5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f>G24*0.2</f>
        <v>-598.5</v>
      </c>
      <c r="O24" s="19">
        <v>0</v>
      </c>
      <c r="P24" s="19">
        <f>G24*0.8</f>
        <v>-2394</v>
      </c>
      <c r="Q24" s="19">
        <v>0</v>
      </c>
      <c r="R24" s="19">
        <v>0</v>
      </c>
      <c r="S24" s="19">
        <v>0</v>
      </c>
      <c r="T24" s="19">
        <v>0</v>
      </c>
      <c r="U24" s="19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0</v>
      </c>
      <c r="AD24" s="19">
        <v>0</v>
      </c>
      <c r="AE24" s="19">
        <v>0</v>
      </c>
      <c r="AF24" s="19">
        <v>0</v>
      </c>
      <c r="AG24" s="19">
        <v>0</v>
      </c>
      <c r="AH24" s="19">
        <v>0</v>
      </c>
      <c r="AI24" s="19">
        <v>0</v>
      </c>
      <c r="AJ24" s="19">
        <v>0</v>
      </c>
      <c r="AK24" s="19">
        <v>0</v>
      </c>
      <c r="AL24" s="19">
        <v>0</v>
      </c>
      <c r="AM24" s="19">
        <v>0</v>
      </c>
      <c r="AN24" s="19">
        <v>0</v>
      </c>
      <c r="AO24" s="19">
        <v>0</v>
      </c>
      <c r="AP24" s="19">
        <v>0</v>
      </c>
      <c r="AQ24" s="19">
        <v>0</v>
      </c>
      <c r="AR24" s="19">
        <v>0</v>
      </c>
      <c r="AS24" s="19">
        <v>0</v>
      </c>
      <c r="AT24" s="19">
        <v>0</v>
      </c>
      <c r="AU24" s="19">
        <v>0</v>
      </c>
      <c r="AV24" s="19">
        <v>0</v>
      </c>
      <c r="AW24" s="19">
        <v>0</v>
      </c>
      <c r="AX24" s="19">
        <v>0</v>
      </c>
      <c r="AY24" s="19">
        <v>0</v>
      </c>
      <c r="AZ24" s="19">
        <v>0</v>
      </c>
      <c r="BA24" s="19">
        <v>0</v>
      </c>
      <c r="BB24" s="19">
        <v>0</v>
      </c>
      <c r="BC24" s="19">
        <v>0</v>
      </c>
      <c r="BD24" s="19">
        <v>0</v>
      </c>
      <c r="BE24" s="19">
        <v>0</v>
      </c>
      <c r="BF24" s="19">
        <v>0</v>
      </c>
      <c r="BG24" s="19">
        <v>0</v>
      </c>
      <c r="BH24" s="19">
        <v>0</v>
      </c>
      <c r="BI24" s="19">
        <v>0</v>
      </c>
      <c r="BJ24" s="19">
        <v>0</v>
      </c>
      <c r="BK24" s="19">
        <v>0</v>
      </c>
      <c r="BL24" s="19">
        <v>0</v>
      </c>
      <c r="BM24" s="19">
        <v>0</v>
      </c>
      <c r="BN24" s="19">
        <v>0</v>
      </c>
      <c r="BO24" s="19">
        <v>0</v>
      </c>
      <c r="BP24" s="19">
        <v>0</v>
      </c>
      <c r="BQ24" s="19">
        <v>0</v>
      </c>
      <c r="BR24" s="19">
        <v>0</v>
      </c>
      <c r="BS24" s="19">
        <v>0</v>
      </c>
      <c r="BT24" s="19">
        <v>0</v>
      </c>
      <c r="BU24" s="19">
        <v>0</v>
      </c>
      <c r="BV24" s="19">
        <v>0</v>
      </c>
      <c r="BW24" s="19">
        <v>0</v>
      </c>
      <c r="BX24" s="19">
        <v>0</v>
      </c>
      <c r="BY24" s="19">
        <v>0</v>
      </c>
      <c r="BZ24" s="19">
        <v>0</v>
      </c>
      <c r="CA24" s="19">
        <v>0</v>
      </c>
      <c r="CB24" s="19">
        <v>0</v>
      </c>
      <c r="CC24" s="19">
        <v>0</v>
      </c>
      <c r="CD24" s="19">
        <v>0</v>
      </c>
      <c r="CE24" s="19">
        <v>0</v>
      </c>
      <c r="CF24" s="19">
        <v>0</v>
      </c>
      <c r="CG24" s="19">
        <v>0</v>
      </c>
      <c r="CH24" s="19">
        <v>0</v>
      </c>
      <c r="CI24" s="19">
        <v>0</v>
      </c>
      <c r="CJ24" s="19">
        <v>0</v>
      </c>
      <c r="CK24" s="19">
        <v>0</v>
      </c>
      <c r="CL24" s="19">
        <v>0</v>
      </c>
      <c r="CM24" s="19">
        <v>0</v>
      </c>
      <c r="CN24" s="19">
        <v>0</v>
      </c>
      <c r="CO24" s="19">
        <v>0</v>
      </c>
      <c r="CP24" s="19">
        <v>0</v>
      </c>
      <c r="CQ24" s="19">
        <v>0</v>
      </c>
      <c r="CR24" s="19">
        <v>0</v>
      </c>
      <c r="CS24" s="19">
        <v>0</v>
      </c>
      <c r="CT24" s="19">
        <v>0</v>
      </c>
      <c r="CU24" s="19">
        <v>0</v>
      </c>
    </row>
    <row r="25" spans="1:99" x14ac:dyDescent="0.25">
      <c r="A25" s="10" t="s">
        <v>4</v>
      </c>
      <c r="B25" s="10" t="s">
        <v>0</v>
      </c>
      <c r="C25" s="10" t="s">
        <v>169</v>
      </c>
      <c r="D25" s="43">
        <v>2.9999999999999997E-4</v>
      </c>
      <c r="E25" s="10">
        <f>F18+F19</f>
        <v>638441.28621000005</v>
      </c>
      <c r="F25" s="10">
        <f>D25*E25</f>
        <v>191.532385863</v>
      </c>
      <c r="G25" s="18">
        <f>-F25</f>
        <v>-191.532385863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</v>
      </c>
      <c r="AH25" s="19">
        <v>0</v>
      </c>
      <c r="AI25" s="19">
        <v>0</v>
      </c>
      <c r="AJ25" s="19">
        <v>0</v>
      </c>
      <c r="AK25" s="19">
        <v>0</v>
      </c>
      <c r="AL25" s="19">
        <v>0</v>
      </c>
      <c r="AM25" s="19">
        <v>0</v>
      </c>
      <c r="AN25" s="19">
        <f>G25</f>
        <v>-191.532385863</v>
      </c>
      <c r="AO25" s="19">
        <v>0</v>
      </c>
      <c r="AP25" s="19">
        <v>0</v>
      </c>
      <c r="AQ25" s="19">
        <v>0</v>
      </c>
      <c r="AR25" s="19">
        <v>0</v>
      </c>
      <c r="AS25" s="19">
        <v>0</v>
      </c>
      <c r="AT25" s="19">
        <v>0</v>
      </c>
      <c r="AU25" s="19">
        <v>0</v>
      </c>
      <c r="AV25" s="19">
        <v>0</v>
      </c>
      <c r="AW25" s="19">
        <v>0</v>
      </c>
      <c r="AX25" s="19">
        <v>0</v>
      </c>
      <c r="AY25" s="19">
        <v>0</v>
      </c>
      <c r="AZ25" s="19">
        <v>0</v>
      </c>
      <c r="BA25" s="19">
        <v>0</v>
      </c>
      <c r="BB25" s="19">
        <v>0</v>
      </c>
      <c r="BC25" s="19">
        <v>0</v>
      </c>
      <c r="BD25" s="19">
        <v>0</v>
      </c>
      <c r="BE25" s="19">
        <v>0</v>
      </c>
      <c r="BF25" s="19">
        <v>0</v>
      </c>
      <c r="BG25" s="19">
        <v>0</v>
      </c>
      <c r="BH25" s="19">
        <v>0</v>
      </c>
      <c r="BI25" s="19">
        <v>0</v>
      </c>
      <c r="BJ25" s="19">
        <v>0</v>
      </c>
      <c r="BK25" s="19">
        <v>0</v>
      </c>
      <c r="BL25" s="19">
        <v>0</v>
      </c>
      <c r="BM25" s="19">
        <v>0</v>
      </c>
      <c r="BN25" s="19">
        <v>0</v>
      </c>
      <c r="BO25" s="19">
        <v>0</v>
      </c>
      <c r="BP25" s="19">
        <v>0</v>
      </c>
      <c r="BQ25" s="19">
        <v>0</v>
      </c>
      <c r="BR25" s="19">
        <v>0</v>
      </c>
      <c r="BS25" s="19">
        <v>0</v>
      </c>
      <c r="BT25" s="19">
        <v>0</v>
      </c>
      <c r="BU25" s="19">
        <v>0</v>
      </c>
      <c r="BV25" s="19">
        <v>0</v>
      </c>
      <c r="BW25" s="19">
        <v>0</v>
      </c>
      <c r="BX25" s="19">
        <v>0</v>
      </c>
      <c r="BY25" s="19">
        <v>0</v>
      </c>
      <c r="BZ25" s="19">
        <v>0</v>
      </c>
      <c r="CA25" s="19">
        <v>0</v>
      </c>
      <c r="CB25" s="19">
        <v>0</v>
      </c>
      <c r="CC25" s="19">
        <v>0</v>
      </c>
      <c r="CD25" s="19">
        <v>0</v>
      </c>
      <c r="CE25" s="19">
        <v>0</v>
      </c>
      <c r="CF25" s="19">
        <v>0</v>
      </c>
      <c r="CG25" s="19">
        <v>0</v>
      </c>
      <c r="CH25" s="19">
        <v>0</v>
      </c>
      <c r="CI25" s="19">
        <v>0</v>
      </c>
      <c r="CJ25" s="19">
        <v>0</v>
      </c>
      <c r="CK25" s="19">
        <v>0</v>
      </c>
      <c r="CL25" s="19">
        <v>0</v>
      </c>
      <c r="CM25" s="19">
        <v>0</v>
      </c>
      <c r="CN25" s="19">
        <v>0</v>
      </c>
      <c r="CO25" s="19">
        <v>0</v>
      </c>
      <c r="CP25" s="19">
        <v>0</v>
      </c>
      <c r="CQ25" s="19">
        <v>0</v>
      </c>
      <c r="CR25" s="19">
        <v>0</v>
      </c>
      <c r="CS25" s="19">
        <v>0</v>
      </c>
      <c r="CT25" s="19">
        <v>0</v>
      </c>
      <c r="CU25" s="19">
        <v>0</v>
      </c>
    </row>
    <row r="26" spans="1:99" x14ac:dyDescent="0.25">
      <c r="A26" s="10" t="s">
        <v>4</v>
      </c>
      <c r="B26" s="10" t="s">
        <v>0</v>
      </c>
      <c r="C26" s="10" t="s">
        <v>170</v>
      </c>
      <c r="D26" s="43">
        <v>2.0000000000000001E-4</v>
      </c>
      <c r="E26" s="10">
        <f>F18+F19</f>
        <v>638441.28621000005</v>
      </c>
      <c r="F26" s="10">
        <f>D26*E26</f>
        <v>127.68825724200002</v>
      </c>
      <c r="G26" s="18">
        <f>-F26</f>
        <v>-127.68825724200002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</v>
      </c>
      <c r="AH26" s="19">
        <v>0</v>
      </c>
      <c r="AI26" s="19">
        <v>0</v>
      </c>
      <c r="AJ26" s="19">
        <v>0</v>
      </c>
      <c r="AK26" s="19">
        <v>0</v>
      </c>
      <c r="AL26" s="19">
        <v>0</v>
      </c>
      <c r="AM26" s="19">
        <v>0</v>
      </c>
      <c r="AN26" s="19">
        <f>G26</f>
        <v>-127.68825724200002</v>
      </c>
      <c r="AO26" s="19">
        <v>0</v>
      </c>
      <c r="AP26" s="19">
        <v>0</v>
      </c>
      <c r="AQ26" s="19">
        <v>0</v>
      </c>
      <c r="AR26" s="19">
        <v>0</v>
      </c>
      <c r="AS26" s="19">
        <v>0</v>
      </c>
      <c r="AT26" s="19">
        <v>0</v>
      </c>
      <c r="AU26" s="19">
        <v>0</v>
      </c>
      <c r="AV26" s="19">
        <v>0</v>
      </c>
      <c r="AW26" s="19">
        <v>0</v>
      </c>
      <c r="AX26" s="19">
        <v>0</v>
      </c>
      <c r="AY26" s="19">
        <v>0</v>
      </c>
      <c r="AZ26" s="19">
        <v>0</v>
      </c>
      <c r="BA26" s="19">
        <v>0</v>
      </c>
      <c r="BB26" s="19">
        <v>0</v>
      </c>
      <c r="BC26" s="19">
        <v>0</v>
      </c>
      <c r="BD26" s="19">
        <v>0</v>
      </c>
      <c r="BE26" s="19">
        <v>0</v>
      </c>
      <c r="BF26" s="19">
        <v>0</v>
      </c>
      <c r="BG26" s="19">
        <v>0</v>
      </c>
      <c r="BH26" s="19">
        <v>0</v>
      </c>
      <c r="BI26" s="19">
        <v>0</v>
      </c>
      <c r="BJ26" s="19">
        <v>0</v>
      </c>
      <c r="BK26" s="19">
        <v>0</v>
      </c>
      <c r="BL26" s="19">
        <v>0</v>
      </c>
      <c r="BM26" s="19">
        <v>0</v>
      </c>
      <c r="BN26" s="19">
        <v>0</v>
      </c>
      <c r="BO26" s="19">
        <v>0</v>
      </c>
      <c r="BP26" s="19">
        <v>0</v>
      </c>
      <c r="BQ26" s="19">
        <v>0</v>
      </c>
      <c r="BR26" s="19">
        <v>0</v>
      </c>
      <c r="BS26" s="19">
        <v>0</v>
      </c>
      <c r="BT26" s="19">
        <v>0</v>
      </c>
      <c r="BU26" s="19">
        <v>0</v>
      </c>
      <c r="BV26" s="19">
        <v>0</v>
      </c>
      <c r="BW26" s="19">
        <v>0</v>
      </c>
      <c r="BX26" s="19">
        <v>0</v>
      </c>
      <c r="BY26" s="19">
        <v>0</v>
      </c>
      <c r="BZ26" s="19">
        <v>0</v>
      </c>
      <c r="CA26" s="19">
        <v>0</v>
      </c>
      <c r="CB26" s="19">
        <v>0</v>
      </c>
      <c r="CC26" s="19">
        <v>0</v>
      </c>
      <c r="CD26" s="19">
        <v>0</v>
      </c>
      <c r="CE26" s="19">
        <v>0</v>
      </c>
      <c r="CF26" s="19">
        <v>0</v>
      </c>
      <c r="CG26" s="19">
        <v>0</v>
      </c>
      <c r="CH26" s="19">
        <v>0</v>
      </c>
      <c r="CI26" s="19">
        <v>0</v>
      </c>
      <c r="CJ26" s="19">
        <v>0</v>
      </c>
      <c r="CK26" s="19">
        <v>0</v>
      </c>
      <c r="CL26" s="19">
        <v>0</v>
      </c>
      <c r="CM26" s="19">
        <v>0</v>
      </c>
      <c r="CN26" s="19">
        <v>0</v>
      </c>
      <c r="CO26" s="19">
        <v>0</v>
      </c>
      <c r="CP26" s="19">
        <v>0</v>
      </c>
      <c r="CQ26" s="19">
        <v>0</v>
      </c>
      <c r="CR26" s="19">
        <v>0</v>
      </c>
      <c r="CS26" s="19">
        <v>0</v>
      </c>
      <c r="CT26" s="19">
        <v>0</v>
      </c>
      <c r="CU26" s="19">
        <v>0</v>
      </c>
    </row>
    <row r="27" spans="1:99" x14ac:dyDescent="0.25">
      <c r="A27" s="10" t="s">
        <v>4</v>
      </c>
      <c r="B27" s="10" t="s">
        <v>0</v>
      </c>
      <c r="C27" s="10" t="s">
        <v>171</v>
      </c>
      <c r="D27" s="43">
        <v>1</v>
      </c>
      <c r="E27" s="10">
        <v>250</v>
      </c>
      <c r="F27" s="10">
        <f>D27*E27</f>
        <v>250</v>
      </c>
      <c r="G27" s="18">
        <f>-F27</f>
        <v>-250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</v>
      </c>
      <c r="AH27" s="19">
        <v>0</v>
      </c>
      <c r="AI27" s="19">
        <v>0</v>
      </c>
      <c r="AJ27" s="19">
        <v>0</v>
      </c>
      <c r="AK27" s="19">
        <v>0</v>
      </c>
      <c r="AL27" s="19">
        <v>0</v>
      </c>
      <c r="AM27" s="19">
        <v>0</v>
      </c>
      <c r="AN27" s="19">
        <f>G27</f>
        <v>-250</v>
      </c>
      <c r="AO27" s="19">
        <v>0</v>
      </c>
      <c r="AP27" s="19">
        <v>0</v>
      </c>
      <c r="AQ27" s="19">
        <v>0</v>
      </c>
      <c r="AR27" s="19">
        <v>0</v>
      </c>
      <c r="AS27" s="19">
        <v>0</v>
      </c>
      <c r="AT27" s="19">
        <v>0</v>
      </c>
      <c r="AU27" s="19">
        <v>0</v>
      </c>
      <c r="AV27" s="19">
        <v>0</v>
      </c>
      <c r="AW27" s="19">
        <v>0</v>
      </c>
      <c r="AX27" s="19">
        <v>0</v>
      </c>
      <c r="AY27" s="19">
        <v>0</v>
      </c>
      <c r="AZ27" s="19">
        <v>0</v>
      </c>
      <c r="BA27" s="19">
        <v>0</v>
      </c>
      <c r="BB27" s="19">
        <v>0</v>
      </c>
      <c r="BC27" s="19">
        <v>0</v>
      </c>
      <c r="BD27" s="19">
        <v>0</v>
      </c>
      <c r="BE27" s="19">
        <v>0</v>
      </c>
      <c r="BF27" s="19">
        <v>0</v>
      </c>
      <c r="BG27" s="19">
        <v>0</v>
      </c>
      <c r="BH27" s="19">
        <v>0</v>
      </c>
      <c r="BI27" s="19">
        <v>0</v>
      </c>
      <c r="BJ27" s="19">
        <v>0</v>
      </c>
      <c r="BK27" s="19">
        <v>0</v>
      </c>
      <c r="BL27" s="19">
        <v>0</v>
      </c>
      <c r="BM27" s="19">
        <v>0</v>
      </c>
      <c r="BN27" s="19">
        <v>0</v>
      </c>
      <c r="BO27" s="19">
        <v>0</v>
      </c>
      <c r="BP27" s="19">
        <v>0</v>
      </c>
      <c r="BQ27" s="19">
        <v>0</v>
      </c>
      <c r="BR27" s="19">
        <v>0</v>
      </c>
      <c r="BS27" s="19">
        <v>0</v>
      </c>
      <c r="BT27" s="19">
        <v>0</v>
      </c>
      <c r="BU27" s="19">
        <v>0</v>
      </c>
      <c r="BV27" s="19">
        <v>0</v>
      </c>
      <c r="BW27" s="19">
        <v>0</v>
      </c>
      <c r="BX27" s="19">
        <v>0</v>
      </c>
      <c r="BY27" s="19">
        <v>0</v>
      </c>
      <c r="BZ27" s="19">
        <v>0</v>
      </c>
      <c r="CA27" s="19">
        <v>0</v>
      </c>
      <c r="CB27" s="19">
        <v>0</v>
      </c>
      <c r="CC27" s="19">
        <v>0</v>
      </c>
      <c r="CD27" s="19">
        <v>0</v>
      </c>
      <c r="CE27" s="19">
        <v>0</v>
      </c>
      <c r="CF27" s="19">
        <v>0</v>
      </c>
      <c r="CG27" s="19">
        <v>0</v>
      </c>
      <c r="CH27" s="19">
        <v>0</v>
      </c>
      <c r="CI27" s="19">
        <v>0</v>
      </c>
      <c r="CJ27" s="19">
        <v>0</v>
      </c>
      <c r="CK27" s="19">
        <v>0</v>
      </c>
      <c r="CL27" s="19">
        <v>0</v>
      </c>
      <c r="CM27" s="19">
        <v>0</v>
      </c>
      <c r="CN27" s="19">
        <v>0</v>
      </c>
      <c r="CO27" s="19">
        <v>0</v>
      </c>
      <c r="CP27" s="19">
        <v>0</v>
      </c>
      <c r="CQ27" s="19">
        <v>0</v>
      </c>
      <c r="CR27" s="19">
        <v>0</v>
      </c>
      <c r="CS27" s="19">
        <v>0</v>
      </c>
      <c r="CT27" s="19">
        <v>0</v>
      </c>
      <c r="CU27" s="19">
        <v>0</v>
      </c>
    </row>
    <row r="28" spans="1:99" x14ac:dyDescent="0.25">
      <c r="A28" s="10" t="s">
        <v>4</v>
      </c>
      <c r="B28" s="10" t="s">
        <v>0</v>
      </c>
      <c r="C28" s="10" t="s">
        <v>172</v>
      </c>
      <c r="D28" s="43">
        <v>2.9999999999999997E-4</v>
      </c>
      <c r="E28" s="10">
        <f>F18+F19</f>
        <v>638441.28621000005</v>
      </c>
      <c r="F28" s="10">
        <f>D28*E28</f>
        <v>191.532385863</v>
      </c>
      <c r="G28" s="18">
        <f>-F28</f>
        <v>-191.532385863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</v>
      </c>
      <c r="AH28" s="19">
        <v>0</v>
      </c>
      <c r="AI28" s="19">
        <v>0</v>
      </c>
      <c r="AJ28" s="19">
        <v>0</v>
      </c>
      <c r="AK28" s="19">
        <v>0</v>
      </c>
      <c r="AL28" s="19">
        <v>0</v>
      </c>
      <c r="AM28" s="19">
        <v>0</v>
      </c>
      <c r="AN28" s="19">
        <f>G28</f>
        <v>-191.532385863</v>
      </c>
      <c r="AO28" s="19">
        <v>0</v>
      </c>
      <c r="AP28" s="19">
        <v>0</v>
      </c>
      <c r="AQ28" s="19">
        <v>0</v>
      </c>
      <c r="AR28" s="19">
        <v>0</v>
      </c>
      <c r="AS28" s="19">
        <v>0</v>
      </c>
      <c r="AT28" s="19">
        <v>0</v>
      </c>
      <c r="AU28" s="19">
        <v>0</v>
      </c>
      <c r="AV28" s="19">
        <v>0</v>
      </c>
      <c r="AW28" s="19">
        <v>0</v>
      </c>
      <c r="AX28" s="19">
        <v>0</v>
      </c>
      <c r="AY28" s="19">
        <v>0</v>
      </c>
      <c r="AZ28" s="19">
        <v>0</v>
      </c>
      <c r="BA28" s="19">
        <v>0</v>
      </c>
      <c r="BB28" s="19">
        <v>0</v>
      </c>
      <c r="BC28" s="19">
        <v>0</v>
      </c>
      <c r="BD28" s="19">
        <v>0</v>
      </c>
      <c r="BE28" s="19">
        <v>0</v>
      </c>
      <c r="BF28" s="19">
        <v>0</v>
      </c>
      <c r="BG28" s="19">
        <v>0</v>
      </c>
      <c r="BH28" s="19">
        <v>0</v>
      </c>
      <c r="BI28" s="19">
        <v>0</v>
      </c>
      <c r="BJ28" s="19">
        <v>0</v>
      </c>
      <c r="BK28" s="19">
        <v>0</v>
      </c>
      <c r="BL28" s="19">
        <v>0</v>
      </c>
      <c r="BM28" s="19">
        <v>0</v>
      </c>
      <c r="BN28" s="19">
        <v>0</v>
      </c>
      <c r="BO28" s="19">
        <v>0</v>
      </c>
      <c r="BP28" s="19">
        <v>0</v>
      </c>
      <c r="BQ28" s="19">
        <v>0</v>
      </c>
      <c r="BR28" s="19">
        <v>0</v>
      </c>
      <c r="BS28" s="19">
        <v>0</v>
      </c>
      <c r="BT28" s="19">
        <v>0</v>
      </c>
      <c r="BU28" s="19">
        <v>0</v>
      </c>
      <c r="BV28" s="19">
        <v>0</v>
      </c>
      <c r="BW28" s="19">
        <v>0</v>
      </c>
      <c r="BX28" s="19">
        <v>0</v>
      </c>
      <c r="BY28" s="19">
        <v>0</v>
      </c>
      <c r="BZ28" s="19">
        <v>0</v>
      </c>
      <c r="CA28" s="19">
        <v>0</v>
      </c>
      <c r="CB28" s="19">
        <v>0</v>
      </c>
      <c r="CC28" s="19">
        <v>0</v>
      </c>
      <c r="CD28" s="19">
        <v>0</v>
      </c>
      <c r="CE28" s="19">
        <v>0</v>
      </c>
      <c r="CF28" s="19">
        <v>0</v>
      </c>
      <c r="CG28" s="19">
        <v>0</v>
      </c>
      <c r="CH28" s="19">
        <v>0</v>
      </c>
      <c r="CI28" s="19">
        <v>0</v>
      </c>
      <c r="CJ28" s="19">
        <v>0</v>
      </c>
      <c r="CK28" s="19">
        <v>0</v>
      </c>
      <c r="CL28" s="19">
        <v>0</v>
      </c>
      <c r="CM28" s="19">
        <v>0</v>
      </c>
      <c r="CN28" s="19">
        <v>0</v>
      </c>
      <c r="CO28" s="19">
        <v>0</v>
      </c>
      <c r="CP28" s="19">
        <v>0</v>
      </c>
      <c r="CQ28" s="19">
        <v>0</v>
      </c>
      <c r="CR28" s="19">
        <v>0</v>
      </c>
      <c r="CS28" s="19">
        <v>0</v>
      </c>
      <c r="CT28" s="19">
        <v>0</v>
      </c>
      <c r="CU28" s="19">
        <v>0</v>
      </c>
    </row>
    <row r="29" spans="1:99" x14ac:dyDescent="0.25">
      <c r="A29" s="10" t="s">
        <v>4</v>
      </c>
      <c r="B29" s="10" t="s">
        <v>0</v>
      </c>
      <c r="C29" s="10" t="s">
        <v>173</v>
      </c>
      <c r="D29" s="43">
        <v>2.0000000000000001E-4</v>
      </c>
      <c r="E29" s="10">
        <f>F18+F19</f>
        <v>638441.28621000005</v>
      </c>
      <c r="F29" s="10">
        <f>D29*E29</f>
        <v>127.68825724200002</v>
      </c>
      <c r="G29" s="18">
        <f>-F29</f>
        <v>-127.68825724200002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</v>
      </c>
      <c r="AH29" s="19">
        <v>0</v>
      </c>
      <c r="AI29" s="19">
        <v>0</v>
      </c>
      <c r="AJ29" s="19">
        <v>0</v>
      </c>
      <c r="AK29" s="19">
        <v>0</v>
      </c>
      <c r="AL29" s="19">
        <v>0</v>
      </c>
      <c r="AM29" s="19">
        <v>0</v>
      </c>
      <c r="AN29" s="19">
        <f t="shared" ref="AN29:AN32" si="4">G29</f>
        <v>-127.68825724200002</v>
      </c>
      <c r="AO29" s="19">
        <v>0</v>
      </c>
      <c r="AP29" s="19">
        <v>0</v>
      </c>
      <c r="AQ29" s="19">
        <v>0</v>
      </c>
      <c r="AR29" s="19">
        <v>0</v>
      </c>
      <c r="AS29" s="19">
        <v>0</v>
      </c>
      <c r="AT29" s="19">
        <v>0</v>
      </c>
      <c r="AU29" s="19">
        <v>0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  <c r="BA29" s="19">
        <v>0</v>
      </c>
      <c r="BB29" s="19">
        <v>0</v>
      </c>
      <c r="BC29" s="19">
        <v>0</v>
      </c>
      <c r="BD29" s="19">
        <v>0</v>
      </c>
      <c r="BE29" s="19">
        <v>0</v>
      </c>
      <c r="BF29" s="19">
        <v>0</v>
      </c>
      <c r="BG29" s="19">
        <v>0</v>
      </c>
      <c r="BH29" s="19">
        <v>0</v>
      </c>
      <c r="BI29" s="19">
        <v>0</v>
      </c>
      <c r="BJ29" s="19">
        <v>0</v>
      </c>
      <c r="BK29" s="19">
        <v>0</v>
      </c>
      <c r="BL29" s="19">
        <v>0</v>
      </c>
      <c r="BM29" s="19">
        <v>0</v>
      </c>
      <c r="BN29" s="19">
        <v>0</v>
      </c>
      <c r="BO29" s="19">
        <v>0</v>
      </c>
      <c r="BP29" s="19">
        <v>0</v>
      </c>
      <c r="BQ29" s="19">
        <v>0</v>
      </c>
      <c r="BR29" s="19">
        <v>0</v>
      </c>
      <c r="BS29" s="19">
        <v>0</v>
      </c>
      <c r="BT29" s="19">
        <v>0</v>
      </c>
      <c r="BU29" s="19">
        <v>0</v>
      </c>
      <c r="BV29" s="19">
        <v>0</v>
      </c>
      <c r="BW29" s="19">
        <v>0</v>
      </c>
      <c r="BX29" s="19">
        <v>0</v>
      </c>
      <c r="BY29" s="19">
        <v>0</v>
      </c>
      <c r="BZ29" s="19">
        <v>0</v>
      </c>
      <c r="CA29" s="19">
        <v>0</v>
      </c>
      <c r="CB29" s="19">
        <v>0</v>
      </c>
      <c r="CC29" s="19">
        <v>0</v>
      </c>
      <c r="CD29" s="19">
        <v>0</v>
      </c>
      <c r="CE29" s="19">
        <v>0</v>
      </c>
      <c r="CF29" s="19">
        <v>0</v>
      </c>
      <c r="CG29" s="19">
        <v>0</v>
      </c>
      <c r="CH29" s="19">
        <v>0</v>
      </c>
      <c r="CI29" s="19">
        <v>0</v>
      </c>
      <c r="CJ29" s="19">
        <v>0</v>
      </c>
      <c r="CK29" s="19">
        <v>0</v>
      </c>
      <c r="CL29" s="19">
        <v>0</v>
      </c>
      <c r="CM29" s="19">
        <v>0</v>
      </c>
      <c r="CN29" s="19">
        <v>0</v>
      </c>
      <c r="CO29" s="19">
        <v>0</v>
      </c>
      <c r="CP29" s="19">
        <v>0</v>
      </c>
      <c r="CQ29" s="19">
        <v>0</v>
      </c>
      <c r="CR29" s="19">
        <v>0</v>
      </c>
      <c r="CS29" s="19">
        <v>0</v>
      </c>
      <c r="CT29" s="19">
        <v>0</v>
      </c>
      <c r="CU29" s="19">
        <v>0</v>
      </c>
    </row>
    <row r="30" spans="1:99" x14ac:dyDescent="0.25">
      <c r="A30" s="10" t="s">
        <v>4</v>
      </c>
      <c r="B30" s="10" t="s">
        <v>0</v>
      </c>
      <c r="C30" s="10" t="s">
        <v>174</v>
      </c>
      <c r="D30" s="43">
        <v>1</v>
      </c>
      <c r="E30" s="10">
        <v>250</v>
      </c>
      <c r="F30" s="10">
        <f>D30*E30</f>
        <v>250</v>
      </c>
      <c r="G30" s="18">
        <f>-F30</f>
        <v>-250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0</v>
      </c>
      <c r="AD30" s="19">
        <v>0</v>
      </c>
      <c r="AE30" s="19">
        <v>0</v>
      </c>
      <c r="AF30" s="19">
        <v>0</v>
      </c>
      <c r="AG30" s="19">
        <v>0</v>
      </c>
      <c r="AH30" s="19">
        <v>0</v>
      </c>
      <c r="AI30" s="19">
        <v>0</v>
      </c>
      <c r="AJ30" s="19">
        <v>0</v>
      </c>
      <c r="AK30" s="19">
        <v>0</v>
      </c>
      <c r="AL30" s="19">
        <v>0</v>
      </c>
      <c r="AM30" s="19">
        <v>0</v>
      </c>
      <c r="AN30" s="19">
        <f t="shared" si="4"/>
        <v>-250</v>
      </c>
      <c r="AO30" s="19">
        <v>0</v>
      </c>
      <c r="AP30" s="19">
        <v>0</v>
      </c>
      <c r="AQ30" s="19">
        <v>0</v>
      </c>
      <c r="AR30" s="19">
        <v>0</v>
      </c>
      <c r="AS30" s="19">
        <v>0</v>
      </c>
      <c r="AT30" s="19">
        <v>0</v>
      </c>
      <c r="AU30" s="19">
        <v>0</v>
      </c>
      <c r="AV30" s="19">
        <v>0</v>
      </c>
      <c r="AW30" s="19">
        <v>0</v>
      </c>
      <c r="AX30" s="19">
        <v>0</v>
      </c>
      <c r="AY30" s="19">
        <v>0</v>
      </c>
      <c r="AZ30" s="19">
        <v>0</v>
      </c>
      <c r="BA30" s="19">
        <v>0</v>
      </c>
      <c r="BB30" s="19">
        <v>0</v>
      </c>
      <c r="BC30" s="19">
        <v>0</v>
      </c>
      <c r="BD30" s="19">
        <v>0</v>
      </c>
      <c r="BE30" s="19">
        <v>0</v>
      </c>
      <c r="BF30" s="19">
        <v>0</v>
      </c>
      <c r="BG30" s="19">
        <v>0</v>
      </c>
      <c r="BH30" s="19">
        <v>0</v>
      </c>
      <c r="BI30" s="19">
        <v>0</v>
      </c>
      <c r="BJ30" s="19">
        <v>0</v>
      </c>
      <c r="BK30" s="19">
        <v>0</v>
      </c>
      <c r="BL30" s="19">
        <v>0</v>
      </c>
      <c r="BM30" s="19">
        <v>0</v>
      </c>
      <c r="BN30" s="19">
        <v>0</v>
      </c>
      <c r="BO30" s="19">
        <v>0</v>
      </c>
      <c r="BP30" s="19">
        <v>0</v>
      </c>
      <c r="BQ30" s="19">
        <v>0</v>
      </c>
      <c r="BR30" s="19">
        <v>0</v>
      </c>
      <c r="BS30" s="19">
        <v>0</v>
      </c>
      <c r="BT30" s="19">
        <v>0</v>
      </c>
      <c r="BU30" s="19">
        <v>0</v>
      </c>
      <c r="BV30" s="19">
        <v>0</v>
      </c>
      <c r="BW30" s="19">
        <v>0</v>
      </c>
      <c r="BX30" s="19">
        <v>0</v>
      </c>
      <c r="BY30" s="19">
        <v>0</v>
      </c>
      <c r="BZ30" s="19">
        <v>0</v>
      </c>
      <c r="CA30" s="19">
        <v>0</v>
      </c>
      <c r="CB30" s="19">
        <v>0</v>
      </c>
      <c r="CC30" s="19">
        <v>0</v>
      </c>
      <c r="CD30" s="19">
        <v>0</v>
      </c>
      <c r="CE30" s="19">
        <v>0</v>
      </c>
      <c r="CF30" s="19">
        <v>0</v>
      </c>
      <c r="CG30" s="19">
        <v>0</v>
      </c>
      <c r="CH30" s="19">
        <v>0</v>
      </c>
      <c r="CI30" s="19">
        <v>0</v>
      </c>
      <c r="CJ30" s="19">
        <v>0</v>
      </c>
      <c r="CK30" s="19">
        <v>0</v>
      </c>
      <c r="CL30" s="19">
        <v>0</v>
      </c>
      <c r="CM30" s="19">
        <v>0</v>
      </c>
      <c r="CN30" s="19">
        <v>0</v>
      </c>
      <c r="CO30" s="19">
        <v>0</v>
      </c>
      <c r="CP30" s="19">
        <v>0</v>
      </c>
      <c r="CQ30" s="19">
        <v>0</v>
      </c>
      <c r="CR30" s="19">
        <v>0</v>
      </c>
      <c r="CS30" s="19">
        <v>0</v>
      </c>
      <c r="CT30" s="19">
        <v>0</v>
      </c>
      <c r="CU30" s="19">
        <v>0</v>
      </c>
    </row>
    <row r="31" spans="1:99" x14ac:dyDescent="0.25">
      <c r="A31" s="10" t="s">
        <v>4</v>
      </c>
      <c r="B31" s="10" t="s">
        <v>0</v>
      </c>
      <c r="C31" s="10" t="s">
        <v>23</v>
      </c>
      <c r="D31" s="43">
        <v>8.9999999999999993E-3</v>
      </c>
      <c r="E31" s="10">
        <f>F18+F19</f>
        <v>638441.28621000005</v>
      </c>
      <c r="F31" s="10">
        <f>D31*E31</f>
        <v>5745.9715758900002</v>
      </c>
      <c r="G31" s="18">
        <f>-F31</f>
        <v>-5745.9715758900002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>
        <v>0</v>
      </c>
      <c r="T31" s="19">
        <v>0</v>
      </c>
      <c r="U31" s="19">
        <v>0</v>
      </c>
      <c r="V31" s="19">
        <v>0</v>
      </c>
      <c r="W31" s="19">
        <v>0</v>
      </c>
      <c r="X31" s="19">
        <f>$G$31/16</f>
        <v>-359.12322349312501</v>
      </c>
      <c r="Y31" s="19">
        <f t="shared" ref="Y31:AM31" si="5">$G$31/16</f>
        <v>-359.12322349312501</v>
      </c>
      <c r="Z31" s="19">
        <f t="shared" si="5"/>
        <v>-359.12322349312501</v>
      </c>
      <c r="AA31" s="19">
        <f t="shared" si="5"/>
        <v>-359.12322349312501</v>
      </c>
      <c r="AB31" s="19">
        <f t="shared" si="5"/>
        <v>-359.12322349312501</v>
      </c>
      <c r="AC31" s="19">
        <f t="shared" si="5"/>
        <v>-359.12322349312501</v>
      </c>
      <c r="AD31" s="19">
        <f t="shared" si="5"/>
        <v>-359.12322349312501</v>
      </c>
      <c r="AE31" s="19">
        <f t="shared" si="5"/>
        <v>-359.12322349312501</v>
      </c>
      <c r="AF31" s="19">
        <f t="shared" si="5"/>
        <v>-359.12322349312501</v>
      </c>
      <c r="AG31" s="19">
        <f t="shared" si="5"/>
        <v>-359.12322349312501</v>
      </c>
      <c r="AH31" s="19">
        <f t="shared" si="5"/>
        <v>-359.12322349312501</v>
      </c>
      <c r="AI31" s="19">
        <f t="shared" si="5"/>
        <v>-359.12322349312501</v>
      </c>
      <c r="AJ31" s="19">
        <f t="shared" si="5"/>
        <v>-359.12322349312501</v>
      </c>
      <c r="AK31" s="19">
        <f t="shared" si="5"/>
        <v>-359.12322349312501</v>
      </c>
      <c r="AL31" s="19">
        <f t="shared" si="5"/>
        <v>-359.12322349312501</v>
      </c>
      <c r="AM31" s="19">
        <f t="shared" si="5"/>
        <v>-359.12322349312501</v>
      </c>
      <c r="AN31" s="19">
        <v>0</v>
      </c>
      <c r="AO31" s="19">
        <v>0</v>
      </c>
      <c r="AP31" s="19">
        <v>0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  <c r="BA31" s="19">
        <v>0</v>
      </c>
      <c r="BB31" s="19">
        <v>0</v>
      </c>
      <c r="BC31" s="19">
        <v>0</v>
      </c>
      <c r="BD31" s="19">
        <v>0</v>
      </c>
      <c r="BE31" s="19">
        <v>0</v>
      </c>
      <c r="BF31" s="19">
        <v>0</v>
      </c>
      <c r="BG31" s="19">
        <v>0</v>
      </c>
      <c r="BH31" s="19">
        <v>0</v>
      </c>
      <c r="BI31" s="19">
        <v>0</v>
      </c>
      <c r="BJ31" s="19">
        <v>0</v>
      </c>
      <c r="BK31" s="19">
        <v>0</v>
      </c>
      <c r="BL31" s="19">
        <v>0</v>
      </c>
      <c r="BM31" s="19">
        <v>0</v>
      </c>
      <c r="BN31" s="19">
        <v>0</v>
      </c>
      <c r="BO31" s="19">
        <v>0</v>
      </c>
      <c r="BP31" s="19">
        <v>0</v>
      </c>
      <c r="BQ31" s="19">
        <v>0</v>
      </c>
      <c r="BR31" s="19">
        <v>0</v>
      </c>
      <c r="BS31" s="19">
        <v>0</v>
      </c>
      <c r="BT31" s="19">
        <v>0</v>
      </c>
      <c r="BU31" s="19">
        <v>0</v>
      </c>
      <c r="BV31" s="19">
        <v>0</v>
      </c>
      <c r="BW31" s="19">
        <v>0</v>
      </c>
      <c r="BX31" s="19">
        <v>0</v>
      </c>
      <c r="BY31" s="19">
        <v>0</v>
      </c>
      <c r="BZ31" s="19">
        <v>0</v>
      </c>
      <c r="CA31" s="19">
        <v>0</v>
      </c>
      <c r="CB31" s="19">
        <v>0</v>
      </c>
      <c r="CC31" s="19">
        <v>0</v>
      </c>
      <c r="CD31" s="19">
        <v>0</v>
      </c>
      <c r="CE31" s="19">
        <v>0</v>
      </c>
      <c r="CF31" s="19">
        <v>0</v>
      </c>
      <c r="CG31" s="19">
        <v>0</v>
      </c>
      <c r="CH31" s="19">
        <v>0</v>
      </c>
      <c r="CI31" s="19">
        <v>0</v>
      </c>
      <c r="CJ31" s="19">
        <v>0</v>
      </c>
      <c r="CK31" s="19">
        <v>0</v>
      </c>
      <c r="CL31" s="19">
        <v>0</v>
      </c>
      <c r="CM31" s="19">
        <v>0</v>
      </c>
      <c r="CN31" s="19">
        <v>0</v>
      </c>
      <c r="CO31" s="19">
        <v>0</v>
      </c>
      <c r="CP31" s="19">
        <v>0</v>
      </c>
      <c r="CQ31" s="19">
        <v>0</v>
      </c>
      <c r="CR31" s="19">
        <v>0</v>
      </c>
      <c r="CS31" s="19">
        <v>0</v>
      </c>
      <c r="CT31" s="19">
        <v>0</v>
      </c>
      <c r="CU31" s="19">
        <v>0</v>
      </c>
    </row>
    <row r="32" spans="1:99" x14ac:dyDescent="0.25">
      <c r="A32" s="10" t="s">
        <v>4</v>
      </c>
      <c r="B32" s="10" t="s">
        <v>0</v>
      </c>
      <c r="C32" s="10" t="s">
        <v>175</v>
      </c>
      <c r="D32" s="43">
        <v>2.5000000000000001E-3</v>
      </c>
      <c r="E32" s="10">
        <f>2*65*1.2*725.71</f>
        <v>113210.76000000001</v>
      </c>
      <c r="F32" s="10">
        <f>D32*E32</f>
        <v>283.02690000000001</v>
      </c>
      <c r="G32" s="18">
        <f>-F32</f>
        <v>-283.02690000000001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>
        <v>0</v>
      </c>
      <c r="AF32" s="19">
        <v>0</v>
      </c>
      <c r="AG32" s="19">
        <v>0</v>
      </c>
      <c r="AH32" s="19">
        <v>0</v>
      </c>
      <c r="AI32" s="19">
        <v>0</v>
      </c>
      <c r="AJ32" s="19">
        <v>0</v>
      </c>
      <c r="AK32" s="19">
        <v>0</v>
      </c>
      <c r="AL32" s="19">
        <v>0</v>
      </c>
      <c r="AM32" s="19">
        <v>0</v>
      </c>
      <c r="AN32" s="19">
        <f t="shared" si="4"/>
        <v>-283.02690000000001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  <c r="BA32" s="19">
        <v>0</v>
      </c>
      <c r="BB32" s="19">
        <v>0</v>
      </c>
      <c r="BC32" s="19">
        <v>0</v>
      </c>
      <c r="BD32" s="19">
        <v>0</v>
      </c>
      <c r="BE32" s="19">
        <v>0</v>
      </c>
      <c r="BF32" s="19">
        <v>0</v>
      </c>
      <c r="BG32" s="19">
        <v>0</v>
      </c>
      <c r="BH32" s="19">
        <v>0</v>
      </c>
      <c r="BI32" s="19">
        <v>0</v>
      </c>
      <c r="BJ32" s="19">
        <v>0</v>
      </c>
      <c r="BK32" s="19">
        <v>0</v>
      </c>
      <c r="BL32" s="19">
        <v>0</v>
      </c>
      <c r="BM32" s="19">
        <v>0</v>
      </c>
      <c r="BN32" s="19">
        <v>0</v>
      </c>
      <c r="BO32" s="19">
        <v>0</v>
      </c>
      <c r="BP32" s="19">
        <v>0</v>
      </c>
      <c r="BQ32" s="19">
        <v>0</v>
      </c>
      <c r="BR32" s="19">
        <v>0</v>
      </c>
      <c r="BS32" s="19">
        <v>0</v>
      </c>
      <c r="BT32" s="19">
        <v>0</v>
      </c>
      <c r="BU32" s="19">
        <v>0</v>
      </c>
      <c r="BV32" s="19">
        <v>0</v>
      </c>
      <c r="BW32" s="19">
        <v>0</v>
      </c>
      <c r="BX32" s="19">
        <v>0</v>
      </c>
      <c r="BY32" s="19">
        <v>0</v>
      </c>
      <c r="BZ32" s="19">
        <v>0</v>
      </c>
      <c r="CA32" s="19">
        <v>0</v>
      </c>
      <c r="CB32" s="19">
        <v>0</v>
      </c>
      <c r="CC32" s="19">
        <v>0</v>
      </c>
      <c r="CD32" s="19">
        <v>0</v>
      </c>
      <c r="CE32" s="19">
        <v>0</v>
      </c>
      <c r="CF32" s="19">
        <v>0</v>
      </c>
      <c r="CG32" s="19">
        <v>0</v>
      </c>
      <c r="CH32" s="19">
        <v>0</v>
      </c>
      <c r="CI32" s="19">
        <v>0</v>
      </c>
      <c r="CJ32" s="19">
        <v>0</v>
      </c>
      <c r="CK32" s="19">
        <v>0</v>
      </c>
      <c r="CL32" s="19">
        <v>0</v>
      </c>
      <c r="CM32" s="19">
        <v>0</v>
      </c>
      <c r="CN32" s="19">
        <v>0</v>
      </c>
      <c r="CO32" s="19">
        <v>0</v>
      </c>
      <c r="CP32" s="19">
        <v>0</v>
      </c>
      <c r="CQ32" s="19">
        <v>0</v>
      </c>
      <c r="CR32" s="19">
        <v>0</v>
      </c>
      <c r="CS32" s="19">
        <v>0</v>
      </c>
      <c r="CT32" s="19">
        <v>0</v>
      </c>
      <c r="CU32" s="19">
        <v>0</v>
      </c>
    </row>
    <row r="33" spans="1:99" x14ac:dyDescent="0.25">
      <c r="A33" s="10" t="s">
        <v>4</v>
      </c>
      <c r="B33" s="10" t="s">
        <v>24</v>
      </c>
      <c r="C33" s="10" t="s">
        <v>27</v>
      </c>
      <c r="D33" s="44">
        <v>1</v>
      </c>
      <c r="E33" s="20">
        <v>2500</v>
      </c>
      <c r="F33" s="20">
        <f>D33*E33</f>
        <v>2500</v>
      </c>
      <c r="G33" s="21">
        <f>-F33</f>
        <v>-2500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3">
        <v>0</v>
      </c>
      <c r="W33" s="23">
        <f>G33</f>
        <v>-2500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</v>
      </c>
      <c r="BU33" s="23">
        <v>0</v>
      </c>
      <c r="BV33" s="23">
        <v>0</v>
      </c>
      <c r="BW33" s="23">
        <v>0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0</v>
      </c>
      <c r="CD33" s="23">
        <v>0</v>
      </c>
      <c r="CE33" s="23">
        <v>0</v>
      </c>
      <c r="CF33" s="23">
        <v>0</v>
      </c>
      <c r="CG33" s="23">
        <v>0</v>
      </c>
      <c r="CH33" s="23">
        <v>0</v>
      </c>
      <c r="CI33" s="23">
        <v>0</v>
      </c>
      <c r="CJ33" s="23">
        <v>0</v>
      </c>
      <c r="CK33" s="23">
        <v>0</v>
      </c>
      <c r="CL33" s="23">
        <v>0</v>
      </c>
      <c r="CM33" s="23">
        <v>0</v>
      </c>
      <c r="CN33" s="23">
        <v>0</v>
      </c>
      <c r="CO33" s="23">
        <v>0</v>
      </c>
      <c r="CP33" s="23">
        <v>0</v>
      </c>
      <c r="CQ33" s="23">
        <v>0</v>
      </c>
      <c r="CR33" s="23">
        <v>0</v>
      </c>
      <c r="CS33" s="23">
        <v>0</v>
      </c>
      <c r="CT33" s="23">
        <v>0</v>
      </c>
      <c r="CU33" s="23">
        <v>0</v>
      </c>
    </row>
    <row r="34" spans="1:99" x14ac:dyDescent="0.25">
      <c r="A34" s="10" t="s">
        <v>4</v>
      </c>
      <c r="B34" s="10" t="s">
        <v>24</v>
      </c>
      <c r="C34" s="10" t="s">
        <v>176</v>
      </c>
      <c r="D34" s="46">
        <v>2.5000000000000001E-3</v>
      </c>
      <c r="E34" s="20">
        <f>-0.8*SUM(G2:G32,G41:G42)</f>
        <v>852746.72643849149</v>
      </c>
      <c r="F34" s="20">
        <f>D34*E34</f>
        <v>2131.8668160962288</v>
      </c>
      <c r="G34" s="18">
        <f>-F34</f>
        <v>-2131.8668160962288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0</v>
      </c>
      <c r="P34" s="19">
        <v>0</v>
      </c>
      <c r="Q34" s="19">
        <v>0</v>
      </c>
      <c r="R34" s="19">
        <v>0</v>
      </c>
      <c r="S34" s="19">
        <v>0</v>
      </c>
      <c r="T34" s="19">
        <v>0</v>
      </c>
      <c r="U34" s="19">
        <v>0</v>
      </c>
      <c r="V34" s="19">
        <v>0</v>
      </c>
      <c r="W34" s="19">
        <f>G34</f>
        <v>-2131.8668160962288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0</v>
      </c>
      <c r="AD34" s="19">
        <v>0</v>
      </c>
      <c r="AE34" s="19">
        <v>0</v>
      </c>
      <c r="AF34" s="19">
        <v>0</v>
      </c>
      <c r="AG34" s="19">
        <v>0</v>
      </c>
      <c r="AH34" s="19">
        <v>0</v>
      </c>
      <c r="AI34" s="19">
        <v>0</v>
      </c>
      <c r="AJ34" s="19">
        <v>0</v>
      </c>
      <c r="AK34" s="19">
        <v>0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>
        <v>0</v>
      </c>
      <c r="AT34" s="19">
        <v>0</v>
      </c>
      <c r="AU34" s="19">
        <v>0</v>
      </c>
      <c r="AV34" s="19">
        <v>0</v>
      </c>
      <c r="AW34" s="19">
        <v>0</v>
      </c>
      <c r="AX34" s="19">
        <v>0</v>
      </c>
      <c r="AY34" s="19">
        <v>0</v>
      </c>
      <c r="AZ34" s="19">
        <v>0</v>
      </c>
      <c r="BA34" s="19">
        <v>0</v>
      </c>
      <c r="BB34" s="19">
        <v>0</v>
      </c>
      <c r="BC34" s="19">
        <v>0</v>
      </c>
      <c r="BD34" s="19">
        <v>0</v>
      </c>
      <c r="BE34" s="19">
        <v>0</v>
      </c>
      <c r="BF34" s="19">
        <v>0</v>
      </c>
      <c r="BG34" s="19">
        <v>0</v>
      </c>
      <c r="BH34" s="19">
        <v>0</v>
      </c>
      <c r="BI34" s="19">
        <v>0</v>
      </c>
      <c r="BJ34" s="19">
        <v>0</v>
      </c>
      <c r="BK34" s="19">
        <v>0</v>
      </c>
      <c r="BL34" s="19">
        <v>0</v>
      </c>
      <c r="BM34" s="19">
        <v>0</v>
      </c>
      <c r="BN34" s="19">
        <v>0</v>
      </c>
      <c r="BO34" s="19">
        <v>0</v>
      </c>
      <c r="BP34" s="19">
        <v>0</v>
      </c>
      <c r="BQ34" s="19">
        <v>0</v>
      </c>
      <c r="BR34" s="19">
        <v>0</v>
      </c>
      <c r="BS34" s="19">
        <v>0</v>
      </c>
      <c r="BT34" s="19">
        <v>0</v>
      </c>
      <c r="BU34" s="19">
        <v>0</v>
      </c>
      <c r="BV34" s="19">
        <v>0</v>
      </c>
      <c r="BW34" s="19">
        <v>0</v>
      </c>
      <c r="BX34" s="19">
        <v>0</v>
      </c>
      <c r="BY34" s="19">
        <v>0</v>
      </c>
      <c r="BZ34" s="19">
        <v>0</v>
      </c>
      <c r="CA34" s="19">
        <v>0</v>
      </c>
      <c r="CB34" s="19">
        <v>0</v>
      </c>
      <c r="CC34" s="19">
        <v>0</v>
      </c>
      <c r="CD34" s="19">
        <v>0</v>
      </c>
      <c r="CE34" s="19">
        <v>0</v>
      </c>
      <c r="CF34" s="19">
        <v>0</v>
      </c>
      <c r="CG34" s="19">
        <v>0</v>
      </c>
      <c r="CH34" s="19">
        <v>0</v>
      </c>
      <c r="CI34" s="19">
        <v>0</v>
      </c>
      <c r="CJ34" s="19">
        <v>0</v>
      </c>
      <c r="CK34" s="19">
        <v>0</v>
      </c>
      <c r="CL34" s="19">
        <v>0</v>
      </c>
      <c r="CM34" s="19">
        <v>0</v>
      </c>
      <c r="CN34" s="19">
        <v>0</v>
      </c>
      <c r="CO34" s="19">
        <v>0</v>
      </c>
      <c r="CP34" s="19">
        <v>0</v>
      </c>
      <c r="CQ34" s="19">
        <v>0</v>
      </c>
      <c r="CR34" s="19">
        <v>0</v>
      </c>
      <c r="CS34" s="19">
        <v>0</v>
      </c>
      <c r="CT34" s="19">
        <v>0</v>
      </c>
      <c r="CU34" s="19">
        <v>0</v>
      </c>
    </row>
    <row r="35" spans="1:99" x14ac:dyDescent="0.25">
      <c r="A35" s="10" t="s">
        <v>4</v>
      </c>
      <c r="B35" s="10" t="s">
        <v>24</v>
      </c>
      <c r="C35" s="10" t="s">
        <v>28</v>
      </c>
      <c r="D35" s="44">
        <v>1</v>
      </c>
      <c r="E35" s="20">
        <v>250</v>
      </c>
      <c r="F35" s="20">
        <f>D35*E35</f>
        <v>250</v>
      </c>
      <c r="G35" s="18">
        <f>-F35</f>
        <v>-250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f>G35</f>
        <v>-250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9">
        <v>0</v>
      </c>
      <c r="BV35" s="19">
        <v>0</v>
      </c>
      <c r="BW35" s="19">
        <v>0</v>
      </c>
      <c r="BX35" s="19">
        <v>0</v>
      </c>
      <c r="BY35" s="19">
        <v>0</v>
      </c>
      <c r="BZ35" s="19">
        <v>0</v>
      </c>
      <c r="CA35" s="19">
        <v>0</v>
      </c>
      <c r="CB35" s="19">
        <v>0</v>
      </c>
      <c r="CC35" s="19">
        <v>0</v>
      </c>
      <c r="CD35" s="19">
        <v>0</v>
      </c>
      <c r="CE35" s="19">
        <v>0</v>
      </c>
      <c r="CF35" s="19">
        <v>0</v>
      </c>
      <c r="CG35" s="19">
        <v>0</v>
      </c>
      <c r="CH35" s="19">
        <v>0</v>
      </c>
      <c r="CI35" s="19">
        <v>0</v>
      </c>
      <c r="CJ35" s="19">
        <v>0</v>
      </c>
      <c r="CK35" s="19">
        <v>0</v>
      </c>
      <c r="CL35" s="19">
        <v>0</v>
      </c>
      <c r="CM35" s="19">
        <v>0</v>
      </c>
      <c r="CN35" s="19">
        <v>0</v>
      </c>
      <c r="CO35" s="19">
        <v>0</v>
      </c>
      <c r="CP35" s="19">
        <v>0</v>
      </c>
      <c r="CQ35" s="19">
        <v>0</v>
      </c>
      <c r="CR35" s="19">
        <v>0</v>
      </c>
      <c r="CS35" s="19">
        <v>0</v>
      </c>
      <c r="CT35" s="19">
        <v>0</v>
      </c>
      <c r="CU35" s="19">
        <v>0</v>
      </c>
    </row>
    <row r="36" spans="1:99" x14ac:dyDescent="0.25">
      <c r="A36" s="10" t="s">
        <v>4</v>
      </c>
      <c r="B36" s="10" t="s">
        <v>24</v>
      </c>
      <c r="C36" s="10" t="s">
        <v>29</v>
      </c>
      <c r="D36" s="46">
        <v>2.5000000000000001E-3</v>
      </c>
      <c r="E36" s="20">
        <f>-0.8*SUM(G2:G32,G41:G42)</f>
        <v>852746.72643849149</v>
      </c>
      <c r="F36" s="20">
        <f>D36*E36</f>
        <v>2131.8668160962288</v>
      </c>
      <c r="G36" s="18">
        <f>-F36</f>
        <v>-2131.8668160962288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>
        <v>0</v>
      </c>
      <c r="T36" s="19">
        <v>0</v>
      </c>
      <c r="U36" s="19">
        <v>0</v>
      </c>
      <c r="V36" s="19">
        <v>0</v>
      </c>
      <c r="W36" s="19">
        <f>G36</f>
        <v>-2131.8668160962288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0</v>
      </c>
      <c r="AD36" s="19">
        <v>0</v>
      </c>
      <c r="AE36" s="19">
        <v>0</v>
      </c>
      <c r="AF36" s="19">
        <v>0</v>
      </c>
      <c r="AG36" s="19">
        <v>0</v>
      </c>
      <c r="AH36" s="19">
        <v>0</v>
      </c>
      <c r="AI36" s="19">
        <v>0</v>
      </c>
      <c r="AJ36" s="19">
        <v>0</v>
      </c>
      <c r="AK36" s="19">
        <v>0</v>
      </c>
      <c r="AL36" s="19">
        <v>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>
        <v>0</v>
      </c>
      <c r="AT36" s="19">
        <v>0</v>
      </c>
      <c r="AU36" s="19">
        <v>0</v>
      </c>
      <c r="AV36" s="19">
        <v>0</v>
      </c>
      <c r="AW36" s="19">
        <v>0</v>
      </c>
      <c r="AX36" s="19">
        <v>0</v>
      </c>
      <c r="AY36" s="19">
        <v>0</v>
      </c>
      <c r="AZ36" s="19">
        <v>0</v>
      </c>
      <c r="BA36" s="19">
        <v>0</v>
      </c>
      <c r="BB36" s="19">
        <v>0</v>
      </c>
      <c r="BC36" s="19">
        <v>0</v>
      </c>
      <c r="BD36" s="19">
        <v>0</v>
      </c>
      <c r="BE36" s="19">
        <v>0</v>
      </c>
      <c r="BF36" s="19">
        <v>0</v>
      </c>
      <c r="BG36" s="19">
        <v>0</v>
      </c>
      <c r="BH36" s="19">
        <v>0</v>
      </c>
      <c r="BI36" s="19">
        <v>0</v>
      </c>
      <c r="BJ36" s="19">
        <v>0</v>
      </c>
      <c r="BK36" s="19">
        <v>0</v>
      </c>
      <c r="BL36" s="19">
        <v>0</v>
      </c>
      <c r="BM36" s="19">
        <v>0</v>
      </c>
      <c r="BN36" s="19">
        <v>0</v>
      </c>
      <c r="BO36" s="19">
        <v>0</v>
      </c>
      <c r="BP36" s="19">
        <v>0</v>
      </c>
      <c r="BQ36" s="19">
        <v>0</v>
      </c>
      <c r="BR36" s="19">
        <v>0</v>
      </c>
      <c r="BS36" s="19">
        <v>0</v>
      </c>
      <c r="BT36" s="19">
        <v>0</v>
      </c>
      <c r="BU36" s="19">
        <v>0</v>
      </c>
      <c r="BV36" s="19">
        <v>0</v>
      </c>
      <c r="BW36" s="19">
        <v>0</v>
      </c>
      <c r="BX36" s="19">
        <v>0</v>
      </c>
      <c r="BY36" s="19">
        <v>0</v>
      </c>
      <c r="BZ36" s="19">
        <v>0</v>
      </c>
      <c r="CA36" s="19">
        <v>0</v>
      </c>
      <c r="CB36" s="19">
        <v>0</v>
      </c>
      <c r="CC36" s="19">
        <v>0</v>
      </c>
      <c r="CD36" s="19">
        <v>0</v>
      </c>
      <c r="CE36" s="19">
        <v>0</v>
      </c>
      <c r="CF36" s="19">
        <v>0</v>
      </c>
      <c r="CG36" s="19">
        <v>0</v>
      </c>
      <c r="CH36" s="19">
        <v>0</v>
      </c>
      <c r="CI36" s="19">
        <v>0</v>
      </c>
      <c r="CJ36" s="19">
        <v>0</v>
      </c>
      <c r="CK36" s="19">
        <v>0</v>
      </c>
      <c r="CL36" s="19">
        <v>0</v>
      </c>
      <c r="CM36" s="19">
        <v>0</v>
      </c>
      <c r="CN36" s="19">
        <v>0</v>
      </c>
      <c r="CO36" s="19">
        <v>0</v>
      </c>
      <c r="CP36" s="19">
        <v>0</v>
      </c>
      <c r="CQ36" s="19">
        <v>0</v>
      </c>
      <c r="CR36" s="19">
        <v>0</v>
      </c>
      <c r="CS36" s="19">
        <v>0</v>
      </c>
      <c r="CT36" s="19">
        <v>0</v>
      </c>
      <c r="CU36" s="19">
        <v>0</v>
      </c>
    </row>
    <row r="37" spans="1:99" x14ac:dyDescent="0.25">
      <c r="A37" s="10" t="s">
        <v>4</v>
      </c>
      <c r="B37" s="10" t="s">
        <v>24</v>
      </c>
      <c r="C37" s="10" t="s">
        <v>25</v>
      </c>
      <c r="D37" s="46">
        <v>1E-3</v>
      </c>
      <c r="E37" s="20">
        <f>-0.8*SUM(G2:G32,G41:G42)</f>
        <v>852746.72643849149</v>
      </c>
      <c r="F37" s="20">
        <f>D37*E37</f>
        <v>852.74672643849146</v>
      </c>
      <c r="G37" s="18">
        <f>-F37</f>
        <v>-852.74672643849146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f>G37</f>
        <v>-852.74672643849146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>
        <v>0</v>
      </c>
      <c r="AG37" s="19">
        <v>0</v>
      </c>
      <c r="AH37" s="19">
        <v>0</v>
      </c>
      <c r="AI37" s="19">
        <v>0</v>
      </c>
      <c r="AJ37" s="19">
        <v>0</v>
      </c>
      <c r="AK37" s="19">
        <v>0</v>
      </c>
      <c r="AL37" s="19">
        <v>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>
        <v>0</v>
      </c>
      <c r="AT37" s="19">
        <v>0</v>
      </c>
      <c r="AU37" s="19">
        <v>0</v>
      </c>
      <c r="AV37" s="19">
        <v>0</v>
      </c>
      <c r="AW37" s="19">
        <v>0</v>
      </c>
      <c r="AX37" s="19">
        <v>0</v>
      </c>
      <c r="AY37" s="19">
        <v>0</v>
      </c>
      <c r="AZ37" s="19">
        <v>0</v>
      </c>
      <c r="BA37" s="19">
        <v>0</v>
      </c>
      <c r="BB37" s="19">
        <v>0</v>
      </c>
      <c r="BC37" s="19">
        <v>0</v>
      </c>
      <c r="BD37" s="19">
        <v>0</v>
      </c>
      <c r="BE37" s="19">
        <v>0</v>
      </c>
      <c r="BF37" s="19">
        <v>0</v>
      </c>
      <c r="BG37" s="19">
        <v>0</v>
      </c>
      <c r="BH37" s="19">
        <v>0</v>
      </c>
      <c r="BI37" s="19">
        <v>0</v>
      </c>
      <c r="BJ37" s="19">
        <v>0</v>
      </c>
      <c r="BK37" s="19">
        <v>0</v>
      </c>
      <c r="BL37" s="19">
        <v>0</v>
      </c>
      <c r="BM37" s="19">
        <v>0</v>
      </c>
      <c r="BN37" s="19">
        <v>0</v>
      </c>
      <c r="BO37" s="19">
        <v>0</v>
      </c>
      <c r="BP37" s="19">
        <v>0</v>
      </c>
      <c r="BQ37" s="19">
        <v>0</v>
      </c>
      <c r="BR37" s="19">
        <v>0</v>
      </c>
      <c r="BS37" s="19">
        <v>0</v>
      </c>
      <c r="BT37" s="19">
        <v>0</v>
      </c>
      <c r="BU37" s="19">
        <v>0</v>
      </c>
      <c r="BV37" s="19">
        <v>0</v>
      </c>
      <c r="BW37" s="19">
        <v>0</v>
      </c>
      <c r="BX37" s="19">
        <v>0</v>
      </c>
      <c r="BY37" s="19">
        <v>0</v>
      </c>
      <c r="BZ37" s="19">
        <v>0</v>
      </c>
      <c r="CA37" s="19">
        <v>0</v>
      </c>
      <c r="CB37" s="19">
        <v>0</v>
      </c>
      <c r="CC37" s="19">
        <v>0</v>
      </c>
      <c r="CD37" s="19">
        <v>0</v>
      </c>
      <c r="CE37" s="19">
        <v>0</v>
      </c>
      <c r="CF37" s="19">
        <v>0</v>
      </c>
      <c r="CG37" s="19">
        <v>0</v>
      </c>
      <c r="CH37" s="19">
        <v>0</v>
      </c>
      <c r="CI37" s="19">
        <v>0</v>
      </c>
      <c r="CJ37" s="19">
        <v>0</v>
      </c>
      <c r="CK37" s="19">
        <v>0</v>
      </c>
      <c r="CL37" s="19">
        <v>0</v>
      </c>
      <c r="CM37" s="19">
        <v>0</v>
      </c>
      <c r="CN37" s="19">
        <v>0</v>
      </c>
      <c r="CO37" s="19">
        <v>0</v>
      </c>
      <c r="CP37" s="19">
        <v>0</v>
      </c>
      <c r="CQ37" s="19">
        <v>0</v>
      </c>
      <c r="CR37" s="19">
        <v>0</v>
      </c>
      <c r="CS37" s="19">
        <v>0</v>
      </c>
      <c r="CT37" s="19">
        <v>0</v>
      </c>
      <c r="CU37" s="19">
        <v>0</v>
      </c>
    </row>
    <row r="38" spans="1:99" x14ac:dyDescent="0.25">
      <c r="A38" s="10" t="s">
        <v>4</v>
      </c>
      <c r="B38" s="10" t="s">
        <v>24</v>
      </c>
      <c r="C38" s="10" t="s">
        <v>95</v>
      </c>
      <c r="D38" s="46">
        <f>intereses!C5</f>
        <v>3.5000000000000003E-2</v>
      </c>
      <c r="E38" s="20">
        <f>0.8*(SUM(F2:F42)-F44-F45)</f>
        <v>705783.71617827343</v>
      </c>
      <c r="F38" s="20">
        <v>64582.53</v>
      </c>
      <c r="G38" s="18"/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>
        <v>0</v>
      </c>
      <c r="T38" s="19">
        <v>0</v>
      </c>
      <c r="U38" s="19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0</v>
      </c>
      <c r="AD38" s="19">
        <v>0</v>
      </c>
      <c r="AE38" s="19">
        <v>0</v>
      </c>
      <c r="AF38" s="19">
        <v>0</v>
      </c>
      <c r="AG38" s="19">
        <v>0</v>
      </c>
      <c r="AH38" s="19">
        <v>0</v>
      </c>
      <c r="AI38" s="19">
        <v>0</v>
      </c>
      <c r="AJ38" s="19">
        <v>0</v>
      </c>
      <c r="AK38" s="19">
        <v>0</v>
      </c>
      <c r="AL38" s="19">
        <v>0</v>
      </c>
      <c r="AM38" s="19">
        <v>0</v>
      </c>
      <c r="AN38" s="19">
        <v>-2058.5358382014733</v>
      </c>
      <c r="AO38" s="19">
        <v>-2027.0915420822002</v>
      </c>
      <c r="AP38" s="19">
        <v>-1995.5555334325793</v>
      </c>
      <c r="AQ38" s="19">
        <v>-1963.9275447577302</v>
      </c>
      <c r="AR38" s="19">
        <v>-1932.2073077825789</v>
      </c>
      <c r="AS38" s="19">
        <v>-1900.3945534495845</v>
      </c>
      <c r="AT38" s="19">
        <v>-1868.4890119164515</v>
      </c>
      <c r="AU38" s="19">
        <v>-1836.4904125538465</v>
      </c>
      <c r="AV38" s="19">
        <v>-1804.3984839431012</v>
      </c>
      <c r="AW38" s="19">
        <v>-1772.212953873908</v>
      </c>
      <c r="AX38" s="19">
        <v>-1739.9335493420122</v>
      </c>
      <c r="AY38" s="19">
        <v>-1707.5599965468991</v>
      </c>
      <c r="AZ38" s="19">
        <v>-1675.0920208894665</v>
      </c>
      <c r="BA38" s="19">
        <v>-1642.5293469697003</v>
      </c>
      <c r="BB38" s="19">
        <v>-1609.8716985843344</v>
      </c>
      <c r="BC38" s="19">
        <v>-1577.118798724511</v>
      </c>
      <c r="BD38" s="24">
        <v>-1544.2703695734299</v>
      </c>
      <c r="BE38" s="24">
        <v>-1511.3261325039919</v>
      </c>
      <c r="BF38" s="24">
        <v>-1478.285808076434</v>
      </c>
      <c r="BG38" s="24">
        <v>-1445.1491160359628</v>
      </c>
      <c r="BH38" s="24">
        <v>-1411.9157753103732</v>
      </c>
      <c r="BI38" s="24">
        <v>-1378.5855040076676</v>
      </c>
      <c r="BJ38" s="24">
        <v>-1345.1580194136625</v>
      </c>
      <c r="BK38" s="24">
        <v>-1311.6330379895915</v>
      </c>
      <c r="BL38" s="24">
        <v>-1278.0102753697004</v>
      </c>
      <c r="BM38" s="24">
        <v>-1244.2894463588343</v>
      </c>
      <c r="BN38" s="24">
        <v>-1210.47026493002</v>
      </c>
      <c r="BO38" s="24">
        <v>-1176.5524442220385</v>
      </c>
      <c r="BP38" s="24">
        <v>-1142.5356965369922</v>
      </c>
      <c r="BQ38" s="24">
        <v>-1108.419733337864</v>
      </c>
      <c r="BR38" s="24">
        <v>-1074.2042652460718</v>
      </c>
      <c r="BS38" s="24">
        <v>-1039.889002039012</v>
      </c>
      <c r="BT38" s="24">
        <v>-1005.4736526475983</v>
      </c>
      <c r="BU38" s="24">
        <v>-970.95792515379298</v>
      </c>
      <c r="BV38" s="24">
        <v>-936.34152678813064</v>
      </c>
      <c r="BW38" s="24">
        <v>-901.62416392723514</v>
      </c>
      <c r="BX38" s="24">
        <v>-866.80554209132868</v>
      </c>
      <c r="BY38" s="24">
        <v>-831.88536594173434</v>
      </c>
      <c r="BZ38" s="24">
        <v>-796.86333927837018</v>
      </c>
      <c r="CA38" s="24">
        <v>-761.73916503723763</v>
      </c>
      <c r="CB38" s="24">
        <v>-726.51254528790219</v>
      </c>
      <c r="CC38" s="24">
        <v>-691.18318123096446</v>
      </c>
      <c r="CD38" s="24">
        <v>-655.75077319552724</v>
      </c>
      <c r="CE38" s="24">
        <v>-620.21502063665332</v>
      </c>
      <c r="CF38" s="24">
        <v>-584.57562213281597</v>
      </c>
      <c r="CG38" s="24">
        <v>-548.83227538334245</v>
      </c>
      <c r="CH38" s="24">
        <v>-512.98467720584972</v>
      </c>
      <c r="CI38" s="24">
        <v>-477.03252353367253</v>
      </c>
      <c r="CJ38" s="24">
        <v>-440.9755094132849</v>
      </c>
      <c r="CK38" s="24">
        <v>-404.8133290017127</v>
      </c>
      <c r="CL38" s="24">
        <v>-368.54567556394028</v>
      </c>
      <c r="CM38" s="24">
        <v>-332.17224147030748</v>
      </c>
      <c r="CN38" s="24">
        <v>-295.69271819390173</v>
      </c>
      <c r="CO38" s="24">
        <v>-259.10679630793976</v>
      </c>
      <c r="CP38" s="24">
        <v>-222.41416548314371</v>
      </c>
      <c r="CQ38" s="24">
        <v>-185.61451448510863</v>
      </c>
      <c r="CR38" s="24">
        <v>-148.70753117166268</v>
      </c>
      <c r="CS38" s="24">
        <v>-111.69290249021918</v>
      </c>
      <c r="CT38" s="24">
        <v>-74.57031447512145</v>
      </c>
      <c r="CU38" s="24">
        <v>-37.339452244979675</v>
      </c>
    </row>
    <row r="39" spans="1:99" x14ac:dyDescent="0.25">
      <c r="A39" s="10" t="s">
        <v>4</v>
      </c>
      <c r="B39" s="10" t="s">
        <v>24</v>
      </c>
      <c r="C39" s="10" t="s">
        <v>39</v>
      </c>
      <c r="D39" s="46">
        <f>intereses!E5</f>
        <v>0.05</v>
      </c>
      <c r="E39" s="20">
        <f>-0.8*SUM(G2:G32,G41:G42)</f>
        <v>852746.72643849149</v>
      </c>
      <c r="F39" s="20">
        <v>30515.360000000001</v>
      </c>
      <c r="G39" s="18"/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-3553.111375</v>
      </c>
      <c r="Y39" s="19">
        <v>-3337.8998343110879</v>
      </c>
      <c r="Z39" s="19">
        <v>-3121.7915788693062</v>
      </c>
      <c r="AA39" s="19">
        <v>-2904.7828723631828</v>
      </c>
      <c r="AB39" s="19">
        <v>-2686.8699629132843</v>
      </c>
      <c r="AC39" s="19">
        <v>-2468.0490830073454</v>
      </c>
      <c r="AD39" s="19">
        <v>-2248.3164494351304</v>
      </c>
      <c r="AE39" s="19">
        <v>-2027.668263223032</v>
      </c>
      <c r="AF39" s="19">
        <v>-1806.1007095683829</v>
      </c>
      <c r="AG39" s="19">
        <v>-1583.6099577735063</v>
      </c>
      <c r="AH39" s="19">
        <v>-1360.1921611794839</v>
      </c>
      <c r="AI39" s="19">
        <v>-1135.8434570996535</v>
      </c>
      <c r="AJ39" s="19">
        <v>-910.55996675282381</v>
      </c>
      <c r="AK39" s="19">
        <v>-684.33779519621567</v>
      </c>
      <c r="AL39" s="19">
        <v>-457.17303125812163</v>
      </c>
      <c r="AM39" s="19">
        <v>-229.06174747028547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  <c r="BA39" s="19">
        <v>0</v>
      </c>
      <c r="BB39" s="19">
        <v>0</v>
      </c>
      <c r="BC39" s="19">
        <v>0</v>
      </c>
      <c r="BD39" s="19">
        <v>0</v>
      </c>
      <c r="BE39" s="19">
        <v>0</v>
      </c>
      <c r="BF39" s="19">
        <v>0</v>
      </c>
      <c r="BG39" s="19">
        <v>0</v>
      </c>
      <c r="BH39" s="19">
        <v>0</v>
      </c>
      <c r="BI39" s="19">
        <v>0</v>
      </c>
      <c r="BJ39" s="19">
        <v>0</v>
      </c>
      <c r="BK39" s="19">
        <v>0</v>
      </c>
      <c r="BL39" s="19">
        <v>0</v>
      </c>
      <c r="BM39" s="19">
        <v>0</v>
      </c>
      <c r="BN39" s="19">
        <v>0</v>
      </c>
      <c r="BO39" s="19">
        <v>0</v>
      </c>
      <c r="BP39" s="19">
        <v>0</v>
      </c>
      <c r="BQ39" s="19">
        <v>0</v>
      </c>
      <c r="BR39" s="19">
        <v>0</v>
      </c>
      <c r="BS39" s="19">
        <v>0</v>
      </c>
      <c r="BT39" s="19">
        <v>0</v>
      </c>
      <c r="BU39" s="19">
        <v>0</v>
      </c>
      <c r="BV39" s="19">
        <v>0</v>
      </c>
      <c r="BW39" s="19">
        <v>0</v>
      </c>
      <c r="BX39" s="19">
        <v>0</v>
      </c>
      <c r="BY39" s="19">
        <v>0</v>
      </c>
      <c r="BZ39" s="19">
        <v>0</v>
      </c>
      <c r="CA39" s="19">
        <v>0</v>
      </c>
      <c r="CB39" s="19">
        <v>0</v>
      </c>
      <c r="CC39" s="19">
        <v>0</v>
      </c>
      <c r="CD39" s="19">
        <v>0</v>
      </c>
      <c r="CE39" s="19">
        <v>0</v>
      </c>
      <c r="CF39" s="19">
        <v>0</v>
      </c>
      <c r="CG39" s="19">
        <v>0</v>
      </c>
      <c r="CH39" s="19">
        <v>0</v>
      </c>
      <c r="CI39" s="19">
        <v>0</v>
      </c>
      <c r="CJ39" s="19">
        <v>0</v>
      </c>
      <c r="CK39" s="19">
        <v>0</v>
      </c>
      <c r="CL39" s="19">
        <v>0</v>
      </c>
      <c r="CM39" s="19">
        <v>0</v>
      </c>
      <c r="CN39" s="19">
        <v>0</v>
      </c>
      <c r="CO39" s="19">
        <v>0</v>
      </c>
      <c r="CP39" s="19">
        <v>0</v>
      </c>
      <c r="CQ39" s="19">
        <v>0</v>
      </c>
      <c r="CR39" s="19">
        <v>0</v>
      </c>
      <c r="CS39" s="19">
        <v>0</v>
      </c>
      <c r="CT39" s="19">
        <v>0</v>
      </c>
      <c r="CU39" s="19">
        <v>0</v>
      </c>
    </row>
    <row r="40" spans="1:99" x14ac:dyDescent="0.25">
      <c r="A40" s="10" t="s">
        <v>4</v>
      </c>
      <c r="B40" s="10" t="s">
        <v>24</v>
      </c>
      <c r="C40" s="10" t="s">
        <v>26</v>
      </c>
      <c r="D40" s="46">
        <v>2.5000000000000001E-3</v>
      </c>
      <c r="E40" s="20">
        <f>-0.8*SUM(G2:G32,G41:G42)</f>
        <v>852746.72643849149</v>
      </c>
      <c r="F40" s="20">
        <f>D40*E40</f>
        <v>2131.8668160962288</v>
      </c>
      <c r="G40" s="18">
        <f>-F40</f>
        <v>-2131.8668160962288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  <c r="BA40" s="19">
        <v>0</v>
      </c>
      <c r="BB40" s="19">
        <v>0</v>
      </c>
      <c r="BC40" s="19">
        <v>0</v>
      </c>
      <c r="BD40" s="19">
        <v>0</v>
      </c>
      <c r="BE40" s="19">
        <v>0</v>
      </c>
      <c r="BF40" s="19">
        <v>0</v>
      </c>
      <c r="BG40" s="19">
        <v>0</v>
      </c>
      <c r="BH40" s="19">
        <v>0</v>
      </c>
      <c r="BI40" s="19">
        <v>0</v>
      </c>
      <c r="BJ40" s="19">
        <v>0</v>
      </c>
      <c r="BK40" s="19">
        <v>0</v>
      </c>
      <c r="BL40" s="19">
        <v>0</v>
      </c>
      <c r="BM40" s="19">
        <v>0</v>
      </c>
      <c r="BN40" s="19">
        <v>0</v>
      </c>
      <c r="BO40" s="19">
        <v>0</v>
      </c>
      <c r="BP40" s="19">
        <v>0</v>
      </c>
      <c r="BQ40" s="19">
        <v>0</v>
      </c>
      <c r="BR40" s="19">
        <v>0</v>
      </c>
      <c r="BS40" s="19">
        <v>0</v>
      </c>
      <c r="BT40" s="19">
        <v>0</v>
      </c>
      <c r="BU40" s="19">
        <v>0</v>
      </c>
      <c r="BV40" s="19">
        <v>0</v>
      </c>
      <c r="BW40" s="19">
        <v>0</v>
      </c>
      <c r="BX40" s="19">
        <v>0</v>
      </c>
      <c r="BY40" s="19">
        <v>0</v>
      </c>
      <c r="BZ40" s="19">
        <v>0</v>
      </c>
      <c r="CA40" s="19">
        <v>0</v>
      </c>
      <c r="CB40" s="19">
        <v>0</v>
      </c>
      <c r="CC40" s="19">
        <v>0</v>
      </c>
      <c r="CD40" s="19">
        <v>0</v>
      </c>
      <c r="CE40" s="19">
        <v>0</v>
      </c>
      <c r="CF40" s="19">
        <v>0</v>
      </c>
      <c r="CG40" s="19">
        <v>0</v>
      </c>
      <c r="CH40" s="19">
        <v>0</v>
      </c>
      <c r="CI40" s="19">
        <v>0</v>
      </c>
      <c r="CJ40" s="19">
        <v>0</v>
      </c>
      <c r="CK40" s="19">
        <v>0</v>
      </c>
      <c r="CL40" s="19">
        <v>0</v>
      </c>
      <c r="CM40" s="19">
        <v>0</v>
      </c>
      <c r="CN40" s="19">
        <v>0</v>
      </c>
      <c r="CO40" s="19">
        <v>0</v>
      </c>
      <c r="CP40" s="19">
        <v>0</v>
      </c>
      <c r="CQ40" s="19">
        <v>0</v>
      </c>
      <c r="CR40" s="19">
        <v>0</v>
      </c>
      <c r="CS40" s="19">
        <v>0</v>
      </c>
      <c r="CT40" s="19">
        <v>0</v>
      </c>
      <c r="CU40" s="19">
        <f>G40</f>
        <v>-2131.8668160962288</v>
      </c>
    </row>
    <row r="41" spans="1:99" x14ac:dyDescent="0.25">
      <c r="A41" s="10" t="s">
        <v>4</v>
      </c>
      <c r="B41" s="10" t="s">
        <v>1</v>
      </c>
      <c r="C41" s="10" t="s">
        <v>22</v>
      </c>
      <c r="D41" s="43">
        <f>8*16</f>
        <v>128</v>
      </c>
      <c r="E41" s="10">
        <v>700</v>
      </c>
      <c r="F41" s="20">
        <f t="shared" ref="F41:F42" si="6">D41*E41</f>
        <v>89600</v>
      </c>
      <c r="G41" s="16">
        <f>-F41</f>
        <v>-89600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>
        <f>$G$41/16</f>
        <v>-5600</v>
      </c>
      <c r="Y41" s="17">
        <f t="shared" ref="Y41:AM41" si="7">$G$41/16</f>
        <v>-5600</v>
      </c>
      <c r="Z41" s="17">
        <f t="shared" si="7"/>
        <v>-5600</v>
      </c>
      <c r="AA41" s="17">
        <f t="shared" si="7"/>
        <v>-5600</v>
      </c>
      <c r="AB41" s="17">
        <f t="shared" si="7"/>
        <v>-5600</v>
      </c>
      <c r="AC41" s="17">
        <f t="shared" si="7"/>
        <v>-5600</v>
      </c>
      <c r="AD41" s="17">
        <f t="shared" si="7"/>
        <v>-5600</v>
      </c>
      <c r="AE41" s="17">
        <f t="shared" si="7"/>
        <v>-5600</v>
      </c>
      <c r="AF41" s="17">
        <f t="shared" si="7"/>
        <v>-5600</v>
      </c>
      <c r="AG41" s="17">
        <f t="shared" si="7"/>
        <v>-5600</v>
      </c>
      <c r="AH41" s="17">
        <f t="shared" si="7"/>
        <v>-5600</v>
      </c>
      <c r="AI41" s="17">
        <f t="shared" si="7"/>
        <v>-5600</v>
      </c>
      <c r="AJ41" s="17">
        <f t="shared" si="7"/>
        <v>-5600</v>
      </c>
      <c r="AK41" s="17">
        <f t="shared" si="7"/>
        <v>-5600</v>
      </c>
      <c r="AL41" s="17">
        <f t="shared" si="7"/>
        <v>-5600</v>
      </c>
      <c r="AM41" s="17">
        <f t="shared" si="7"/>
        <v>-5600</v>
      </c>
      <c r="AN41" s="17">
        <v>0</v>
      </c>
      <c r="AO41" s="17">
        <v>0</v>
      </c>
      <c r="AP41" s="17">
        <v>0</v>
      </c>
      <c r="AQ41" s="17">
        <v>0</v>
      </c>
      <c r="AR41" s="17">
        <v>0</v>
      </c>
      <c r="AS41" s="17">
        <v>0</v>
      </c>
      <c r="AT41" s="17">
        <v>0</v>
      </c>
      <c r="AU41" s="17">
        <v>0</v>
      </c>
      <c r="AV41" s="17">
        <v>0</v>
      </c>
      <c r="AW41" s="17">
        <v>0</v>
      </c>
      <c r="AX41" s="17">
        <v>0</v>
      </c>
      <c r="AY41" s="17">
        <v>0</v>
      </c>
      <c r="AZ41" s="17">
        <v>0</v>
      </c>
      <c r="BA41" s="17">
        <v>0</v>
      </c>
      <c r="BB41" s="17">
        <v>0</v>
      </c>
      <c r="BC41" s="17">
        <v>0</v>
      </c>
      <c r="BD41" s="17">
        <v>0</v>
      </c>
      <c r="BE41" s="17">
        <v>0</v>
      </c>
      <c r="BF41" s="17">
        <v>0</v>
      </c>
      <c r="BG41" s="17">
        <v>0</v>
      </c>
      <c r="BH41" s="17">
        <v>0</v>
      </c>
      <c r="BI41" s="17">
        <v>0</v>
      </c>
      <c r="BJ41" s="17">
        <v>0</v>
      </c>
      <c r="BK41" s="17">
        <v>0</v>
      </c>
      <c r="BL41" s="17">
        <v>0</v>
      </c>
      <c r="BM41" s="17">
        <v>0</v>
      </c>
      <c r="BN41" s="17">
        <v>0</v>
      </c>
      <c r="BO41" s="17">
        <v>0</v>
      </c>
      <c r="BP41" s="17">
        <v>0</v>
      </c>
      <c r="BQ41" s="17">
        <v>0</v>
      </c>
      <c r="BR41" s="17">
        <v>0</v>
      </c>
      <c r="BS41" s="17">
        <v>0</v>
      </c>
      <c r="BT41" s="17">
        <v>0</v>
      </c>
      <c r="BU41" s="17">
        <v>0</v>
      </c>
      <c r="BV41" s="17">
        <v>0</v>
      </c>
      <c r="BW41" s="17">
        <v>0</v>
      </c>
      <c r="BX41" s="17">
        <v>0</v>
      </c>
      <c r="BY41" s="17">
        <v>0</v>
      </c>
      <c r="BZ41" s="17">
        <v>0</v>
      </c>
      <c r="CA41" s="17">
        <v>0</v>
      </c>
      <c r="CB41" s="17">
        <v>0</v>
      </c>
      <c r="CC41" s="17">
        <v>0</v>
      </c>
      <c r="CD41" s="17">
        <v>0</v>
      </c>
      <c r="CE41" s="17">
        <v>0</v>
      </c>
      <c r="CF41" s="17">
        <v>0</v>
      </c>
      <c r="CG41" s="17">
        <v>0</v>
      </c>
      <c r="CH41" s="17">
        <v>0</v>
      </c>
      <c r="CI41" s="17">
        <v>0</v>
      </c>
      <c r="CJ41" s="17">
        <v>0</v>
      </c>
      <c r="CK41" s="17">
        <v>0</v>
      </c>
      <c r="CL41" s="17">
        <v>0</v>
      </c>
      <c r="CM41" s="17">
        <v>0</v>
      </c>
      <c r="CN41" s="17">
        <v>0</v>
      </c>
      <c r="CO41" s="17">
        <v>0</v>
      </c>
      <c r="CP41" s="17">
        <v>0</v>
      </c>
      <c r="CQ41" s="17">
        <v>0</v>
      </c>
      <c r="CR41" s="17">
        <v>0</v>
      </c>
      <c r="CS41" s="17">
        <v>0</v>
      </c>
      <c r="CT41" s="17">
        <v>0</v>
      </c>
      <c r="CU41" s="17">
        <v>0</v>
      </c>
    </row>
    <row r="42" spans="1:99" x14ac:dyDescent="0.25">
      <c r="A42" s="10" t="s">
        <v>4</v>
      </c>
      <c r="B42" s="10" t="s">
        <v>1</v>
      </c>
      <c r="C42" s="10" t="s">
        <v>17</v>
      </c>
      <c r="D42" s="43">
        <f>8*16</f>
        <v>128</v>
      </c>
      <c r="E42" s="10">
        <v>200</v>
      </c>
      <c r="F42" s="20">
        <f t="shared" si="6"/>
        <v>25600</v>
      </c>
      <c r="G42" s="18">
        <f>-$F$42</f>
        <v>-25600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0</v>
      </c>
      <c r="P42" s="19">
        <v>0</v>
      </c>
      <c r="Q42" s="19">
        <v>0</v>
      </c>
      <c r="R42" s="19">
        <v>0</v>
      </c>
      <c r="S42" s="19">
        <v>0</v>
      </c>
      <c r="T42" s="19">
        <v>0</v>
      </c>
      <c r="U42" s="19">
        <v>0</v>
      </c>
      <c r="V42" s="19">
        <v>0</v>
      </c>
      <c r="W42" s="19">
        <v>0</v>
      </c>
      <c r="X42" s="19">
        <f>$G$42/16</f>
        <v>-1600</v>
      </c>
      <c r="Y42" s="19">
        <f t="shared" ref="Y42:AM42" si="8">$G$42/16</f>
        <v>-1600</v>
      </c>
      <c r="Z42" s="19">
        <f t="shared" si="8"/>
        <v>-1600</v>
      </c>
      <c r="AA42" s="19">
        <f t="shared" si="8"/>
        <v>-1600</v>
      </c>
      <c r="AB42" s="19">
        <f t="shared" si="8"/>
        <v>-1600</v>
      </c>
      <c r="AC42" s="19">
        <f t="shared" si="8"/>
        <v>-1600</v>
      </c>
      <c r="AD42" s="19">
        <f t="shared" si="8"/>
        <v>-1600</v>
      </c>
      <c r="AE42" s="19">
        <f t="shared" si="8"/>
        <v>-1600</v>
      </c>
      <c r="AF42" s="19">
        <f t="shared" si="8"/>
        <v>-1600</v>
      </c>
      <c r="AG42" s="19">
        <f t="shared" si="8"/>
        <v>-1600</v>
      </c>
      <c r="AH42" s="19">
        <f t="shared" si="8"/>
        <v>-1600</v>
      </c>
      <c r="AI42" s="19">
        <f t="shared" si="8"/>
        <v>-1600</v>
      </c>
      <c r="AJ42" s="19">
        <f t="shared" si="8"/>
        <v>-1600</v>
      </c>
      <c r="AK42" s="19">
        <f t="shared" si="8"/>
        <v>-1600</v>
      </c>
      <c r="AL42" s="19">
        <f t="shared" si="8"/>
        <v>-1600</v>
      </c>
      <c r="AM42" s="19">
        <f t="shared" si="8"/>
        <v>-1600</v>
      </c>
      <c r="AN42" s="19">
        <v>0</v>
      </c>
      <c r="AO42" s="19">
        <v>0</v>
      </c>
      <c r="AP42" s="19">
        <v>0</v>
      </c>
      <c r="AQ42" s="19">
        <v>0</v>
      </c>
      <c r="AR42" s="19">
        <v>0</v>
      </c>
      <c r="AS42" s="19">
        <v>0</v>
      </c>
      <c r="AT42" s="19">
        <v>0</v>
      </c>
      <c r="AU42" s="19">
        <v>0</v>
      </c>
      <c r="AV42" s="19">
        <v>0</v>
      </c>
      <c r="AW42" s="19">
        <v>0</v>
      </c>
      <c r="AX42" s="19">
        <v>0</v>
      </c>
      <c r="AY42" s="19">
        <v>0</v>
      </c>
      <c r="AZ42" s="19">
        <v>0</v>
      </c>
      <c r="BA42" s="19">
        <v>0</v>
      </c>
      <c r="BB42" s="19">
        <v>0</v>
      </c>
      <c r="BC42" s="19">
        <v>0</v>
      </c>
      <c r="BD42" s="19">
        <v>0</v>
      </c>
      <c r="BE42" s="19">
        <v>0</v>
      </c>
      <c r="BF42" s="19">
        <v>0</v>
      </c>
      <c r="BG42" s="19">
        <v>0</v>
      </c>
      <c r="BH42" s="19">
        <v>0</v>
      </c>
      <c r="BI42" s="19">
        <v>0</v>
      </c>
      <c r="BJ42" s="19">
        <v>0</v>
      </c>
      <c r="BK42" s="19">
        <v>0</v>
      </c>
      <c r="BL42" s="19">
        <v>0</v>
      </c>
      <c r="BM42" s="19">
        <v>0</v>
      </c>
      <c r="BN42" s="19">
        <v>0</v>
      </c>
      <c r="BO42" s="19">
        <v>0</v>
      </c>
      <c r="BP42" s="19">
        <v>0</v>
      </c>
      <c r="BQ42" s="19">
        <v>0</v>
      </c>
      <c r="BR42" s="19">
        <v>0</v>
      </c>
      <c r="BS42" s="19">
        <v>0</v>
      </c>
      <c r="BT42" s="19">
        <v>0</v>
      </c>
      <c r="BU42" s="19">
        <v>0</v>
      </c>
      <c r="BV42" s="19">
        <v>0</v>
      </c>
      <c r="BW42" s="19">
        <v>0</v>
      </c>
      <c r="BX42" s="19">
        <v>0</v>
      </c>
      <c r="BY42" s="19">
        <v>0</v>
      </c>
      <c r="BZ42" s="19">
        <v>0</v>
      </c>
      <c r="CA42" s="19">
        <v>0</v>
      </c>
      <c r="CB42" s="19">
        <v>0</v>
      </c>
      <c r="CC42" s="19">
        <v>0</v>
      </c>
      <c r="CD42" s="19">
        <v>0</v>
      </c>
      <c r="CE42" s="19">
        <v>0</v>
      </c>
      <c r="CF42" s="19">
        <v>0</v>
      </c>
      <c r="CG42" s="19">
        <v>0</v>
      </c>
      <c r="CH42" s="19">
        <v>0</v>
      </c>
      <c r="CI42" s="19">
        <v>0</v>
      </c>
      <c r="CJ42" s="19">
        <v>0</v>
      </c>
      <c r="CK42" s="19">
        <v>0</v>
      </c>
      <c r="CL42" s="19">
        <v>0</v>
      </c>
      <c r="CM42" s="19">
        <v>0</v>
      </c>
      <c r="CN42" s="19">
        <v>0</v>
      </c>
      <c r="CO42" s="19">
        <v>0</v>
      </c>
      <c r="CP42" s="19">
        <v>0</v>
      </c>
      <c r="CQ42" s="19">
        <v>0</v>
      </c>
      <c r="CR42" s="19">
        <v>0</v>
      </c>
      <c r="CS42" s="19">
        <v>0</v>
      </c>
      <c r="CT42" s="19">
        <v>0</v>
      </c>
      <c r="CU42" s="19">
        <v>0</v>
      </c>
    </row>
    <row r="43" spans="1:99" x14ac:dyDescent="0.25">
      <c r="A43" s="10" t="s">
        <v>5</v>
      </c>
      <c r="B43" s="10" t="s">
        <v>177</v>
      </c>
      <c r="C43" s="10" t="s">
        <v>143</v>
      </c>
      <c r="D43" s="43">
        <v>2</v>
      </c>
      <c r="E43" s="10">
        <f>65*2183.04</f>
        <v>141897.60000000001</v>
      </c>
      <c r="F43" s="10">
        <f>D43*E43</f>
        <v>283795.20000000001</v>
      </c>
      <c r="G43" s="18">
        <f>F43</f>
        <v>283795.20000000001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>
        <v>0</v>
      </c>
      <c r="AG43" s="19">
        <v>0</v>
      </c>
      <c r="AH43" s="19">
        <v>0</v>
      </c>
      <c r="AI43" s="19">
        <v>0</v>
      </c>
      <c r="AJ43" s="19">
        <v>0</v>
      </c>
      <c r="AK43" s="19">
        <v>0</v>
      </c>
      <c r="AL43" s="19">
        <v>0</v>
      </c>
      <c r="AM43" s="19">
        <v>0</v>
      </c>
      <c r="AN43" s="19">
        <v>0</v>
      </c>
      <c r="AO43" s="19">
        <v>0</v>
      </c>
      <c r="AP43" s="19">
        <v>0</v>
      </c>
      <c r="AQ43" s="19">
        <v>0</v>
      </c>
      <c r="AR43" s="19">
        <v>0</v>
      </c>
      <c r="AS43" s="19">
        <v>0</v>
      </c>
      <c r="AT43" s="19">
        <v>0</v>
      </c>
      <c r="AU43" s="19">
        <v>0</v>
      </c>
      <c r="AV43" s="19">
        <v>0</v>
      </c>
      <c r="AW43" s="19">
        <v>0</v>
      </c>
      <c r="AX43" s="19">
        <v>0</v>
      </c>
      <c r="AY43" s="19">
        <v>0</v>
      </c>
      <c r="AZ43" s="19">
        <v>0</v>
      </c>
      <c r="BA43" s="19">
        <v>0</v>
      </c>
      <c r="BB43" s="19">
        <v>0</v>
      </c>
      <c r="BC43" s="19">
        <v>0</v>
      </c>
      <c r="BD43" s="19">
        <v>0</v>
      </c>
      <c r="BE43" s="19">
        <v>0</v>
      </c>
      <c r="BF43" s="19">
        <v>0</v>
      </c>
      <c r="BG43" s="19">
        <v>0</v>
      </c>
      <c r="BH43" s="19">
        <v>0</v>
      </c>
      <c r="BI43" s="19">
        <v>0</v>
      </c>
      <c r="BJ43" s="19">
        <v>0</v>
      </c>
      <c r="BK43" s="19">
        <v>0</v>
      </c>
      <c r="BL43" s="19">
        <v>0</v>
      </c>
      <c r="BM43" s="19">
        <v>0</v>
      </c>
      <c r="BN43" s="19">
        <v>0</v>
      </c>
      <c r="BO43" s="19">
        <v>0</v>
      </c>
      <c r="BP43" s="19">
        <v>0</v>
      </c>
      <c r="BQ43" s="19">
        <v>0</v>
      </c>
      <c r="BR43" s="19">
        <v>0</v>
      </c>
      <c r="BS43" s="19">
        <v>0</v>
      </c>
      <c r="BT43" s="19">
        <v>0</v>
      </c>
      <c r="BU43" s="19">
        <v>0</v>
      </c>
      <c r="BV43" s="19">
        <v>0</v>
      </c>
      <c r="BW43" s="19">
        <v>0</v>
      </c>
      <c r="BX43" s="19">
        <v>0</v>
      </c>
      <c r="BY43" s="19">
        <v>0</v>
      </c>
      <c r="BZ43" s="19">
        <v>0</v>
      </c>
      <c r="CA43" s="19">
        <v>0</v>
      </c>
      <c r="CB43" s="19">
        <v>0</v>
      </c>
      <c r="CC43" s="19">
        <v>0</v>
      </c>
      <c r="CD43" s="19">
        <v>0</v>
      </c>
      <c r="CE43" s="19">
        <v>0</v>
      </c>
      <c r="CF43" s="19">
        <v>0</v>
      </c>
      <c r="CG43" s="19">
        <v>0</v>
      </c>
      <c r="CH43" s="19">
        <v>0</v>
      </c>
      <c r="CI43" s="19">
        <v>0</v>
      </c>
      <c r="CJ43" s="19">
        <v>0</v>
      </c>
      <c r="CK43" s="19">
        <v>0</v>
      </c>
      <c r="CL43" s="19">
        <v>0</v>
      </c>
      <c r="CM43" s="19">
        <v>0</v>
      </c>
      <c r="CN43" s="19">
        <v>0</v>
      </c>
      <c r="CO43" s="19">
        <v>0</v>
      </c>
      <c r="CP43" s="19">
        <v>0</v>
      </c>
      <c r="CQ43" s="19">
        <v>0</v>
      </c>
      <c r="CR43" s="19">
        <v>0</v>
      </c>
      <c r="CS43" s="19">
        <v>0</v>
      </c>
      <c r="CT43" s="19">
        <v>0</v>
      </c>
      <c r="CU43" s="19">
        <f>F43</f>
        <v>283795.20000000001</v>
      </c>
    </row>
    <row r="44" spans="1:99" x14ac:dyDescent="0.25">
      <c r="A44" s="10" t="s">
        <v>5</v>
      </c>
      <c r="B44" s="10" t="s">
        <v>178</v>
      </c>
      <c r="C44" s="10" t="s">
        <v>179</v>
      </c>
      <c r="D44" s="43">
        <v>8</v>
      </c>
      <c r="E44" s="10">
        <v>25100</v>
      </c>
      <c r="F44" s="10">
        <f>D44*E44</f>
        <v>200800</v>
      </c>
      <c r="G44" s="18">
        <f>F44</f>
        <v>200800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>
        <v>0</v>
      </c>
      <c r="T44" s="19">
        <v>0</v>
      </c>
      <c r="U44" s="19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>
        <v>0</v>
      </c>
      <c r="AE44" s="19">
        <v>0</v>
      </c>
      <c r="AF44" s="19">
        <v>0</v>
      </c>
      <c r="AG44" s="19">
        <v>0</v>
      </c>
      <c r="AH44" s="19">
        <v>0</v>
      </c>
      <c r="AI44" s="19">
        <v>0</v>
      </c>
      <c r="AJ44" s="19">
        <v>0</v>
      </c>
      <c r="AK44" s="19">
        <v>0</v>
      </c>
      <c r="AL44" s="19">
        <v>0</v>
      </c>
      <c r="AM44" s="19">
        <v>0</v>
      </c>
      <c r="AN44" s="19">
        <f>G44</f>
        <v>200800</v>
      </c>
      <c r="AO44" s="19">
        <v>0</v>
      </c>
      <c r="AP44" s="19">
        <v>0</v>
      </c>
      <c r="AQ44" s="19">
        <v>0</v>
      </c>
      <c r="AR44" s="19">
        <v>0</v>
      </c>
      <c r="AS44" s="19">
        <v>0</v>
      </c>
      <c r="AT44" s="19">
        <v>0</v>
      </c>
      <c r="AU44" s="19">
        <v>0</v>
      </c>
      <c r="AV44" s="19">
        <v>0</v>
      </c>
      <c r="AW44" s="19">
        <v>0</v>
      </c>
      <c r="AX44" s="19">
        <v>0</v>
      </c>
      <c r="AY44" s="19">
        <v>0</v>
      </c>
      <c r="AZ44" s="19">
        <v>0</v>
      </c>
      <c r="BA44" s="19">
        <v>0</v>
      </c>
      <c r="BB44" s="19">
        <v>0</v>
      </c>
      <c r="BC44" s="19">
        <v>0</v>
      </c>
      <c r="BD44" s="19">
        <v>0</v>
      </c>
      <c r="BE44" s="19">
        <v>0</v>
      </c>
      <c r="BF44" s="19">
        <v>0</v>
      </c>
      <c r="BG44" s="19">
        <v>0</v>
      </c>
      <c r="BH44" s="19">
        <v>0</v>
      </c>
      <c r="BI44" s="19">
        <v>0</v>
      </c>
      <c r="BJ44" s="19">
        <v>0</v>
      </c>
      <c r="BK44" s="19">
        <v>0</v>
      </c>
      <c r="BL44" s="19">
        <v>0</v>
      </c>
      <c r="BM44" s="19">
        <v>0</v>
      </c>
      <c r="BN44" s="19">
        <v>0</v>
      </c>
      <c r="BO44" s="19">
        <v>0</v>
      </c>
      <c r="BP44" s="19">
        <v>0</v>
      </c>
      <c r="BQ44" s="19">
        <v>0</v>
      </c>
      <c r="BR44" s="19">
        <v>0</v>
      </c>
      <c r="BS44" s="19">
        <v>0</v>
      </c>
      <c r="BT44" s="19">
        <v>0</v>
      </c>
      <c r="BU44" s="19">
        <v>0</v>
      </c>
      <c r="BV44" s="19">
        <v>0</v>
      </c>
      <c r="BW44" s="19">
        <v>0</v>
      </c>
      <c r="BX44" s="19">
        <v>0</v>
      </c>
      <c r="BY44" s="19">
        <v>0</v>
      </c>
      <c r="BZ44" s="19">
        <v>0</v>
      </c>
      <c r="CA44" s="19">
        <v>0</v>
      </c>
      <c r="CB44" s="19">
        <v>0</v>
      </c>
      <c r="CC44" s="19">
        <v>0</v>
      </c>
      <c r="CD44" s="19">
        <v>0</v>
      </c>
      <c r="CE44" s="19">
        <v>0</v>
      </c>
      <c r="CF44" s="19">
        <v>0</v>
      </c>
      <c r="CG44" s="19">
        <v>0</v>
      </c>
      <c r="CH44" s="19">
        <v>0</v>
      </c>
      <c r="CI44" s="19">
        <v>0</v>
      </c>
      <c r="CJ44" s="19">
        <v>0</v>
      </c>
      <c r="CK44" s="19">
        <v>0</v>
      </c>
      <c r="CL44" s="19">
        <v>0</v>
      </c>
      <c r="CM44" s="19">
        <v>0</v>
      </c>
      <c r="CN44" s="19">
        <v>0</v>
      </c>
      <c r="CO44" s="19">
        <v>0</v>
      </c>
      <c r="CP44" s="19">
        <v>0</v>
      </c>
      <c r="CQ44" s="19">
        <v>0</v>
      </c>
      <c r="CR44" s="19">
        <v>0</v>
      </c>
      <c r="CS44" s="19">
        <v>0</v>
      </c>
      <c r="CT44" s="19">
        <v>0</v>
      </c>
      <c r="CU44" s="19">
        <v>0</v>
      </c>
    </row>
    <row r="45" spans="1:99" x14ac:dyDescent="0.25">
      <c r="A45" s="10" t="s">
        <v>5</v>
      </c>
      <c r="B45" s="10" t="s">
        <v>178</v>
      </c>
      <c r="C45" s="10" t="s">
        <v>180</v>
      </c>
      <c r="D45" s="43">
        <v>8</v>
      </c>
      <c r="E45" s="10">
        <v>11000</v>
      </c>
      <c r="F45" s="10">
        <f>D45*E45</f>
        <v>88000</v>
      </c>
      <c r="G45" s="18">
        <f>F45</f>
        <v>88000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</v>
      </c>
      <c r="AH45" s="19">
        <v>0</v>
      </c>
      <c r="AI45" s="19">
        <v>0</v>
      </c>
      <c r="AJ45" s="19">
        <v>0</v>
      </c>
      <c r="AK45" s="19">
        <v>0</v>
      </c>
      <c r="AL45" s="19">
        <v>0</v>
      </c>
      <c r="AM45" s="19">
        <v>0</v>
      </c>
      <c r="AN45" s="19">
        <f>G45</f>
        <v>88000</v>
      </c>
      <c r="AO45" s="19">
        <v>0</v>
      </c>
      <c r="AP45" s="19">
        <v>0</v>
      </c>
      <c r="AQ45" s="19">
        <v>0</v>
      </c>
      <c r="AR45" s="19">
        <v>0</v>
      </c>
      <c r="AS45" s="19">
        <v>0</v>
      </c>
      <c r="AT45" s="19">
        <v>0</v>
      </c>
      <c r="AU45" s="19">
        <v>0</v>
      </c>
      <c r="AV45" s="19">
        <v>0</v>
      </c>
      <c r="AW45" s="19">
        <v>0</v>
      </c>
      <c r="AX45" s="19">
        <v>0</v>
      </c>
      <c r="AY45" s="19">
        <v>0</v>
      </c>
      <c r="AZ45" s="19">
        <v>0</v>
      </c>
      <c r="BA45" s="19">
        <v>0</v>
      </c>
      <c r="BB45" s="19">
        <v>0</v>
      </c>
      <c r="BC45" s="19">
        <v>0</v>
      </c>
      <c r="BD45" s="19">
        <v>0</v>
      </c>
      <c r="BE45" s="19">
        <v>0</v>
      </c>
      <c r="BF45" s="19">
        <v>0</v>
      </c>
      <c r="BG45" s="19">
        <v>0</v>
      </c>
      <c r="BH45" s="19">
        <v>0</v>
      </c>
      <c r="BI45" s="19">
        <v>0</v>
      </c>
      <c r="BJ45" s="19">
        <v>0</v>
      </c>
      <c r="BK45" s="19">
        <v>0</v>
      </c>
      <c r="BL45" s="19">
        <v>0</v>
      </c>
      <c r="BM45" s="19">
        <v>0</v>
      </c>
      <c r="BN45" s="19">
        <v>0</v>
      </c>
      <c r="BO45" s="19">
        <v>0</v>
      </c>
      <c r="BP45" s="19">
        <v>0</v>
      </c>
      <c r="BQ45" s="19">
        <v>0</v>
      </c>
      <c r="BR45" s="19">
        <v>0</v>
      </c>
      <c r="BS45" s="19">
        <v>0</v>
      </c>
      <c r="BT45" s="19">
        <v>0</v>
      </c>
      <c r="BU45" s="19">
        <v>0</v>
      </c>
      <c r="BV45" s="19">
        <v>0</v>
      </c>
      <c r="BW45" s="19">
        <v>0</v>
      </c>
      <c r="BX45" s="19">
        <v>0</v>
      </c>
      <c r="BY45" s="19">
        <v>0</v>
      </c>
      <c r="BZ45" s="19">
        <v>0</v>
      </c>
      <c r="CA45" s="19">
        <v>0</v>
      </c>
      <c r="CB45" s="19">
        <v>0</v>
      </c>
      <c r="CC45" s="19">
        <v>0</v>
      </c>
      <c r="CD45" s="19">
        <v>0</v>
      </c>
      <c r="CE45" s="19">
        <v>0</v>
      </c>
      <c r="CF45" s="19">
        <v>0</v>
      </c>
      <c r="CG45" s="19">
        <v>0</v>
      </c>
      <c r="CH45" s="19">
        <v>0</v>
      </c>
      <c r="CI45" s="19">
        <v>0</v>
      </c>
      <c r="CJ45" s="19">
        <v>0</v>
      </c>
      <c r="CK45" s="19">
        <v>0</v>
      </c>
      <c r="CL45" s="19">
        <v>0</v>
      </c>
      <c r="CM45" s="19">
        <v>0</v>
      </c>
      <c r="CN45" s="19">
        <v>0</v>
      </c>
      <c r="CO45" s="19">
        <v>0</v>
      </c>
      <c r="CP45" s="19">
        <v>0</v>
      </c>
      <c r="CQ45" s="19">
        <v>0</v>
      </c>
      <c r="CR45" s="19">
        <v>0</v>
      </c>
      <c r="CS45" s="19">
        <v>0</v>
      </c>
      <c r="CT45" s="19">
        <v>0</v>
      </c>
      <c r="CU45" s="19">
        <v>0</v>
      </c>
    </row>
    <row r="46" spans="1:99" x14ac:dyDescent="0.25">
      <c r="A46" s="10" t="s">
        <v>5</v>
      </c>
      <c r="B46" s="10" t="s">
        <v>181</v>
      </c>
      <c r="C46" s="10" t="s">
        <v>182</v>
      </c>
      <c r="D46" s="43">
        <f>2*60</f>
        <v>120</v>
      </c>
      <c r="E46" s="10">
        <v>450</v>
      </c>
      <c r="F46" s="20">
        <f>D46*E46</f>
        <v>54000</v>
      </c>
      <c r="G46" s="18">
        <f>F46</f>
        <v>54000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>
        <v>0</v>
      </c>
      <c r="T46" s="19">
        <v>0</v>
      </c>
      <c r="U46" s="19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0</v>
      </c>
      <c r="AC46" s="19">
        <v>0</v>
      </c>
      <c r="AD46" s="19">
        <v>0</v>
      </c>
      <c r="AE46" s="19">
        <v>0</v>
      </c>
      <c r="AF46" s="19">
        <v>0</v>
      </c>
      <c r="AG46" s="19">
        <v>0</v>
      </c>
      <c r="AH46" s="19">
        <v>0</v>
      </c>
      <c r="AI46" s="19">
        <v>0</v>
      </c>
      <c r="AJ46" s="19">
        <v>0</v>
      </c>
      <c r="AK46" s="19">
        <v>0</v>
      </c>
      <c r="AL46" s="19">
        <v>0</v>
      </c>
      <c r="AM46" s="19">
        <v>0</v>
      </c>
      <c r="AN46" s="19">
        <f>($D$46*$E$46)/60</f>
        <v>900</v>
      </c>
      <c r="AO46" s="19">
        <f t="shared" ref="AO46:CU46" si="9">($D$46*$E$46)/60</f>
        <v>900</v>
      </c>
      <c r="AP46" s="19">
        <f t="shared" si="9"/>
        <v>900</v>
      </c>
      <c r="AQ46" s="19">
        <f t="shared" si="9"/>
        <v>900</v>
      </c>
      <c r="AR46" s="19">
        <f t="shared" si="9"/>
        <v>900</v>
      </c>
      <c r="AS46" s="19">
        <f t="shared" si="9"/>
        <v>900</v>
      </c>
      <c r="AT46" s="19">
        <f t="shared" si="9"/>
        <v>900</v>
      </c>
      <c r="AU46" s="19">
        <f t="shared" si="9"/>
        <v>900</v>
      </c>
      <c r="AV46" s="19">
        <f t="shared" si="9"/>
        <v>900</v>
      </c>
      <c r="AW46" s="19">
        <f t="shared" si="9"/>
        <v>900</v>
      </c>
      <c r="AX46" s="19">
        <f t="shared" si="9"/>
        <v>900</v>
      </c>
      <c r="AY46" s="19">
        <f t="shared" si="9"/>
        <v>900</v>
      </c>
      <c r="AZ46" s="19">
        <f t="shared" si="9"/>
        <v>900</v>
      </c>
      <c r="BA46" s="19">
        <f t="shared" si="9"/>
        <v>900</v>
      </c>
      <c r="BB46" s="19">
        <f t="shared" si="9"/>
        <v>900</v>
      </c>
      <c r="BC46" s="19">
        <f t="shared" si="9"/>
        <v>900</v>
      </c>
      <c r="BD46" s="19">
        <f t="shared" si="9"/>
        <v>900</v>
      </c>
      <c r="BE46" s="19">
        <f t="shared" si="9"/>
        <v>900</v>
      </c>
      <c r="BF46" s="19">
        <f t="shared" si="9"/>
        <v>900</v>
      </c>
      <c r="BG46" s="19">
        <f t="shared" si="9"/>
        <v>900</v>
      </c>
      <c r="BH46" s="19">
        <f t="shared" si="9"/>
        <v>900</v>
      </c>
      <c r="BI46" s="19">
        <f t="shared" si="9"/>
        <v>900</v>
      </c>
      <c r="BJ46" s="19">
        <f t="shared" si="9"/>
        <v>900</v>
      </c>
      <c r="BK46" s="19">
        <f t="shared" si="9"/>
        <v>900</v>
      </c>
      <c r="BL46" s="19">
        <f t="shared" si="9"/>
        <v>900</v>
      </c>
      <c r="BM46" s="19">
        <f t="shared" si="9"/>
        <v>900</v>
      </c>
      <c r="BN46" s="19">
        <f t="shared" si="9"/>
        <v>900</v>
      </c>
      <c r="BO46" s="19">
        <f t="shared" si="9"/>
        <v>900</v>
      </c>
      <c r="BP46" s="19">
        <f t="shared" si="9"/>
        <v>900</v>
      </c>
      <c r="BQ46" s="19">
        <f t="shared" si="9"/>
        <v>900</v>
      </c>
      <c r="BR46" s="19">
        <f t="shared" si="9"/>
        <v>900</v>
      </c>
      <c r="BS46" s="19">
        <f t="shared" si="9"/>
        <v>900</v>
      </c>
      <c r="BT46" s="19">
        <f t="shared" si="9"/>
        <v>900</v>
      </c>
      <c r="BU46" s="19">
        <f t="shared" si="9"/>
        <v>900</v>
      </c>
      <c r="BV46" s="19">
        <f t="shared" si="9"/>
        <v>900</v>
      </c>
      <c r="BW46" s="19">
        <f t="shared" si="9"/>
        <v>900</v>
      </c>
      <c r="BX46" s="19">
        <f t="shared" si="9"/>
        <v>900</v>
      </c>
      <c r="BY46" s="19">
        <f t="shared" si="9"/>
        <v>900</v>
      </c>
      <c r="BZ46" s="19">
        <f t="shared" si="9"/>
        <v>900</v>
      </c>
      <c r="CA46" s="19">
        <f t="shared" si="9"/>
        <v>900</v>
      </c>
      <c r="CB46" s="19">
        <f t="shared" si="9"/>
        <v>900</v>
      </c>
      <c r="CC46" s="19">
        <f t="shared" si="9"/>
        <v>900</v>
      </c>
      <c r="CD46" s="19">
        <f t="shared" si="9"/>
        <v>900</v>
      </c>
      <c r="CE46" s="19">
        <f t="shared" si="9"/>
        <v>900</v>
      </c>
      <c r="CF46" s="19">
        <f t="shared" si="9"/>
        <v>900</v>
      </c>
      <c r="CG46" s="19">
        <f t="shared" si="9"/>
        <v>900</v>
      </c>
      <c r="CH46" s="19">
        <f t="shared" si="9"/>
        <v>900</v>
      </c>
      <c r="CI46" s="19">
        <f t="shared" si="9"/>
        <v>900</v>
      </c>
      <c r="CJ46" s="19">
        <f t="shared" si="9"/>
        <v>900</v>
      </c>
      <c r="CK46" s="19">
        <f t="shared" si="9"/>
        <v>900</v>
      </c>
      <c r="CL46" s="19">
        <f t="shared" si="9"/>
        <v>900</v>
      </c>
      <c r="CM46" s="19">
        <f t="shared" si="9"/>
        <v>900</v>
      </c>
      <c r="CN46" s="19">
        <f t="shared" si="9"/>
        <v>900</v>
      </c>
      <c r="CO46" s="19">
        <f t="shared" si="9"/>
        <v>900</v>
      </c>
      <c r="CP46" s="19">
        <f t="shared" si="9"/>
        <v>900</v>
      </c>
      <c r="CQ46" s="19">
        <f t="shared" si="9"/>
        <v>900</v>
      </c>
      <c r="CR46" s="19">
        <f t="shared" si="9"/>
        <v>900</v>
      </c>
      <c r="CS46" s="19">
        <f t="shared" si="9"/>
        <v>900</v>
      </c>
      <c r="CT46" s="19">
        <f t="shared" si="9"/>
        <v>900</v>
      </c>
      <c r="CU46" s="19">
        <f t="shared" si="9"/>
        <v>900</v>
      </c>
    </row>
    <row r="47" spans="1:99" x14ac:dyDescent="0.25">
      <c r="A47" s="10" t="s">
        <v>5</v>
      </c>
      <c r="B47" s="10" t="s">
        <v>183</v>
      </c>
      <c r="C47" s="10" t="s">
        <v>151</v>
      </c>
      <c r="D47" s="43">
        <v>0</v>
      </c>
      <c r="E47" s="10">
        <v>50</v>
      </c>
      <c r="F47" s="20">
        <f t="shared" ref="F47" si="10">D47*E47</f>
        <v>0</v>
      </c>
      <c r="G47" s="25">
        <f>F47</f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>
        <v>0</v>
      </c>
      <c r="T47" s="19">
        <v>0</v>
      </c>
      <c r="U47" s="19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0</v>
      </c>
      <c r="AD47" s="19">
        <v>0</v>
      </c>
      <c r="AE47" s="19">
        <v>0</v>
      </c>
      <c r="AF47" s="19">
        <v>0</v>
      </c>
      <c r="AG47" s="19">
        <v>0</v>
      </c>
      <c r="AH47" s="19">
        <v>0</v>
      </c>
      <c r="AI47" s="19">
        <v>0</v>
      </c>
      <c r="AJ47" s="19">
        <v>0</v>
      </c>
      <c r="AK47" s="19">
        <v>0</v>
      </c>
      <c r="AL47" s="19">
        <v>0</v>
      </c>
      <c r="AM47" s="19">
        <v>0</v>
      </c>
      <c r="AN47" s="19">
        <f>($D$47*$E$47)/60</f>
        <v>0</v>
      </c>
      <c r="AO47" s="19">
        <f t="shared" ref="AO47:CU47" si="11">($D$47*$E$47)/60</f>
        <v>0</v>
      </c>
      <c r="AP47" s="19">
        <f t="shared" si="11"/>
        <v>0</v>
      </c>
      <c r="AQ47" s="19">
        <f t="shared" si="11"/>
        <v>0</v>
      </c>
      <c r="AR47" s="19">
        <f t="shared" si="11"/>
        <v>0</v>
      </c>
      <c r="AS47" s="19">
        <f t="shared" si="11"/>
        <v>0</v>
      </c>
      <c r="AT47" s="19">
        <f t="shared" si="11"/>
        <v>0</v>
      </c>
      <c r="AU47" s="19">
        <f t="shared" si="11"/>
        <v>0</v>
      </c>
      <c r="AV47" s="19">
        <f t="shared" si="11"/>
        <v>0</v>
      </c>
      <c r="AW47" s="19">
        <f t="shared" si="11"/>
        <v>0</v>
      </c>
      <c r="AX47" s="19">
        <f t="shared" si="11"/>
        <v>0</v>
      </c>
      <c r="AY47" s="19">
        <f t="shared" si="11"/>
        <v>0</v>
      </c>
      <c r="AZ47" s="19">
        <f t="shared" si="11"/>
        <v>0</v>
      </c>
      <c r="BA47" s="19">
        <f t="shared" si="11"/>
        <v>0</v>
      </c>
      <c r="BB47" s="19">
        <f t="shared" si="11"/>
        <v>0</v>
      </c>
      <c r="BC47" s="19">
        <f t="shared" si="11"/>
        <v>0</v>
      </c>
      <c r="BD47" s="19">
        <f t="shared" si="11"/>
        <v>0</v>
      </c>
      <c r="BE47" s="19">
        <f t="shared" si="11"/>
        <v>0</v>
      </c>
      <c r="BF47" s="19">
        <f t="shared" si="11"/>
        <v>0</v>
      </c>
      <c r="BG47" s="19">
        <f t="shared" si="11"/>
        <v>0</v>
      </c>
      <c r="BH47" s="19">
        <f t="shared" si="11"/>
        <v>0</v>
      </c>
      <c r="BI47" s="19">
        <f t="shared" si="11"/>
        <v>0</v>
      </c>
      <c r="BJ47" s="19">
        <f t="shared" si="11"/>
        <v>0</v>
      </c>
      <c r="BK47" s="19">
        <f t="shared" si="11"/>
        <v>0</v>
      </c>
      <c r="BL47" s="19">
        <f t="shared" si="11"/>
        <v>0</v>
      </c>
      <c r="BM47" s="19">
        <f t="shared" si="11"/>
        <v>0</v>
      </c>
      <c r="BN47" s="19">
        <f t="shared" si="11"/>
        <v>0</v>
      </c>
      <c r="BO47" s="19">
        <f t="shared" si="11"/>
        <v>0</v>
      </c>
      <c r="BP47" s="19">
        <f t="shared" si="11"/>
        <v>0</v>
      </c>
      <c r="BQ47" s="19">
        <f t="shared" si="11"/>
        <v>0</v>
      </c>
      <c r="BR47" s="19">
        <f t="shared" si="11"/>
        <v>0</v>
      </c>
      <c r="BS47" s="19">
        <f t="shared" si="11"/>
        <v>0</v>
      </c>
      <c r="BT47" s="19">
        <f t="shared" si="11"/>
        <v>0</v>
      </c>
      <c r="BU47" s="19">
        <f t="shared" si="11"/>
        <v>0</v>
      </c>
      <c r="BV47" s="19">
        <f t="shared" si="11"/>
        <v>0</v>
      </c>
      <c r="BW47" s="19">
        <f t="shared" si="11"/>
        <v>0</v>
      </c>
      <c r="BX47" s="19">
        <f t="shared" si="11"/>
        <v>0</v>
      </c>
      <c r="BY47" s="19">
        <f t="shared" si="11"/>
        <v>0</v>
      </c>
      <c r="BZ47" s="19">
        <f t="shared" si="11"/>
        <v>0</v>
      </c>
      <c r="CA47" s="19">
        <f t="shared" si="11"/>
        <v>0</v>
      </c>
      <c r="CB47" s="19">
        <f t="shared" si="11"/>
        <v>0</v>
      </c>
      <c r="CC47" s="19">
        <f t="shared" si="11"/>
        <v>0</v>
      </c>
      <c r="CD47" s="19">
        <f t="shared" si="11"/>
        <v>0</v>
      </c>
      <c r="CE47" s="19">
        <f t="shared" si="11"/>
        <v>0</v>
      </c>
      <c r="CF47" s="19">
        <f t="shared" si="11"/>
        <v>0</v>
      </c>
      <c r="CG47" s="19">
        <f t="shared" si="11"/>
        <v>0</v>
      </c>
      <c r="CH47" s="19">
        <f t="shared" si="11"/>
        <v>0</v>
      </c>
      <c r="CI47" s="19">
        <f t="shared" si="11"/>
        <v>0</v>
      </c>
      <c r="CJ47" s="19">
        <f t="shared" si="11"/>
        <v>0</v>
      </c>
      <c r="CK47" s="19">
        <f t="shared" si="11"/>
        <v>0</v>
      </c>
      <c r="CL47" s="19">
        <f t="shared" si="11"/>
        <v>0</v>
      </c>
      <c r="CM47" s="19">
        <f t="shared" si="11"/>
        <v>0</v>
      </c>
      <c r="CN47" s="19">
        <f t="shared" si="11"/>
        <v>0</v>
      </c>
      <c r="CO47" s="19">
        <f t="shared" si="11"/>
        <v>0</v>
      </c>
      <c r="CP47" s="19">
        <f t="shared" si="11"/>
        <v>0</v>
      </c>
      <c r="CQ47" s="19">
        <f t="shared" si="11"/>
        <v>0</v>
      </c>
      <c r="CR47" s="19">
        <f t="shared" si="11"/>
        <v>0</v>
      </c>
      <c r="CS47" s="19">
        <f t="shared" si="11"/>
        <v>0</v>
      </c>
      <c r="CT47" s="19">
        <f t="shared" si="11"/>
        <v>0</v>
      </c>
      <c r="CU47" s="19">
        <f t="shared" si="11"/>
        <v>0</v>
      </c>
    </row>
    <row r="48" spans="1:99" x14ac:dyDescent="0.25">
      <c r="A48" s="10" t="s">
        <v>184</v>
      </c>
      <c r="B48" s="10" t="s">
        <v>185</v>
      </c>
      <c r="C48" s="10" t="s">
        <v>5</v>
      </c>
      <c r="F48" s="26"/>
      <c r="G48" s="27">
        <f>SUM(F43:F47)</f>
        <v>626595.19999999995</v>
      </c>
      <c r="H48" s="28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spans="1:99" x14ac:dyDescent="0.25">
      <c r="A49" s="10" t="s">
        <v>184</v>
      </c>
      <c r="B49" s="10" t="s">
        <v>185</v>
      </c>
      <c r="C49" s="10" t="s">
        <v>90</v>
      </c>
      <c r="F49" s="26"/>
      <c r="G49" s="27">
        <f>-SUM(F2:F42)</f>
        <v>-1171029.6452228418</v>
      </c>
      <c r="H49" s="28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spans="1:99" x14ac:dyDescent="0.25">
      <c r="A50" s="10" t="s">
        <v>184</v>
      </c>
      <c r="B50" s="10" t="s">
        <v>185</v>
      </c>
      <c r="C50" s="10" t="s">
        <v>186</v>
      </c>
      <c r="F50" s="26"/>
      <c r="G50" s="27">
        <f>SUM(G48:G49)</f>
        <v>-544434.44522284181</v>
      </c>
      <c r="H50" s="28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spans="1:99" x14ac:dyDescent="0.25">
      <c r="A51" s="10" t="s">
        <v>184</v>
      </c>
      <c r="B51" s="10" t="s">
        <v>185</v>
      </c>
      <c r="C51" s="10" t="s">
        <v>187</v>
      </c>
      <c r="F51" s="26"/>
      <c r="G51" s="30">
        <f>G50/-G49</f>
        <v>-0.46491943858452733</v>
      </c>
      <c r="H51" s="28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spans="1:99" x14ac:dyDescent="0.25">
      <c r="A52" s="10" t="s">
        <v>184</v>
      </c>
      <c r="B52" s="10" t="s">
        <v>188</v>
      </c>
      <c r="C52" s="10" t="s">
        <v>189</v>
      </c>
      <c r="F52" s="26"/>
      <c r="G52" s="31"/>
      <c r="H52" s="32">
        <f>SUM(H2:H47)</f>
        <v>0</v>
      </c>
      <c r="I52" s="24">
        <f>SUM(I2:I47)</f>
        <v>-7018</v>
      </c>
      <c r="J52" s="24">
        <f>SUM(J2:J47)</f>
        <v>0</v>
      </c>
      <c r="K52" s="24">
        <f>SUM(K2:K47)</f>
        <v>-7741.9324563140999</v>
      </c>
      <c r="L52" s="24">
        <f>SUM(L2:L47)</f>
        <v>0</v>
      </c>
      <c r="M52" s="24">
        <f>SUM(M2:M47)</f>
        <v>-21397.89102968841</v>
      </c>
      <c r="N52" s="24">
        <f>SUM(N2:N47)</f>
        <v>-598.5</v>
      </c>
      <c r="O52" s="24">
        <f>SUM(O2:O47)</f>
        <v>0</v>
      </c>
      <c r="P52" s="24">
        <f>SUM(P2:P47)</f>
        <v>-30931.61713847491</v>
      </c>
      <c r="Q52" s="24">
        <f>SUM(Q2:Q47)</f>
        <v>-6384.4128621000018</v>
      </c>
      <c r="R52" s="24">
        <f>SUM(R2:R47)</f>
        <v>-844.93245631410025</v>
      </c>
      <c r="S52" s="24">
        <f>SUM(S2:S47)</f>
        <v>0</v>
      </c>
      <c r="T52" s="24">
        <f>SUM(T2:T47)</f>
        <v>-25537.651448400007</v>
      </c>
      <c r="U52" s="24">
        <f>SUM(U2:U47)</f>
        <v>0</v>
      </c>
      <c r="V52" s="24">
        <f>SUM(V2:V47)</f>
        <v>0</v>
      </c>
      <c r="W52" s="24">
        <f>SUM(W2:W47)</f>
        <v>-7866.480358630949</v>
      </c>
      <c r="X52" s="24">
        <f>SUM(X2:X47)</f>
        <v>-44805.354048544403</v>
      </c>
      <c r="Y52" s="24">
        <f>SUM(Y2:Y47)</f>
        <v>-61835.58748785549</v>
      </c>
      <c r="Z52" s="24">
        <f>SUM(Z2:Z47)</f>
        <v>-22331.127368914516</v>
      </c>
      <c r="AA52" s="24">
        <f>SUM(AA2:AA47)</f>
        <v>-37426.087213408391</v>
      </c>
      <c r="AB52" s="24">
        <f>SUM(AB2:AB47)</f>
        <v>-61401.967474758487</v>
      </c>
      <c r="AC52" s="24">
        <f>SUM(AC2:AC47)</f>
        <v>-86203.168065252554</v>
      </c>
      <c r="AD52" s="24">
        <f>SUM(AD2:AD47)</f>
        <v>-62196.784275280341</v>
      </c>
      <c r="AE52" s="24">
        <f>SUM(AE2:AE47)</f>
        <v>-52022.620814068243</v>
      </c>
      <c r="AF52" s="24">
        <f>SUM(AF2:AF47)</f>
        <v>-50555.738675613589</v>
      </c>
      <c r="AG52" s="24">
        <f>SUM(AG2:AG47)</f>
        <v>-50955.905216218714</v>
      </c>
      <c r="AH52" s="24">
        <f>SUM(AH2:AH47)</f>
        <v>-58204.374928424688</v>
      </c>
      <c r="AI52" s="24">
        <f>SUM(AI2:AI47)</f>
        <v>-90358.205429144858</v>
      </c>
      <c r="AJ52" s="24">
        <f>SUM(AJ2:AJ47)</f>
        <v>-115039.21363479804</v>
      </c>
      <c r="AK52" s="24">
        <f>SUM(AK2:AK47)</f>
        <v>-87416.070597641432</v>
      </c>
      <c r="AL52" s="24">
        <f>SUM(AL2:AL47)</f>
        <v>-62905.271430103334</v>
      </c>
      <c r="AM52" s="24">
        <f>SUM(AM2:AM47)</f>
        <v>-49056.042421115497</v>
      </c>
      <c r="AN52" s="24">
        <f>SUM(AN2:AN47)</f>
        <v>284361.14457169751</v>
      </c>
      <c r="AO52" s="24">
        <f>SUM(AO2:AO47)</f>
        <v>-1127.0915420822002</v>
      </c>
      <c r="AP52" s="24">
        <f>SUM(AP2:AP47)</f>
        <v>-1095.5555334325793</v>
      </c>
      <c r="AQ52" s="24">
        <f>SUM(AQ2:AQ47)</f>
        <v>-1063.9275447577302</v>
      </c>
      <c r="AR52" s="24">
        <f>SUM(AR2:AR47)</f>
        <v>-1032.2073077825789</v>
      </c>
      <c r="AS52" s="24">
        <f>SUM(AS2:AS47)</f>
        <v>-1000.3945534495845</v>
      </c>
      <c r="AT52" s="24">
        <f>SUM(AT2:AT47)</f>
        <v>-968.48901191645155</v>
      </c>
      <c r="AU52" s="24">
        <f>SUM(AU2:AU47)</f>
        <v>-936.49041255384645</v>
      </c>
      <c r="AV52" s="24">
        <f>SUM(AV2:AV47)</f>
        <v>-904.39848394310116</v>
      </c>
      <c r="AW52" s="24">
        <f>SUM(AW2:AW47)</f>
        <v>-872.21295387390796</v>
      </c>
      <c r="AX52" s="24">
        <f>SUM(AX2:AX47)</f>
        <v>-839.93354934201216</v>
      </c>
      <c r="AY52" s="24">
        <f>SUM(AY2:AY47)</f>
        <v>-807.55999654689913</v>
      </c>
      <c r="AZ52" s="24">
        <f>SUM(AZ2:AZ47)</f>
        <v>-775.09202088946654</v>
      </c>
      <c r="BA52" s="24">
        <f>SUM(BA2:BA47)</f>
        <v>-742.52934696970033</v>
      </c>
      <c r="BB52" s="24">
        <f>SUM(BB2:BB47)</f>
        <v>-709.87169858433435</v>
      </c>
      <c r="BC52" s="24">
        <f>SUM(BC2:BC47)</f>
        <v>-677.11879872451095</v>
      </c>
      <c r="BD52" s="24">
        <f>SUM(BD2:BD47)</f>
        <v>-644.27036957342989</v>
      </c>
      <c r="BE52" s="24">
        <f>SUM(BE2:BE47)</f>
        <v>-611.32613250399186</v>
      </c>
      <c r="BF52" s="24">
        <f>SUM(BF2:BF47)</f>
        <v>-578.28580807643402</v>
      </c>
      <c r="BG52" s="24">
        <f>SUM(BG2:BG47)</f>
        <v>-545.14911603596283</v>
      </c>
      <c r="BH52" s="24">
        <f>SUM(BH2:BH47)</f>
        <v>-511.91577531037319</v>
      </c>
      <c r="BI52" s="24">
        <f>SUM(BI2:BI47)</f>
        <v>-478.58550400766762</v>
      </c>
      <c r="BJ52" s="24">
        <f>SUM(BJ2:BJ47)</f>
        <v>-445.15801941366249</v>
      </c>
      <c r="BK52" s="24">
        <f>SUM(BK2:BK47)</f>
        <v>-411.63303798959146</v>
      </c>
      <c r="BL52" s="24">
        <f>SUM(BL2:BL47)</f>
        <v>-378.01027536970037</v>
      </c>
      <c r="BM52" s="24">
        <f>SUM(BM2:BM47)</f>
        <v>-344.28944635883431</v>
      </c>
      <c r="BN52" s="24">
        <f>SUM(BN2:BN47)</f>
        <v>-310.47026493001999</v>
      </c>
      <c r="BO52" s="24">
        <f>SUM(BO2:BO47)</f>
        <v>-276.5524442220385</v>
      </c>
      <c r="BP52" s="24">
        <f>SUM(BP2:BP47)</f>
        <v>-242.53569653699219</v>
      </c>
      <c r="BQ52" s="24">
        <f>SUM(BQ2:BQ47)</f>
        <v>-208.41973333786405</v>
      </c>
      <c r="BR52" s="24">
        <f>SUM(BR2:BR47)</f>
        <v>-174.20426524607183</v>
      </c>
      <c r="BS52" s="24">
        <f>SUM(BS2:BS47)</f>
        <v>-139.88900203901198</v>
      </c>
      <c r="BT52" s="24">
        <f>SUM(BT2:BT47)</f>
        <v>-105.47365264759833</v>
      </c>
      <c r="BU52" s="24">
        <f>SUM(BU2:BU47)</f>
        <v>-70.957925153792985</v>
      </c>
      <c r="BV52" s="24">
        <f>SUM(BV2:BV47)</f>
        <v>-36.341526788130636</v>
      </c>
      <c r="BW52" s="24">
        <f>SUM(BW2:BW47)</f>
        <v>-1.6241639272351449</v>
      </c>
      <c r="BX52" s="24">
        <f>SUM(BX2:BX47)</f>
        <v>33.194457908671325</v>
      </c>
      <c r="BY52" s="24">
        <f>SUM(BY2:BY47)</f>
        <v>68.114634058265665</v>
      </c>
      <c r="BZ52" s="24">
        <f>SUM(BZ2:BZ47)</f>
        <v>103.13666072162982</v>
      </c>
      <c r="CA52" s="24">
        <f>SUM(CA2:CA47)</f>
        <v>138.26083496276237</v>
      </c>
      <c r="CB52" s="24">
        <f>SUM(CB2:CB47)</f>
        <v>173.48745471209781</v>
      </c>
      <c r="CC52" s="24">
        <f>SUM(CC2:CC47)</f>
        <v>208.81681876903554</v>
      </c>
      <c r="CD52" s="24">
        <f>SUM(CD2:CD47)</f>
        <v>244.24922680447276</v>
      </c>
      <c r="CE52" s="24">
        <f>SUM(CE2:CE47)</f>
        <v>279.78497936334668</v>
      </c>
      <c r="CF52" s="24">
        <f>SUM(CF2:CF47)</f>
        <v>315.42437786718403</v>
      </c>
      <c r="CG52" s="24">
        <f>SUM(CG2:CG47)</f>
        <v>351.16772461665755</v>
      </c>
      <c r="CH52" s="24">
        <f>SUM(CH2:CH47)</f>
        <v>387.01532279415028</v>
      </c>
      <c r="CI52" s="24">
        <f>SUM(CI2:CI47)</f>
        <v>422.96747646632747</v>
      </c>
      <c r="CJ52" s="24">
        <f>SUM(CJ2:CJ47)</f>
        <v>459.0244905867151</v>
      </c>
      <c r="CK52" s="24">
        <f>SUM(CK2:CK47)</f>
        <v>495.1866709982873</v>
      </c>
      <c r="CL52" s="24">
        <f>SUM(CL2:CL47)</f>
        <v>531.45432443605978</v>
      </c>
      <c r="CM52" s="24">
        <f>SUM(CM2:CM47)</f>
        <v>567.82775852969257</v>
      </c>
      <c r="CN52" s="24">
        <f>SUM(CN2:CN47)</f>
        <v>604.30728180609822</v>
      </c>
      <c r="CO52" s="24">
        <f>SUM(CO2:CO47)</f>
        <v>640.8932036920603</v>
      </c>
      <c r="CP52" s="24">
        <f>SUM(CP2:CP47)</f>
        <v>677.58583451685627</v>
      </c>
      <c r="CQ52" s="24">
        <f>SUM(CQ2:CQ47)</f>
        <v>714.38548551489134</v>
      </c>
      <c r="CR52" s="24">
        <f>SUM(CR2:CR47)</f>
        <v>751.29246882833729</v>
      </c>
      <c r="CS52" s="24">
        <f>SUM(CS2:CS47)</f>
        <v>788.30709750978076</v>
      </c>
      <c r="CT52" s="24">
        <f>SUM(CT2:CT47)</f>
        <v>825.42968552487855</v>
      </c>
      <c r="CU52" s="24">
        <f>SUM(CU2:CU47)</f>
        <v>282525.99373165879</v>
      </c>
    </row>
    <row r="53" spans="1:99" x14ac:dyDescent="0.25">
      <c r="A53" s="10" t="s">
        <v>184</v>
      </c>
      <c r="B53" s="10" t="s">
        <v>188</v>
      </c>
      <c r="C53" s="10" t="s">
        <v>190</v>
      </c>
      <c r="F53" s="26"/>
      <c r="G53" s="30">
        <f>SUM(H52:CU52)</f>
        <v>-544434.44917103765</v>
      </c>
      <c r="H53" s="33">
        <f>SUM(H52:R52)</f>
        <v>-74917.285942891525</v>
      </c>
      <c r="I53" s="33"/>
      <c r="J53" s="33"/>
      <c r="K53" s="33"/>
      <c r="L53" s="33"/>
      <c r="M53" s="33"/>
      <c r="N53" s="33"/>
      <c r="O53" s="33"/>
      <c r="P53" s="33"/>
      <c r="Q53" s="33"/>
      <c r="R53" s="34"/>
      <c r="S53" s="35">
        <f>SUM(S52:AD52)</f>
        <v>-409604.20774104516</v>
      </c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4"/>
      <c r="AE53" s="35">
        <f>SUM(AE52:AP52)</f>
        <v>-334374.94565094559</v>
      </c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4"/>
      <c r="AQ53" s="35">
        <f>SUM(AQ52:BB52)</f>
        <v>-10653.106880609614</v>
      </c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4"/>
      <c r="BC53" s="35">
        <f>SUM(BC52:BN52)</f>
        <v>-5936.2125482941792</v>
      </c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4"/>
      <c r="BO53" s="35">
        <f>SUM(BO52:BZ52)</f>
        <v>-1051.5526572101689</v>
      </c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4"/>
      <c r="CA53" s="35">
        <f>SUM(CA52:CL52)</f>
        <v>4006.8397023770967</v>
      </c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4"/>
      <c r="CM53" s="35">
        <f>SUM(CM52:CU52)</f>
        <v>288096.02254758141</v>
      </c>
      <c r="CN53" s="33"/>
      <c r="CO53" s="33"/>
      <c r="CP53" s="33"/>
      <c r="CQ53" s="33"/>
      <c r="CR53" s="33"/>
      <c r="CS53" s="33"/>
      <c r="CT53" s="33"/>
      <c r="CU53" s="34"/>
    </row>
    <row r="54" spans="1:99" x14ac:dyDescent="0.25">
      <c r="A54" s="10" t="s">
        <v>184</v>
      </c>
      <c r="B54" s="10" t="s">
        <v>191</v>
      </c>
      <c r="C54" s="10" t="s">
        <v>192</v>
      </c>
      <c r="F54" s="26"/>
      <c r="G54" s="27">
        <v>0.06</v>
      </c>
      <c r="H54" s="28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spans="1:99" x14ac:dyDescent="0.25">
      <c r="A55" s="10" t="s">
        <v>184</v>
      </c>
      <c r="B55" s="10" t="s">
        <v>191</v>
      </c>
      <c r="C55" s="10" t="s">
        <v>91</v>
      </c>
      <c r="F55" s="26"/>
      <c r="G55" s="27">
        <f xml:space="preserve"> (1+G54)^(1/12)-1</f>
        <v>4.8675505653430484E-3</v>
      </c>
      <c r="H55" s="28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spans="1:99" x14ac:dyDescent="0.25">
      <c r="A56" s="10" t="s">
        <v>184</v>
      </c>
      <c r="B56" s="10" t="s">
        <v>191</v>
      </c>
      <c r="C56" s="10" t="s">
        <v>92</v>
      </c>
      <c r="F56" s="26"/>
      <c r="G56" s="27">
        <v>5.0000000000000001E-4</v>
      </c>
      <c r="H56" s="28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spans="1:99" x14ac:dyDescent="0.25">
      <c r="A57" s="10" t="s">
        <v>184</v>
      </c>
      <c r="B57" s="10" t="s">
        <v>193</v>
      </c>
      <c r="C57" s="10" t="s">
        <v>93</v>
      </c>
      <c r="F57" s="26"/>
      <c r="G57" s="27">
        <f>NPV(G55,Q52:CU52)+SUM(H52:P52)</f>
        <v>-593220.20807223429</v>
      </c>
      <c r="H57" s="36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</row>
    <row r="58" spans="1:99" x14ac:dyDescent="0.25">
      <c r="A58" s="10" t="s">
        <v>184</v>
      </c>
      <c r="B58" s="10" t="s">
        <v>193</v>
      </c>
      <c r="C58" s="10" t="s">
        <v>94</v>
      </c>
      <c r="F58" s="26"/>
      <c r="G58" s="27">
        <f>CU58</f>
        <v>-5.4922304290540014E-3</v>
      </c>
      <c r="H58" s="32"/>
      <c r="I58" s="24">
        <f>MIRR(H52:I52,G56,G55)</f>
        <v>-1</v>
      </c>
      <c r="J58" s="24">
        <f>MIRR($H$52:J52,$G$56,$G$55)</f>
        <v>-1</v>
      </c>
      <c r="K58" s="24">
        <f>MIRR($H$52:K52,$G$56,$G$55)</f>
        <v>-1</v>
      </c>
      <c r="L58" s="24">
        <f>MIRR($H$52:L52,$G$56,$G$55)</f>
        <v>-1</v>
      </c>
      <c r="M58" s="24">
        <f>MIRR($H$52:M52,$G$56,$G$55)</f>
        <v>-1</v>
      </c>
      <c r="N58" s="24">
        <f>MIRR($H$52:N52,$G$56,$G$55)</f>
        <v>-1</v>
      </c>
      <c r="O58" s="24">
        <f>MIRR($H$52:O52,$G$56,$G$55)</f>
        <v>-1</v>
      </c>
      <c r="P58" s="24">
        <f>MIRR($H$52:P52,$G$56,$G$55)</f>
        <v>-1</v>
      </c>
      <c r="Q58" s="24">
        <f>MIRR($H$52:Q52,$G$56,$G$55)</f>
        <v>-1</v>
      </c>
      <c r="R58" s="24">
        <f>MIRR($H$52:R52,$G$56,$G$55)</f>
        <v>-1</v>
      </c>
      <c r="S58" s="24">
        <f>MIRR($H$52:S52,$G$56,$G$55)</f>
        <v>-1</v>
      </c>
      <c r="T58" s="24">
        <f>MIRR($H$52:T52,$G$56,$G$55)</f>
        <v>-1</v>
      </c>
      <c r="U58" s="24">
        <f>MIRR($H$52:U52,$G$56,$G$55)</f>
        <v>-1</v>
      </c>
      <c r="V58" s="24">
        <f>MIRR($H$52:V52,$G$56,$G$55)</f>
        <v>-1</v>
      </c>
      <c r="W58" s="24">
        <f>MIRR($H$52:W52,$G$56,$G$55)</f>
        <v>-1</v>
      </c>
      <c r="X58" s="24">
        <f>MIRR($H$52:X52,$G$56,$G$55)</f>
        <v>-1</v>
      </c>
      <c r="Y58" s="24">
        <f>MIRR($H$52:Y52,$G$56,$G$55)</f>
        <v>-1</v>
      </c>
      <c r="Z58" s="24">
        <f>MIRR($H$52:Z52,$G$56,$G$55)</f>
        <v>-1</v>
      </c>
      <c r="AA58" s="24">
        <f>MIRR($H$52:AA52,$G$56,$G$55)</f>
        <v>-1</v>
      </c>
      <c r="AB58" s="24">
        <f>MIRR($H$52:AB52,$G$56,$G$55)</f>
        <v>-1</v>
      </c>
      <c r="AC58" s="24">
        <f>MIRR($H$52:AC52,$G$56,$G$55)</f>
        <v>-1</v>
      </c>
      <c r="AD58" s="24">
        <f>MIRR($H$52:AD52,$G$56,$G$55)</f>
        <v>-1</v>
      </c>
      <c r="AE58" s="24">
        <f>MIRR($H$52:AE52,$G$56,$G$55)</f>
        <v>-1</v>
      </c>
      <c r="AF58" s="24">
        <f>MIRR($H$52:AF52,$G$56,$G$55)</f>
        <v>-1</v>
      </c>
      <c r="AG58" s="24">
        <f>MIRR($H$52:AG52,$G$56,$G$55)</f>
        <v>-1</v>
      </c>
      <c r="AH58" s="24">
        <f>MIRR($H$52:AH52,$G$56,$G$55)</f>
        <v>-1</v>
      </c>
      <c r="AI58" s="24">
        <f>MIRR($H$52:AI52,$G$56,$G$55)</f>
        <v>-1</v>
      </c>
      <c r="AJ58" s="24">
        <f>MIRR($H$52:AJ52,$G$56,$G$55)</f>
        <v>-1</v>
      </c>
      <c r="AK58" s="24">
        <f>MIRR($H$52:AK52,$G$56,$G$55)</f>
        <v>-1</v>
      </c>
      <c r="AL58" s="24">
        <f>MIRR($H$52:AL52,$G$56,$G$55)</f>
        <v>-1</v>
      </c>
      <c r="AM58" s="24">
        <f>MIRR($H$52:AM52,$G$56,$G$55)</f>
        <v>-1</v>
      </c>
      <c r="AN58" s="24">
        <f>MIRR($H$52:AN52,$G$56,$G$55)</f>
        <v>-4.1083199002429738E-2</v>
      </c>
      <c r="AO58" s="24">
        <f>MIRR($H$52:AO52,$G$56,$G$55)</f>
        <v>-3.9751739682042597E-2</v>
      </c>
      <c r="AP58" s="24">
        <f>MIRR($H$52:AP52,$G$56,$G$55)</f>
        <v>-3.8496065315857031E-2</v>
      </c>
      <c r="AQ58" s="24">
        <f>MIRR($H$52:AQ52,$G$56,$G$55)</f>
        <v>-3.7309816581292732E-2</v>
      </c>
      <c r="AR58" s="24">
        <f>MIRR($H$52:AR52,$G$56,$G$55)</f>
        <v>-3.6187326223334537E-2</v>
      </c>
      <c r="AS58" s="24">
        <f>MIRR($H$52:AS52,$G$56,$G$55)</f>
        <v>-3.5123527406570321E-2</v>
      </c>
      <c r="AT58" s="24">
        <f>MIRR($H$52:AT52,$G$56,$G$55)</f>
        <v>-3.4113876253470177E-2</v>
      </c>
      <c r="AU58" s="24">
        <f>MIRR($H$52:AU52,$G$56,$G$55)</f>
        <v>-3.3154286071780614E-2</v>
      </c>
      <c r="AV58" s="24">
        <f>MIRR($H$52:AV52,$G$56,$G$55)</f>
        <v>-3.2241071263873877E-2</v>
      </c>
      <c r="AW58" s="24">
        <f>MIRR($H$52:AW52,$G$56,$G$55)</f>
        <v>-3.13708992953039E-2</v>
      </c>
      <c r="AX58" s="24">
        <f>MIRR($H$52:AX52,$G$56,$G$55)</f>
        <v>-3.054074940335294E-2</v>
      </c>
      <c r="AY58" s="24">
        <f>MIRR($H$52:AY52,$G$56,$G$55)</f>
        <v>-2.974787696747927E-2</v>
      </c>
      <c r="AZ58" s="24">
        <f>MIRR($H$52:AZ52,$G$56,$G$55)</f>
        <v>-2.8989782656234753E-2</v>
      </c>
      <c r="BA58" s="24">
        <f>MIRR($H$52:BA52,$G$56,$G$55)</f>
        <v>-2.8264185619995663E-2</v>
      </c>
      <c r="BB58" s="24">
        <f>MIRR($H$52:BB52,$G$56,$G$55)</f>
        <v>-2.7569000123840448E-2</v>
      </c>
      <c r="BC58" s="24">
        <f>MIRR($H$52:BC52,$G$56,$G$55)</f>
        <v>-2.6902315116355213E-2</v>
      </c>
      <c r="BD58" s="24">
        <f>MIRR($H$52:BD52,$G$56,$G$55)</f>
        <v>-2.6262376312864433E-2</v>
      </c>
      <c r="BE58" s="24">
        <f>MIRR($H$52:BE52,$G$56,$G$55)</f>
        <v>-2.564757043935173E-2</v>
      </c>
      <c r="BF58" s="24">
        <f>MIRR($H$52:BF52,$G$56,$G$55)</f>
        <v>-2.5056411339081541E-2</v>
      </c>
      <c r="BG58" s="24">
        <f>MIRR($H$52:BG52,$G$56,$G$55)</f>
        <v>-2.4487527689990185E-2</v>
      </c>
      <c r="BH58" s="24">
        <f>MIRR($H$52:BH52,$G$56,$G$55)</f>
        <v>-2.3939652119115307E-2</v>
      </c>
      <c r="BI58" s="24">
        <f>MIRR($H$52:BI52,$G$56,$G$55)</f>
        <v>-2.3411611532139442E-2</v>
      </c>
      <c r="BJ58" s="24">
        <f>MIRR($H$52:BJ52,$G$56,$G$55)</f>
        <v>-2.2902318502700414E-2</v>
      </c>
      <c r="BK58" s="24">
        <f>MIRR($H$52:BK52,$G$56,$G$55)</f>
        <v>-2.2410763588411875E-2</v>
      </c>
      <c r="BL58" s="24">
        <f>MIRR($H$52:BL52,$G$56,$G$55)</f>
        <v>-2.1936008459291112E-2</v>
      </c>
      <c r="BM58" s="24">
        <f>MIRR($H$52:BM52,$G$56,$G$55)</f>
        <v>-2.1477179740124197E-2</v>
      </c>
      <c r="BN58" s="24">
        <f>MIRR($H$52:BN52,$G$56,$G$55)</f>
        <v>-2.1033463481704873E-2</v>
      </c>
      <c r="BO58" s="24">
        <f>MIRR($H$52:BO52,$G$56,$G$55)</f>
        <v>-2.0604100187274321E-2</v>
      </c>
      <c r="BP58" s="24">
        <f>MIRR($H$52:BP52,$G$56,$G$55)</f>
        <v>-2.0188380330186551E-2</v>
      </c>
      <c r="BQ58" s="24">
        <f>MIRR($H$52:BQ52,$G$56,$G$55)</f>
        <v>-1.9785640307116048E-2</v>
      </c>
      <c r="BR58" s="24">
        <f>MIRR($H$52:BR52,$G$56,$G$55)</f>
        <v>-1.9395258778218571E-2</v>
      </c>
      <c r="BS58" s="24">
        <f>MIRR($H$52:BS52,$G$56,$G$55)</f>
        <v>-1.9016653351757506E-2</v>
      </c>
      <c r="BT58" s="24">
        <f>MIRR($H$52:BT52,$G$56,$G$55)</f>
        <v>-1.8649277575953915E-2</v>
      </c>
      <c r="BU58" s="24">
        <f>MIRR($H$52:BU52,$G$56,$G$55)</f>
        <v>-1.8292618205351996E-2</v>
      </c>
      <c r="BV58" s="24">
        <f>MIRR($H$52:BV52,$G$56,$G$55)</f>
        <v>-1.7946192712910203E-2</v>
      </c>
      <c r="BW58" s="24">
        <f>MIRR($H$52:BW52,$G$56,$G$55)</f>
        <v>-1.7609547022428451E-2</v>
      </c>
      <c r="BX58" s="24">
        <f>MIRR($H$52:BX52,$G$56,$G$55)</f>
        <v>-1.7281255465439238E-2</v>
      </c>
      <c r="BY58" s="24">
        <f>MIRR($H$52:BY52,$G$56,$G$55)</f>
        <v>-1.6960920038557648E-2</v>
      </c>
      <c r="BZ58" s="24">
        <f>MIRR($H$52:BZ52,$G$56,$G$55)</f>
        <v>-1.6648213408809842E-2</v>
      </c>
      <c r="CA58" s="24">
        <f>MIRR($H$52:CA52,$G$56,$G$55)</f>
        <v>-1.6342826888224193E-2</v>
      </c>
      <c r="CB58" s="24">
        <f>MIRR($H$52:CB52,$G$56,$G$55)</f>
        <v>-1.6044469140267803E-2</v>
      </c>
      <c r="CC58" s="24">
        <f>MIRR($H$52:CC52,$G$56,$G$55)</f>
        <v>-1.5752864991420479E-2</v>
      </c>
      <c r="CD58" s="24">
        <f>MIRR($H$52:CD52,$G$56,$G$55)</f>
        <v>-1.5467754338047812E-2</v>
      </c>
      <c r="CE58" s="24">
        <f>MIRR($H$52:CE52,$G$56,$G$55)</f>
        <v>-1.518889113977695E-2</v>
      </c>
      <c r="CF58" s="24">
        <f>MIRR($H$52:CF52,$G$56,$G$55)</f>
        <v>-1.4916042491493364E-2</v>
      </c>
      <c r="CG58" s="24">
        <f>MIRR($H$52:CG52,$G$56,$G$55)</f>
        <v>-1.4648987766893495E-2</v>
      </c>
      <c r="CH58" s="24">
        <f>MIRR($H$52:CH52,$G$56,$G$55)</f>
        <v>-1.4387517827241569E-2</v>
      </c>
      <c r="CI58" s="24">
        <f>MIRR($H$52:CI52,$G$56,$G$55)</f>
        <v>-1.4131434289621492E-2</v>
      </c>
      <c r="CJ58" s="24">
        <f>MIRR($H$52:CJ52,$G$56,$G$55)</f>
        <v>-1.38805488495366E-2</v>
      </c>
      <c r="CK58" s="24">
        <f>MIRR($H$52:CK52,$G$56,$G$55)</f>
        <v>-1.3634682653217101E-2</v>
      </c>
      <c r="CL58" s="24">
        <f>MIRR($H$52:CL52,$G$56,$G$55)</f>
        <v>-1.3393665715442649E-2</v>
      </c>
      <c r="CM58" s="24">
        <f>MIRR($H$52:CM52,$G$56,$G$55)</f>
        <v>-1.3157336379088225E-2</v>
      </c>
      <c r="CN58" s="24">
        <f>MIRR($H$52:CN52,$G$56,$G$55)</f>
        <v>-1.2925540812959269E-2</v>
      </c>
      <c r="CO58" s="24">
        <f>MIRR($H$52:CO52,$G$56,$G$55)</f>
        <v>-1.2698132544803342E-2</v>
      </c>
      <c r="CP58" s="24">
        <f>MIRR($H$52:CP52,$G$56,$G$55)</f>
        <v>-1.2474972026670583E-2</v>
      </c>
      <c r="CQ58" s="24">
        <f>MIRR($H$52:CQ52,$G$56,$G$55)</f>
        <v>-1.2255926230056224E-2</v>
      </c>
      <c r="CR58" s="24">
        <f>MIRR($H$52:CR52,$G$56,$G$55)</f>
        <v>-1.2040868268485494E-2</v>
      </c>
      <c r="CS58" s="24">
        <f>MIRR($H$52:CS52,$G$56,$G$55)</f>
        <v>-1.1829677045412712E-2</v>
      </c>
      <c r="CT58" s="24">
        <f>MIRR($H$52:CT52,$G$56,$G$55)</f>
        <v>-1.1622236925492357E-2</v>
      </c>
      <c r="CU58" s="24">
        <f>MIRR($H$52:CU52,$G$56,$G$55)</f>
        <v>-5.4922304290540014E-3</v>
      </c>
    </row>
    <row r="59" spans="1:99" x14ac:dyDescent="0.25">
      <c r="F59" s="39"/>
      <c r="G59" s="27"/>
      <c r="H59" s="40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1"/>
      <c r="BC59" s="41"/>
    </row>
  </sheetData>
  <mergeCells count="8">
    <mergeCell ref="H53:R53"/>
    <mergeCell ref="S53:AD53"/>
    <mergeCell ref="AE53:AP53"/>
    <mergeCell ref="AQ53:BB53"/>
    <mergeCell ref="BC53:BN53"/>
    <mergeCell ref="BO53:BZ53"/>
    <mergeCell ref="CA53:CL53"/>
    <mergeCell ref="CM53:CU53"/>
  </mergeCells>
  <phoneticPr fontId="8" type="noConversion"/>
  <conditionalFormatting sqref="AG19 AG22 AJ19 AJ22 AM19 AM22 AP22">
    <cfRule type="cellIs" dxfId="9" priority="8" stopIfTrue="1" operator="equal">
      <formula>#REF!</formula>
    </cfRule>
  </conditionalFormatting>
  <conditionalFormatting sqref="Y19:AF19 Y22:AF22 AH19:AI19 AH22:AI22 AK19:AL19 AK22:AL22 AN22:AO22 H33:V39 W33:CU36 W38:BC38 W39:CU39 H40:CU45 N24:R24 H23:M24 N23:CU23 H16:W17 Y16:CU16 X17:CU17 H6:W12 Y7:AM7 X8:AM8 X6:AM6 Z9:AM9 AN6:CU9 X9:Y12 Z10:CU12 H2:CU5 H18:H22 AQ22:CU22 H25:CU32 H13:CU15 K22:R22 K18:K21 X18:AM18 X20:AM21 AR18:CU21">
    <cfRule type="cellIs" dxfId="8" priority="10" stopIfTrue="1" operator="equal">
      <formula>#REF!</formula>
    </cfRule>
  </conditionalFormatting>
  <conditionalFormatting sqref="X7 X16 X19 S22:X22 W37:CU37 S24:CU24">
    <cfRule type="cellIs" dxfId="7" priority="9" stopIfTrue="1" operator="equal">
      <formula>#REF!</formula>
    </cfRule>
  </conditionalFormatting>
  <conditionalFormatting sqref="H46:CU46">
    <cfRule type="cellIs" dxfId="6" priority="7" stopIfTrue="1" operator="equal">
      <formula>#REF!</formula>
    </cfRule>
  </conditionalFormatting>
  <conditionalFormatting sqref="I18:J22">
    <cfRule type="cellIs" dxfId="5" priority="6" stopIfTrue="1" operator="equal">
      <formula>#REF!</formula>
    </cfRule>
  </conditionalFormatting>
  <conditionalFormatting sqref="L18:O21">
    <cfRule type="cellIs" dxfId="4" priority="5" stopIfTrue="1" operator="equal">
      <formula>#REF!</formula>
    </cfRule>
  </conditionalFormatting>
  <conditionalFormatting sqref="P18:T21">
    <cfRule type="cellIs" dxfId="3" priority="4" stopIfTrue="1" operator="equal">
      <formula>#REF!</formula>
    </cfRule>
  </conditionalFormatting>
  <conditionalFormatting sqref="U18:W21">
    <cfRule type="cellIs" dxfId="2" priority="3" stopIfTrue="1" operator="equal">
      <formula>#REF!</formula>
    </cfRule>
  </conditionalFormatting>
  <conditionalFormatting sqref="AN18:AQ21">
    <cfRule type="cellIs" dxfId="1" priority="2" stopIfTrue="1" operator="equal">
      <formula>#REF!</formula>
    </cfRule>
  </conditionalFormatting>
  <conditionalFormatting sqref="H47:CU47">
    <cfRule type="cellIs" dxfId="0" priority="1" stopIfTrue="1" operator="equal">
      <formula>#REF!</formula>
    </cfRule>
  </conditionalFormatting>
  <pageMargins left="0.7" right="0.7" top="0.75" bottom="0.75" header="0.3" footer="0.3"/>
  <pageSetup paperSize="9" orientation="portrait" r:id="rId1"/>
  <ignoredErrors>
    <ignoredError sqref="F4:F5 M9 M6 N24 P24 X20 Z21 Q23 T23 AN28:AN29 AN32 K3:K4 W33:W36 P9 AN25:AN27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051-CD9C-419C-A37D-39726BB79649}">
  <sheetPr codeName="Hoja6"/>
  <dimension ref="B1:BQ142"/>
  <sheetViews>
    <sheetView workbookViewId="0">
      <selection activeCell="H4" sqref="H4:BO4"/>
    </sheetView>
  </sheetViews>
  <sheetFormatPr baseColWidth="10" defaultRowHeight="15" x14ac:dyDescent="0.25"/>
  <cols>
    <col min="2" max="2" width="15.28515625" bestFit="1" customWidth="1"/>
    <col min="3" max="3" width="20.28515625" customWidth="1"/>
    <col min="5" max="5" width="18.28515625" customWidth="1"/>
    <col min="12" max="12" width="11.42578125" style="1"/>
    <col min="258" max="258" width="15.28515625" bestFit="1" customWidth="1"/>
    <col min="259" max="259" width="20.28515625" customWidth="1"/>
    <col min="261" max="261" width="18.28515625" customWidth="1"/>
    <col min="514" max="514" width="15.28515625" bestFit="1" customWidth="1"/>
    <col min="515" max="515" width="20.28515625" customWidth="1"/>
    <col min="517" max="517" width="18.28515625" customWidth="1"/>
    <col min="770" max="770" width="15.28515625" bestFit="1" customWidth="1"/>
    <col min="771" max="771" width="20.28515625" customWidth="1"/>
    <col min="773" max="773" width="18.28515625" customWidth="1"/>
    <col min="1026" max="1026" width="15.28515625" bestFit="1" customWidth="1"/>
    <col min="1027" max="1027" width="20.28515625" customWidth="1"/>
    <col min="1029" max="1029" width="18.28515625" customWidth="1"/>
    <col min="1282" max="1282" width="15.28515625" bestFit="1" customWidth="1"/>
    <col min="1283" max="1283" width="20.28515625" customWidth="1"/>
    <col min="1285" max="1285" width="18.28515625" customWidth="1"/>
    <col min="1538" max="1538" width="15.28515625" bestFit="1" customWidth="1"/>
    <col min="1539" max="1539" width="20.28515625" customWidth="1"/>
    <col min="1541" max="1541" width="18.28515625" customWidth="1"/>
    <col min="1794" max="1794" width="15.28515625" bestFit="1" customWidth="1"/>
    <col min="1795" max="1795" width="20.28515625" customWidth="1"/>
    <col min="1797" max="1797" width="18.28515625" customWidth="1"/>
    <col min="2050" max="2050" width="15.28515625" bestFit="1" customWidth="1"/>
    <col min="2051" max="2051" width="20.28515625" customWidth="1"/>
    <col min="2053" max="2053" width="18.28515625" customWidth="1"/>
    <col min="2306" max="2306" width="15.28515625" bestFit="1" customWidth="1"/>
    <col min="2307" max="2307" width="20.28515625" customWidth="1"/>
    <col min="2309" max="2309" width="18.28515625" customWidth="1"/>
    <col min="2562" max="2562" width="15.28515625" bestFit="1" customWidth="1"/>
    <col min="2563" max="2563" width="20.28515625" customWidth="1"/>
    <col min="2565" max="2565" width="18.28515625" customWidth="1"/>
    <col min="2818" max="2818" width="15.28515625" bestFit="1" customWidth="1"/>
    <col min="2819" max="2819" width="20.28515625" customWidth="1"/>
    <col min="2821" max="2821" width="18.28515625" customWidth="1"/>
    <col min="3074" max="3074" width="15.28515625" bestFit="1" customWidth="1"/>
    <col min="3075" max="3075" width="20.28515625" customWidth="1"/>
    <col min="3077" max="3077" width="18.28515625" customWidth="1"/>
    <col min="3330" max="3330" width="15.28515625" bestFit="1" customWidth="1"/>
    <col min="3331" max="3331" width="20.28515625" customWidth="1"/>
    <col min="3333" max="3333" width="18.28515625" customWidth="1"/>
    <col min="3586" max="3586" width="15.28515625" bestFit="1" customWidth="1"/>
    <col min="3587" max="3587" width="20.28515625" customWidth="1"/>
    <col min="3589" max="3589" width="18.28515625" customWidth="1"/>
    <col min="3842" max="3842" width="15.28515625" bestFit="1" customWidth="1"/>
    <col min="3843" max="3843" width="20.28515625" customWidth="1"/>
    <col min="3845" max="3845" width="18.28515625" customWidth="1"/>
    <col min="4098" max="4098" width="15.28515625" bestFit="1" customWidth="1"/>
    <col min="4099" max="4099" width="20.28515625" customWidth="1"/>
    <col min="4101" max="4101" width="18.28515625" customWidth="1"/>
    <col min="4354" max="4354" width="15.28515625" bestFit="1" customWidth="1"/>
    <col min="4355" max="4355" width="20.28515625" customWidth="1"/>
    <col min="4357" max="4357" width="18.28515625" customWidth="1"/>
    <col min="4610" max="4610" width="15.28515625" bestFit="1" customWidth="1"/>
    <col min="4611" max="4611" width="20.28515625" customWidth="1"/>
    <col min="4613" max="4613" width="18.28515625" customWidth="1"/>
    <col min="4866" max="4866" width="15.28515625" bestFit="1" customWidth="1"/>
    <col min="4867" max="4867" width="20.28515625" customWidth="1"/>
    <col min="4869" max="4869" width="18.28515625" customWidth="1"/>
    <col min="5122" max="5122" width="15.28515625" bestFit="1" customWidth="1"/>
    <col min="5123" max="5123" width="20.28515625" customWidth="1"/>
    <col min="5125" max="5125" width="18.28515625" customWidth="1"/>
    <col min="5378" max="5378" width="15.28515625" bestFit="1" customWidth="1"/>
    <col min="5379" max="5379" width="20.28515625" customWidth="1"/>
    <col min="5381" max="5381" width="18.28515625" customWidth="1"/>
    <col min="5634" max="5634" width="15.28515625" bestFit="1" customWidth="1"/>
    <col min="5635" max="5635" width="20.28515625" customWidth="1"/>
    <col min="5637" max="5637" width="18.28515625" customWidth="1"/>
    <col min="5890" max="5890" width="15.28515625" bestFit="1" customWidth="1"/>
    <col min="5891" max="5891" width="20.28515625" customWidth="1"/>
    <col min="5893" max="5893" width="18.28515625" customWidth="1"/>
    <col min="6146" max="6146" width="15.28515625" bestFit="1" customWidth="1"/>
    <col min="6147" max="6147" width="20.28515625" customWidth="1"/>
    <col min="6149" max="6149" width="18.28515625" customWidth="1"/>
    <col min="6402" max="6402" width="15.28515625" bestFit="1" customWidth="1"/>
    <col min="6403" max="6403" width="20.28515625" customWidth="1"/>
    <col min="6405" max="6405" width="18.28515625" customWidth="1"/>
    <col min="6658" max="6658" width="15.28515625" bestFit="1" customWidth="1"/>
    <col min="6659" max="6659" width="20.28515625" customWidth="1"/>
    <col min="6661" max="6661" width="18.28515625" customWidth="1"/>
    <col min="6914" max="6914" width="15.28515625" bestFit="1" customWidth="1"/>
    <col min="6915" max="6915" width="20.28515625" customWidth="1"/>
    <col min="6917" max="6917" width="18.28515625" customWidth="1"/>
    <col min="7170" max="7170" width="15.28515625" bestFit="1" customWidth="1"/>
    <col min="7171" max="7171" width="20.28515625" customWidth="1"/>
    <col min="7173" max="7173" width="18.28515625" customWidth="1"/>
    <col min="7426" max="7426" width="15.28515625" bestFit="1" customWidth="1"/>
    <col min="7427" max="7427" width="20.28515625" customWidth="1"/>
    <col min="7429" max="7429" width="18.28515625" customWidth="1"/>
    <col min="7682" max="7682" width="15.28515625" bestFit="1" customWidth="1"/>
    <col min="7683" max="7683" width="20.28515625" customWidth="1"/>
    <col min="7685" max="7685" width="18.28515625" customWidth="1"/>
    <col min="7938" max="7938" width="15.28515625" bestFit="1" customWidth="1"/>
    <col min="7939" max="7939" width="20.28515625" customWidth="1"/>
    <col min="7941" max="7941" width="18.28515625" customWidth="1"/>
    <col min="8194" max="8194" width="15.28515625" bestFit="1" customWidth="1"/>
    <col min="8195" max="8195" width="20.28515625" customWidth="1"/>
    <col min="8197" max="8197" width="18.28515625" customWidth="1"/>
    <col min="8450" max="8450" width="15.28515625" bestFit="1" customWidth="1"/>
    <col min="8451" max="8451" width="20.28515625" customWidth="1"/>
    <col min="8453" max="8453" width="18.28515625" customWidth="1"/>
    <col min="8706" max="8706" width="15.28515625" bestFit="1" customWidth="1"/>
    <col min="8707" max="8707" width="20.28515625" customWidth="1"/>
    <col min="8709" max="8709" width="18.28515625" customWidth="1"/>
    <col min="8962" max="8962" width="15.28515625" bestFit="1" customWidth="1"/>
    <col min="8963" max="8963" width="20.28515625" customWidth="1"/>
    <col min="8965" max="8965" width="18.28515625" customWidth="1"/>
    <col min="9218" max="9218" width="15.28515625" bestFit="1" customWidth="1"/>
    <col min="9219" max="9219" width="20.28515625" customWidth="1"/>
    <col min="9221" max="9221" width="18.28515625" customWidth="1"/>
    <col min="9474" max="9474" width="15.28515625" bestFit="1" customWidth="1"/>
    <col min="9475" max="9475" width="20.28515625" customWidth="1"/>
    <col min="9477" max="9477" width="18.28515625" customWidth="1"/>
    <col min="9730" max="9730" width="15.28515625" bestFit="1" customWidth="1"/>
    <col min="9731" max="9731" width="20.28515625" customWidth="1"/>
    <col min="9733" max="9733" width="18.28515625" customWidth="1"/>
    <col min="9986" max="9986" width="15.28515625" bestFit="1" customWidth="1"/>
    <col min="9987" max="9987" width="20.28515625" customWidth="1"/>
    <col min="9989" max="9989" width="18.28515625" customWidth="1"/>
    <col min="10242" max="10242" width="15.28515625" bestFit="1" customWidth="1"/>
    <col min="10243" max="10243" width="20.28515625" customWidth="1"/>
    <col min="10245" max="10245" width="18.28515625" customWidth="1"/>
    <col min="10498" max="10498" width="15.28515625" bestFit="1" customWidth="1"/>
    <col min="10499" max="10499" width="20.28515625" customWidth="1"/>
    <col min="10501" max="10501" width="18.28515625" customWidth="1"/>
    <col min="10754" max="10754" width="15.28515625" bestFit="1" customWidth="1"/>
    <col min="10755" max="10755" width="20.28515625" customWidth="1"/>
    <col min="10757" max="10757" width="18.28515625" customWidth="1"/>
    <col min="11010" max="11010" width="15.28515625" bestFit="1" customWidth="1"/>
    <col min="11011" max="11011" width="20.28515625" customWidth="1"/>
    <col min="11013" max="11013" width="18.28515625" customWidth="1"/>
    <col min="11266" max="11266" width="15.28515625" bestFit="1" customWidth="1"/>
    <col min="11267" max="11267" width="20.28515625" customWidth="1"/>
    <col min="11269" max="11269" width="18.28515625" customWidth="1"/>
    <col min="11522" max="11522" width="15.28515625" bestFit="1" customWidth="1"/>
    <col min="11523" max="11523" width="20.28515625" customWidth="1"/>
    <col min="11525" max="11525" width="18.28515625" customWidth="1"/>
    <col min="11778" max="11778" width="15.28515625" bestFit="1" customWidth="1"/>
    <col min="11779" max="11779" width="20.28515625" customWidth="1"/>
    <col min="11781" max="11781" width="18.28515625" customWidth="1"/>
    <col min="12034" max="12034" width="15.28515625" bestFit="1" customWidth="1"/>
    <col min="12035" max="12035" width="20.28515625" customWidth="1"/>
    <col min="12037" max="12037" width="18.28515625" customWidth="1"/>
    <col min="12290" max="12290" width="15.28515625" bestFit="1" customWidth="1"/>
    <col min="12291" max="12291" width="20.28515625" customWidth="1"/>
    <col min="12293" max="12293" width="18.28515625" customWidth="1"/>
    <col min="12546" max="12546" width="15.28515625" bestFit="1" customWidth="1"/>
    <col min="12547" max="12547" width="20.28515625" customWidth="1"/>
    <col min="12549" max="12549" width="18.28515625" customWidth="1"/>
    <col min="12802" max="12802" width="15.28515625" bestFit="1" customWidth="1"/>
    <col min="12803" max="12803" width="20.28515625" customWidth="1"/>
    <col min="12805" max="12805" width="18.28515625" customWidth="1"/>
    <col min="13058" max="13058" width="15.28515625" bestFit="1" customWidth="1"/>
    <col min="13059" max="13059" width="20.28515625" customWidth="1"/>
    <col min="13061" max="13061" width="18.28515625" customWidth="1"/>
    <col min="13314" max="13314" width="15.28515625" bestFit="1" customWidth="1"/>
    <col min="13315" max="13315" width="20.28515625" customWidth="1"/>
    <col min="13317" max="13317" width="18.28515625" customWidth="1"/>
    <col min="13570" max="13570" width="15.28515625" bestFit="1" customWidth="1"/>
    <col min="13571" max="13571" width="20.28515625" customWidth="1"/>
    <col min="13573" max="13573" width="18.28515625" customWidth="1"/>
    <col min="13826" max="13826" width="15.28515625" bestFit="1" customWidth="1"/>
    <col min="13827" max="13827" width="20.28515625" customWidth="1"/>
    <col min="13829" max="13829" width="18.28515625" customWidth="1"/>
    <col min="14082" max="14082" width="15.28515625" bestFit="1" customWidth="1"/>
    <col min="14083" max="14083" width="20.28515625" customWidth="1"/>
    <col min="14085" max="14085" width="18.28515625" customWidth="1"/>
    <col min="14338" max="14338" width="15.28515625" bestFit="1" customWidth="1"/>
    <col min="14339" max="14339" width="20.28515625" customWidth="1"/>
    <col min="14341" max="14341" width="18.28515625" customWidth="1"/>
    <col min="14594" max="14594" width="15.28515625" bestFit="1" customWidth="1"/>
    <col min="14595" max="14595" width="20.28515625" customWidth="1"/>
    <col min="14597" max="14597" width="18.28515625" customWidth="1"/>
    <col min="14850" max="14850" width="15.28515625" bestFit="1" customWidth="1"/>
    <col min="14851" max="14851" width="20.28515625" customWidth="1"/>
    <col min="14853" max="14853" width="18.28515625" customWidth="1"/>
    <col min="15106" max="15106" width="15.28515625" bestFit="1" customWidth="1"/>
    <col min="15107" max="15107" width="20.28515625" customWidth="1"/>
    <col min="15109" max="15109" width="18.28515625" customWidth="1"/>
    <col min="15362" max="15362" width="15.28515625" bestFit="1" customWidth="1"/>
    <col min="15363" max="15363" width="20.28515625" customWidth="1"/>
    <col min="15365" max="15365" width="18.28515625" customWidth="1"/>
    <col min="15618" max="15618" width="15.28515625" bestFit="1" customWidth="1"/>
    <col min="15619" max="15619" width="20.28515625" customWidth="1"/>
    <col min="15621" max="15621" width="18.28515625" customWidth="1"/>
    <col min="15874" max="15874" width="15.28515625" bestFit="1" customWidth="1"/>
    <col min="15875" max="15875" width="20.28515625" customWidth="1"/>
    <col min="15877" max="15877" width="18.28515625" customWidth="1"/>
    <col min="16130" max="16130" width="15.28515625" bestFit="1" customWidth="1"/>
    <col min="16131" max="16131" width="20.28515625" customWidth="1"/>
    <col min="16133" max="16133" width="18.28515625" customWidth="1"/>
  </cols>
  <sheetData>
    <row r="1" spans="2:67" x14ac:dyDescent="0.25">
      <c r="B1" s="3" t="s">
        <v>154</v>
      </c>
    </row>
    <row r="2" spans="2:67" ht="26.25" x14ac:dyDescent="0.25">
      <c r="C2" s="4" t="s">
        <v>32</v>
      </c>
      <c r="E2" s="4" t="s">
        <v>144</v>
      </c>
      <c r="H2" s="1"/>
      <c r="I2" s="1"/>
      <c r="J2" s="1"/>
      <c r="K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</row>
    <row r="3" spans="2:67" x14ac:dyDescent="0.25">
      <c r="B3" t="s">
        <v>30</v>
      </c>
      <c r="C3" s="1">
        <f>' Viabilidad 8 NE ampliando 1pl'!E38</f>
        <v>705783.71617827343</v>
      </c>
      <c r="D3" s="1"/>
      <c r="E3" s="1">
        <f>' Viabilidad 8 NE ampliando 1pl'!E39</f>
        <v>852746.72643849149</v>
      </c>
      <c r="H3" s="1" t="s">
        <v>145</v>
      </c>
      <c r="I3" s="1"/>
      <c r="J3" s="1"/>
      <c r="K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</row>
    <row r="4" spans="2:67" x14ac:dyDescent="0.25">
      <c r="B4" t="s">
        <v>33</v>
      </c>
      <c r="C4" s="5">
        <v>5</v>
      </c>
      <c r="E4" s="5">
        <v>1.3333330000000001</v>
      </c>
      <c r="H4" s="1">
        <v>-2058.5358382014733</v>
      </c>
      <c r="I4" s="1">
        <v>-2027.0915420822002</v>
      </c>
      <c r="J4" s="1">
        <v>-1995.5555334325793</v>
      </c>
      <c r="K4" s="1">
        <v>-1963.9275447577302</v>
      </c>
      <c r="L4" s="1">
        <v>-1932.2073077825789</v>
      </c>
      <c r="M4" s="1">
        <v>-1900.3945534495845</v>
      </c>
      <c r="N4" s="1">
        <v>-1868.4890119164515</v>
      </c>
      <c r="O4" s="1">
        <v>-1836.4904125538465</v>
      </c>
      <c r="P4" s="1">
        <v>-1804.3984839431012</v>
      </c>
      <c r="Q4" s="1">
        <v>-1772.212953873908</v>
      </c>
      <c r="R4" s="1">
        <v>-1739.9335493420122</v>
      </c>
      <c r="S4" s="1">
        <v>-1707.5599965468991</v>
      </c>
      <c r="T4" s="1">
        <v>-1675.0920208894665</v>
      </c>
      <c r="U4" s="1">
        <v>-1642.5293469697003</v>
      </c>
      <c r="V4" s="1">
        <v>-1609.8716985843344</v>
      </c>
      <c r="W4" s="1">
        <v>-1577.118798724511</v>
      </c>
      <c r="X4" s="1">
        <v>-1544.2703695734299</v>
      </c>
      <c r="Y4" s="1">
        <v>-1511.3261325039919</v>
      </c>
      <c r="Z4" s="1">
        <v>-1478.285808076434</v>
      </c>
      <c r="AA4" s="1">
        <v>-1445.1491160359628</v>
      </c>
      <c r="AB4" s="1">
        <v>-1411.9157753103732</v>
      </c>
      <c r="AC4" s="1">
        <v>-1378.5855040076676</v>
      </c>
      <c r="AD4" s="1">
        <v>-1345.1580194136625</v>
      </c>
      <c r="AE4" s="1">
        <v>-1311.6330379895915</v>
      </c>
      <c r="AF4" s="1">
        <v>-1278.0102753697004</v>
      </c>
      <c r="AG4" s="1">
        <v>-1244.2894463588343</v>
      </c>
      <c r="AH4" s="1">
        <v>-1210.47026493002</v>
      </c>
      <c r="AI4" s="1">
        <v>-1176.5524442220385</v>
      </c>
      <c r="AJ4" s="1">
        <v>-1142.5356965369922</v>
      </c>
      <c r="AK4" s="1">
        <v>-1108.419733337864</v>
      </c>
      <c r="AL4" s="1">
        <v>-1074.2042652460718</v>
      </c>
      <c r="AM4" s="1">
        <v>-1039.889002039012</v>
      </c>
      <c r="AN4" s="1">
        <v>-1005.4736526475983</v>
      </c>
      <c r="AO4" s="1">
        <v>-970.95792515379298</v>
      </c>
      <c r="AP4" s="1">
        <v>-936.34152678813064</v>
      </c>
      <c r="AQ4" s="1">
        <v>-901.62416392723514</v>
      </c>
      <c r="AR4" s="1">
        <v>-866.80554209132868</v>
      </c>
      <c r="AS4" s="1">
        <v>-831.88536594173434</v>
      </c>
      <c r="AT4" s="1">
        <v>-796.86333927837018</v>
      </c>
      <c r="AU4" s="1">
        <v>-761.73916503723763</v>
      </c>
      <c r="AV4" s="1">
        <v>-726.51254528790219</v>
      </c>
      <c r="AW4" s="1">
        <v>-691.18318123096446</v>
      </c>
      <c r="AX4" s="1">
        <v>-655.75077319552724</v>
      </c>
      <c r="AY4" s="1">
        <v>-620.21502063665332</v>
      </c>
      <c r="AZ4" s="1">
        <v>-584.57562213281597</v>
      </c>
      <c r="BA4" s="1">
        <v>-548.83227538334245</v>
      </c>
      <c r="BB4" s="1">
        <v>-512.98467720584972</v>
      </c>
      <c r="BC4" s="1">
        <v>-477.03252353367253</v>
      </c>
      <c r="BD4" s="1">
        <v>-440.9755094132849</v>
      </c>
      <c r="BE4" s="1">
        <v>-404.8133290017127</v>
      </c>
      <c r="BF4" s="1">
        <v>-368.54567556394028</v>
      </c>
      <c r="BG4" s="1">
        <v>-332.17224147030748</v>
      </c>
      <c r="BH4" s="1">
        <v>-295.69271819390173</v>
      </c>
      <c r="BI4" s="1">
        <v>-259.10679630793976</v>
      </c>
      <c r="BJ4" s="1">
        <v>-222.41416548314371</v>
      </c>
      <c r="BK4" s="1">
        <v>-185.61451448510863</v>
      </c>
      <c r="BL4" s="1">
        <v>-148.70753117166268</v>
      </c>
      <c r="BM4" s="1">
        <v>-111.69290249021918</v>
      </c>
      <c r="BN4" s="1">
        <v>-74.57031447512145</v>
      </c>
      <c r="BO4" s="1">
        <v>-37.339452244979675</v>
      </c>
    </row>
    <row r="5" spans="2:67" x14ac:dyDescent="0.25">
      <c r="B5" t="s">
        <v>34</v>
      </c>
      <c r="C5" s="2">
        <v>3.5000000000000003E-2</v>
      </c>
      <c r="E5" s="2">
        <v>0.05</v>
      </c>
    </row>
    <row r="6" spans="2:67" x14ac:dyDescent="0.25">
      <c r="C6" s="2"/>
      <c r="E6" s="2"/>
      <c r="H6" s="1"/>
      <c r="I6" s="1"/>
      <c r="J6" s="1"/>
      <c r="K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2:67" x14ac:dyDescent="0.25">
      <c r="B7" t="s">
        <v>35</v>
      </c>
      <c r="C7" s="2">
        <f>C5/12</f>
        <v>2.9166666666666668E-3</v>
      </c>
      <c r="E7" s="2">
        <f>E5/12</f>
        <v>4.1666666666666666E-3</v>
      </c>
      <c r="H7" s="1" t="s">
        <v>147</v>
      </c>
      <c r="I7" s="1"/>
      <c r="J7" s="1"/>
      <c r="K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2:67" x14ac:dyDescent="0.25">
      <c r="B8" t="s">
        <v>36</v>
      </c>
      <c r="C8" s="6">
        <f>PMT(C7,C9,-C3)</f>
        <v>12839.437368874975</v>
      </c>
      <c r="E8" s="7">
        <f>PMT(E7,E9,-E3)</f>
        <v>55203.894256765881</v>
      </c>
      <c r="H8" s="1">
        <v>-3553.111375</v>
      </c>
      <c r="I8" s="1">
        <v>-3337.8998343110879</v>
      </c>
      <c r="J8" s="1">
        <v>-3121.7915788693062</v>
      </c>
      <c r="K8" s="1">
        <v>-2904.7828723631828</v>
      </c>
      <c r="L8" s="1">
        <v>-2686.8699629132843</v>
      </c>
      <c r="M8" s="1">
        <v>-2468.0490830073454</v>
      </c>
      <c r="N8" s="1">
        <v>-2248.3164494351304</v>
      </c>
      <c r="O8" s="1">
        <v>-2027.668263223032</v>
      </c>
      <c r="P8" s="1">
        <v>-1806.1007095683829</v>
      </c>
      <c r="Q8" s="1">
        <v>-1583.6099577735063</v>
      </c>
      <c r="R8" s="1">
        <v>-1360.1921611794839</v>
      </c>
      <c r="S8" s="1">
        <v>-1135.8434570996535</v>
      </c>
      <c r="T8" s="1">
        <v>-910.55996675282381</v>
      </c>
      <c r="U8" s="1">
        <v>-684.33779519621567</v>
      </c>
      <c r="V8" s="1">
        <v>-457.17303125812163</v>
      </c>
      <c r="W8" s="1">
        <v>-229.06174747028547</v>
      </c>
    </row>
    <row r="9" spans="2:67" x14ac:dyDescent="0.25">
      <c r="B9" t="s">
        <v>37</v>
      </c>
      <c r="C9" s="8">
        <f>C4*12</f>
        <v>60</v>
      </c>
      <c r="E9" s="5">
        <f>E4*12</f>
        <v>15.999996000000001</v>
      </c>
      <c r="H9" s="1"/>
      <c r="I9" s="1"/>
      <c r="J9" s="1"/>
      <c r="K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2:67" x14ac:dyDescent="0.25">
      <c r="B10" t="s">
        <v>38</v>
      </c>
      <c r="C10" s="6">
        <f>C8*C9-C3</f>
        <v>64582.525954225101</v>
      </c>
      <c r="E10" s="7">
        <f>E8*E9-E3</f>
        <v>30515.360854185652</v>
      </c>
      <c r="H10" s="1"/>
      <c r="I10" s="1"/>
      <c r="J10" s="1"/>
      <c r="K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4" spans="2:67" x14ac:dyDescent="0.25">
      <c r="B14" s="3" t="s">
        <v>155</v>
      </c>
    </row>
    <row r="16" spans="2:67" ht="26.25" x14ac:dyDescent="0.25">
      <c r="C16" s="4" t="s">
        <v>32</v>
      </c>
      <c r="E16" s="4" t="s">
        <v>144</v>
      </c>
    </row>
    <row r="17" spans="2:67" x14ac:dyDescent="0.25">
      <c r="B17" t="s">
        <v>30</v>
      </c>
      <c r="C17" s="1">
        <f>' Viabilidad 8 NE ampliando 2pl'!E38</f>
        <v>839727.88852747343</v>
      </c>
      <c r="D17" s="1"/>
      <c r="E17" s="1">
        <f>' Viabilidad 8 NE ampliando 2pl'!E39</f>
        <v>972638.18884333875</v>
      </c>
      <c r="H17" s="1" t="s">
        <v>146</v>
      </c>
    </row>
    <row r="18" spans="2:67" x14ac:dyDescent="0.25">
      <c r="B18" t="s">
        <v>33</v>
      </c>
      <c r="C18" s="5">
        <v>5</v>
      </c>
      <c r="E18" s="5">
        <v>1.3333330000000001</v>
      </c>
      <c r="H18" s="1">
        <v>-2449.2063406010798</v>
      </c>
      <c r="I18" s="1">
        <v>-2411.7945219667499</v>
      </c>
      <c r="J18" s="1">
        <v>-2374.2735855280698</v>
      </c>
      <c r="K18" s="1">
        <v>-2336.6432130247772</v>
      </c>
      <c r="L18" s="1">
        <v>-2298.9030852683495</v>
      </c>
      <c r="M18" s="1">
        <v>-2261.0528821392995</v>
      </c>
      <c r="N18" s="1">
        <v>-2223.0922825844555</v>
      </c>
      <c r="O18" s="1">
        <v>-2185.0209646142434</v>
      </c>
      <c r="P18" s="1">
        <v>-2146.8386052999522</v>
      </c>
      <c r="Q18" s="1">
        <v>-2108.5448807709945</v>
      </c>
      <c r="R18" s="1">
        <v>-2070.1394662121597</v>
      </c>
      <c r="S18" s="1">
        <v>-2031.6220358608621</v>
      </c>
      <c r="T18" s="1">
        <v>-1992.9922630043729</v>
      </c>
      <c r="U18" s="1">
        <v>-1954.249819977053</v>
      </c>
      <c r="V18" s="1">
        <v>-1915.3943781575695</v>
      </c>
      <c r="W18" s="1">
        <v>-1876.4256079661125</v>
      </c>
      <c r="X18" s="1">
        <v>-1837.3431788615969</v>
      </c>
      <c r="Y18" s="1">
        <v>-1798.1467593388606</v>
      </c>
      <c r="Z18" s="1">
        <v>-1758.836016925849</v>
      </c>
      <c r="AA18" s="1">
        <v>-1719.4106181807995</v>
      </c>
      <c r="AB18" s="1">
        <v>-1679.8702286894104</v>
      </c>
      <c r="AC18" s="1">
        <v>-1640.2145130620045</v>
      </c>
      <c r="AD18" s="1">
        <v>-1600.4431349306858</v>
      </c>
      <c r="AE18" s="1">
        <v>-1560.5557569464838</v>
      </c>
      <c r="AF18" s="1">
        <v>-1520.5520407764946</v>
      </c>
      <c r="AG18" s="1">
        <v>-1480.4316471010095</v>
      </c>
      <c r="AH18" s="1">
        <v>-1440.1942356106376</v>
      </c>
      <c r="AI18" s="1">
        <v>-1399.839465003419</v>
      </c>
      <c r="AJ18" s="1">
        <v>-1359.3669929819296</v>
      </c>
      <c r="AK18" s="1">
        <v>-1318.7764762503766</v>
      </c>
      <c r="AL18" s="1">
        <v>-1278.0675705116905</v>
      </c>
      <c r="AM18" s="1">
        <v>-1237.2399304645999</v>
      </c>
      <c r="AN18" s="1">
        <v>-1196.293209800705</v>
      </c>
      <c r="AO18" s="1">
        <v>-1155.2270612015409</v>
      </c>
      <c r="AP18" s="1">
        <v>-1114.0411363356288</v>
      </c>
      <c r="AQ18" s="1">
        <v>-1072.7350858555246</v>
      </c>
      <c r="AR18" s="1">
        <v>-1031.3085593948533</v>
      </c>
      <c r="AS18" s="1">
        <v>-989.76120556533863</v>
      </c>
      <c r="AT18" s="1">
        <v>-948.09267195382108</v>
      </c>
      <c r="AU18" s="1">
        <v>-906.30260511926986</v>
      </c>
      <c r="AV18" s="1">
        <v>-864.39065058978463</v>
      </c>
      <c r="AW18" s="1">
        <v>-822.35645285958856</v>
      </c>
      <c r="AX18" s="1">
        <v>-780.19965538601252</v>
      </c>
      <c r="AY18" s="1">
        <v>-737.91990058647184</v>
      </c>
      <c r="AZ18" s="1">
        <v>-695.51682983543253</v>
      </c>
      <c r="BA18" s="1">
        <v>-652.99008346136952</v>
      </c>
      <c r="BB18" s="1">
        <v>-610.33930074371528</v>
      </c>
      <c r="BC18" s="1">
        <v>-567.56411990980132</v>
      </c>
      <c r="BD18" s="1">
        <v>-524.6641781317885</v>
      </c>
      <c r="BE18" s="1">
        <v>-481.6391115235898</v>
      </c>
      <c r="BF18" s="1">
        <v>-438.48855513778392</v>
      </c>
      <c r="BG18" s="1">
        <v>-395.21214296251924</v>
      </c>
      <c r="BH18" s="1">
        <v>-351.80950791841013</v>
      </c>
      <c r="BI18" s="1">
        <v>-308.28028185542246</v>
      </c>
      <c r="BJ18" s="1">
        <v>-264.62409554975096</v>
      </c>
      <c r="BK18" s="1">
        <v>-220.8405787006879</v>
      </c>
      <c r="BL18" s="1">
        <v>-176.92935992748184</v>
      </c>
      <c r="BM18" s="1">
        <v>-132.8900667661872</v>
      </c>
      <c r="BN18" s="1">
        <v>-88.722325666505483</v>
      </c>
      <c r="BO18" s="1">
        <v>-44.425761988616316</v>
      </c>
    </row>
    <row r="19" spans="2:67" x14ac:dyDescent="0.25">
      <c r="B19" t="s">
        <v>34</v>
      </c>
      <c r="C19" s="2">
        <v>3.5000000000000003E-2</v>
      </c>
      <c r="E19" s="2">
        <v>0.05</v>
      </c>
      <c r="H19" s="1"/>
      <c r="I19" s="1"/>
      <c r="J19" s="1"/>
      <c r="K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</row>
    <row r="20" spans="2:67" x14ac:dyDescent="0.25">
      <c r="C20" s="2"/>
      <c r="E20" s="2"/>
      <c r="H20" s="1"/>
      <c r="I20" s="1"/>
      <c r="J20" s="1"/>
      <c r="K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</row>
    <row r="21" spans="2:67" x14ac:dyDescent="0.25">
      <c r="B21" t="s">
        <v>35</v>
      </c>
      <c r="C21" s="2">
        <f>C19/12</f>
        <v>2.9166666666666668E-3</v>
      </c>
      <c r="E21" s="2">
        <f>E19/12</f>
        <v>4.1666666666666666E-3</v>
      </c>
      <c r="H21" s="1" t="s">
        <v>147</v>
      </c>
    </row>
    <row r="22" spans="2:67" x14ac:dyDescent="0.25">
      <c r="B22" t="s">
        <v>36</v>
      </c>
      <c r="C22" s="6">
        <f>PMT(C21,C23,-C17)</f>
        <v>15276.115592503693</v>
      </c>
      <c r="E22" s="7">
        <f>PMT(E21,E23,-E17)</f>
        <v>62965.255758003615</v>
      </c>
      <c r="H22" s="1">
        <v>-4052.6591249999997</v>
      </c>
      <c r="I22" s="1">
        <v>-3807.1900354817385</v>
      </c>
      <c r="J22" s="1">
        <v>-3560.6981580904849</v>
      </c>
      <c r="K22" s="1">
        <v>-3313.1792312101011</v>
      </c>
      <c r="L22" s="1">
        <v>-3064.628975467715</v>
      </c>
      <c r="M22" s="1">
        <v>-2815.0430936597363</v>
      </c>
      <c r="N22" s="1">
        <v>-2564.4172706775571</v>
      </c>
      <c r="O22" s="1">
        <v>-2312.7471734329529</v>
      </c>
      <c r="P22" s="1">
        <v>-2060.0284507831625</v>
      </c>
      <c r="Q22" s="1">
        <v>-1806.2567334556645</v>
      </c>
      <c r="R22" s="1">
        <v>-1551.4276339726355</v>
      </c>
      <c r="S22" s="1">
        <v>-1295.5367465750935</v>
      </c>
      <c r="T22" s="1">
        <v>-1038.5796471467288</v>
      </c>
      <c r="U22" s="1">
        <v>-780.55189313741243</v>
      </c>
      <c r="V22" s="1">
        <v>-521.44902348639062</v>
      </c>
      <c r="W22" s="1">
        <v>-261.26655854515622</v>
      </c>
      <c r="X22" s="1"/>
    </row>
    <row r="23" spans="2:67" x14ac:dyDescent="0.25">
      <c r="B23" t="s">
        <v>37</v>
      </c>
      <c r="C23" s="8">
        <f>C18*12</f>
        <v>60</v>
      </c>
      <c r="E23" s="5">
        <f>E18*12</f>
        <v>15.999996000000001</v>
      </c>
      <c r="H23" s="1"/>
      <c r="I23" s="1"/>
      <c r="J23" s="1"/>
      <c r="K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2:67" x14ac:dyDescent="0.25">
      <c r="B24" t="s">
        <v>38</v>
      </c>
      <c r="C24" s="6">
        <f>C22*C23-C17</f>
        <v>76839.047022748156</v>
      </c>
      <c r="E24" s="7">
        <f>E22*E23-E17</f>
        <v>34805.651423696196</v>
      </c>
      <c r="H24" s="1"/>
      <c r="I24" s="1"/>
      <c r="J24" s="1"/>
      <c r="K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2:67" x14ac:dyDescent="0.25">
      <c r="H25" s="1"/>
    </row>
    <row r="26" spans="2:67" x14ac:dyDescent="0.25">
      <c r="H26" s="1"/>
    </row>
    <row r="27" spans="2:67" x14ac:dyDescent="0.25">
      <c r="B27" s="3"/>
      <c r="H27" s="1"/>
    </row>
    <row r="28" spans="2:67" x14ac:dyDescent="0.25">
      <c r="B28" s="3" t="s">
        <v>152</v>
      </c>
      <c r="H28" s="1"/>
    </row>
    <row r="29" spans="2:67" x14ac:dyDescent="0.25">
      <c r="H29" s="1"/>
    </row>
    <row r="30" spans="2:67" ht="26.25" x14ac:dyDescent="0.25">
      <c r="C30" s="4" t="s">
        <v>32</v>
      </c>
      <c r="E30" s="4" t="s">
        <v>144</v>
      </c>
      <c r="H30" s="1"/>
    </row>
    <row r="31" spans="2:67" x14ac:dyDescent="0.25">
      <c r="B31" t="s">
        <v>30</v>
      </c>
      <c r="C31" s="1" t="e">
        <f>(' Viabilidad 8 NE'!#REF!-' Viabilidad 8 NE'!#REF!)*0.8</f>
        <v>#REF!</v>
      </c>
      <c r="D31" s="1"/>
      <c r="E31" s="1">
        <f>' Viabilidad 8 NE'!E39</f>
        <v>656338.83499040781</v>
      </c>
      <c r="H31" s="1" t="s">
        <v>146</v>
      </c>
    </row>
    <row r="32" spans="2:67" x14ac:dyDescent="0.25">
      <c r="B32" t="s">
        <v>33</v>
      </c>
      <c r="C32" s="5">
        <v>5</v>
      </c>
      <c r="E32" s="5">
        <v>1.3333330000000001</v>
      </c>
      <c r="H32" s="1">
        <v>-1418.5338999999999</v>
      </c>
      <c r="I32" s="1">
        <v>-1396.8656836012033</v>
      </c>
      <c r="J32" s="1">
        <v>-1375.1342682379106</v>
      </c>
      <c r="K32" s="1">
        <v>-1353.3394695798079</v>
      </c>
      <c r="L32" s="1">
        <v>-1331.4811027589524</v>
      </c>
      <c r="M32" s="1">
        <v>-1309.558982368203</v>
      </c>
      <c r="N32" s="1">
        <v>-1287.5729224596469</v>
      </c>
      <c r="O32" s="1">
        <v>-1265.5227365430242</v>
      </c>
      <c r="P32" s="1">
        <v>-1243.4082375841451</v>
      </c>
      <c r="Q32" s="1">
        <v>-1221.2292380033025</v>
      </c>
      <c r="R32" s="1">
        <v>-1198.9855496736818</v>
      </c>
      <c r="S32" s="1">
        <v>-1176.6769839197671</v>
      </c>
      <c r="T32" s="1">
        <v>-1154.3033515157365</v>
      </c>
      <c r="U32" s="1">
        <v>-1131.8644626838609</v>
      </c>
      <c r="V32" s="1">
        <v>-1109.3601270928923</v>
      </c>
      <c r="W32" s="1">
        <v>-1086.7901538564499</v>
      </c>
      <c r="X32" s="1">
        <v>-1064.1543515314013</v>
      </c>
      <c r="Y32" s="1">
        <v>-1041.4525281162382</v>
      </c>
      <c r="Z32" s="1">
        <v>-1018.6844910494474</v>
      </c>
      <c r="AA32" s="1">
        <v>-995.85004720787833</v>
      </c>
      <c r="AB32" s="1">
        <v>-972.94900290510475</v>
      </c>
      <c r="AC32" s="1">
        <v>-949.98116388978133</v>
      </c>
      <c r="AD32" s="1">
        <v>-926.94633534399668</v>
      </c>
      <c r="AE32" s="1">
        <v>-903.84432188162009</v>
      </c>
      <c r="AF32" s="1">
        <v>-880.67492754664499</v>
      </c>
      <c r="AG32" s="1">
        <v>-857.43795581152631</v>
      </c>
      <c r="AH32" s="1">
        <v>-834.13320957551321</v>
      </c>
      <c r="AI32" s="1">
        <v>-810.76049116297872</v>
      </c>
      <c r="AJ32" s="1">
        <v>-787.31960232174106</v>
      </c>
      <c r="AK32" s="1">
        <v>-763.81034422138282</v>
      </c>
      <c r="AL32" s="1">
        <v>-740.23251745156529</v>
      </c>
      <c r="AM32" s="1">
        <v>-716.58592202033583</v>
      </c>
      <c r="AN32" s="1">
        <v>-692.87035735243194</v>
      </c>
      <c r="AO32" s="1">
        <v>-669.08562228758012</v>
      </c>
      <c r="AP32" s="1">
        <v>-645.23151507878902</v>
      </c>
      <c r="AQ32" s="1">
        <v>-621.30783339063896</v>
      </c>
      <c r="AR32" s="1">
        <v>-597.314374297565</v>
      </c>
      <c r="AS32" s="1">
        <v>-573.25093428213643</v>
      </c>
      <c r="AT32" s="1">
        <v>-549.11730923332937</v>
      </c>
      <c r="AU32" s="1">
        <v>-524.91329444479675</v>
      </c>
      <c r="AV32" s="1">
        <v>-500.63868461313086</v>
      </c>
      <c r="AW32" s="1">
        <v>-476.29327383612269</v>
      </c>
      <c r="AX32" s="1">
        <v>-451.87685561101483</v>
      </c>
      <c r="AY32" s="1">
        <v>-427.38922283275042</v>
      </c>
      <c r="AZ32" s="1">
        <v>-402.830167792216</v>
      </c>
      <c r="BA32" s="1">
        <v>-378.19948217448018</v>
      </c>
      <c r="BB32" s="1">
        <v>-353.4969570570259</v>
      </c>
      <c r="BC32" s="1">
        <v>-328.72238290797901</v>
      </c>
      <c r="BD32" s="1">
        <v>-303.87554958433077</v>
      </c>
      <c r="BE32" s="1">
        <v>-278.95624633015518</v>
      </c>
      <c r="BF32" s="1">
        <v>-253.96426177482161</v>
      </c>
      <c r="BG32" s="1">
        <v>-228.89938393120161</v>
      </c>
      <c r="BH32" s="1">
        <v>-203.76140019387111</v>
      </c>
      <c r="BI32" s="1">
        <v>-178.55009733730674</v>
      </c>
      <c r="BJ32" s="1">
        <v>-153.26526151407734</v>
      </c>
      <c r="BK32" s="1">
        <v>-127.90667825303017</v>
      </c>
      <c r="BL32" s="1">
        <v>-102.47413245747165</v>
      </c>
      <c r="BM32" s="1">
        <v>-76.967408403342759</v>
      </c>
      <c r="BN32" s="1">
        <v>-51.386289737389319</v>
      </c>
      <c r="BO32" s="1">
        <v>-25.730559475326825</v>
      </c>
    </row>
    <row r="33" spans="2:69" x14ac:dyDescent="0.25">
      <c r="B33" t="s">
        <v>34</v>
      </c>
      <c r="C33" s="2">
        <v>3.5000000000000003E-2</v>
      </c>
      <c r="E33" s="2">
        <v>0.05</v>
      </c>
      <c r="H33" s="1"/>
      <c r="I33" s="1"/>
      <c r="J33" s="1"/>
      <c r="K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2:69" x14ac:dyDescent="0.25">
      <c r="C34" s="2"/>
      <c r="E34" s="2"/>
      <c r="H34" s="1"/>
      <c r="I34" s="1"/>
      <c r="J34" s="1"/>
      <c r="K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</row>
    <row r="35" spans="2:69" x14ac:dyDescent="0.25">
      <c r="B35" t="s">
        <v>35</v>
      </c>
      <c r="C35" s="2">
        <f>C33/12</f>
        <v>2.9166666666666668E-3</v>
      </c>
      <c r="E35" s="2">
        <f>E33/12</f>
        <v>4.1666666666666666E-3</v>
      </c>
      <c r="H35" s="1" t="s">
        <v>147</v>
      </c>
    </row>
    <row r="36" spans="2:69" x14ac:dyDescent="0.25">
      <c r="B36" t="s">
        <v>36</v>
      </c>
      <c r="C36" s="6" t="e">
        <f>PMT(C35,C37,-C31)</f>
        <v>#REF!</v>
      </c>
      <c r="E36" s="7">
        <f>PMT(E35,E37,-E31)</f>
        <v>42489.121939810611</v>
      </c>
      <c r="H36" s="1">
        <v>-2734.7451249999999</v>
      </c>
      <c r="I36" s="1">
        <v>-2569.1019324212866</v>
      </c>
      <c r="J36" s="1">
        <v>-2402.7685598734961</v>
      </c>
      <c r="K36" s="1">
        <v>-2235.7421316067557</v>
      </c>
      <c r="L36" s="1">
        <v>-2068.0197598889044</v>
      </c>
      <c r="M36" s="1">
        <v>-1899.5985449555624</v>
      </c>
      <c r="N36" s="1">
        <v>-1730.4755749599972</v>
      </c>
      <c r="O36" s="1">
        <v>-1560.6479259227845</v>
      </c>
      <c r="P36" s="1">
        <v>-1390.1126616812501</v>
      </c>
      <c r="Q36" s="1">
        <v>-1218.8668338387092</v>
      </c>
      <c r="R36" s="1">
        <v>-1046.9074817134908</v>
      </c>
      <c r="S36" s="1">
        <v>-874.23163228775059</v>
      </c>
      <c r="T36" s="1">
        <v>-700.83630015607014</v>
      </c>
      <c r="U36" s="1">
        <v>-526.71848747384092</v>
      </c>
      <c r="V36" s="1">
        <v>-351.87518390543573</v>
      </c>
      <c r="W36" s="1">
        <v>-176.30336657216219</v>
      </c>
    </row>
    <row r="37" spans="2:69" x14ac:dyDescent="0.25">
      <c r="B37" t="s">
        <v>37</v>
      </c>
      <c r="C37" s="8">
        <f>C32*12</f>
        <v>60</v>
      </c>
      <c r="E37" s="5">
        <f>E32*12</f>
        <v>15.999996000000001</v>
      </c>
      <c r="H37" s="1"/>
      <c r="I37" s="1"/>
      <c r="J37" s="1"/>
      <c r="K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</row>
    <row r="38" spans="2:69" x14ac:dyDescent="0.25">
      <c r="B38" t="s">
        <v>38</v>
      </c>
      <c r="C38" s="6" t="e">
        <f>C36*C37-C31</f>
        <v>#REF!</v>
      </c>
      <c r="E38" s="7">
        <f>E36*E37-E31</f>
        <v>23486.946090074256</v>
      </c>
      <c r="H38" s="1"/>
      <c r="I38" s="1"/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</row>
    <row r="39" spans="2:69" x14ac:dyDescent="0.25">
      <c r="H39" s="1"/>
      <c r="J39" s="1"/>
    </row>
    <row r="40" spans="2:69" x14ac:dyDescent="0.25">
      <c r="H40" s="1"/>
      <c r="J40" s="1"/>
    </row>
    <row r="41" spans="2:69" x14ac:dyDescent="0.25">
      <c r="H41" s="1"/>
      <c r="J41" s="1"/>
    </row>
    <row r="42" spans="2:69" x14ac:dyDescent="0.25">
      <c r="B42" s="3" t="s">
        <v>156</v>
      </c>
      <c r="H42" s="1"/>
      <c r="J42" s="1"/>
    </row>
    <row r="43" spans="2:69" x14ac:dyDescent="0.25">
      <c r="H43" s="1"/>
      <c r="J43" s="1"/>
    </row>
    <row r="44" spans="2:69" ht="26.25" x14ac:dyDescent="0.25">
      <c r="C44" s="4" t="s">
        <v>32</v>
      </c>
      <c r="E44" s="4" t="s">
        <v>144</v>
      </c>
      <c r="H44" s="1"/>
      <c r="J44" s="1"/>
    </row>
    <row r="45" spans="2:69" x14ac:dyDescent="0.25">
      <c r="B45" t="s">
        <v>30</v>
      </c>
      <c r="C45" s="1">
        <f>' Viabilidad8manteniendo+1plESE'!E38</f>
        <v>380736.58844115614</v>
      </c>
      <c r="D45" s="1"/>
      <c r="E45" s="1">
        <f>' Viabilidad8manteniendo+1plESE'!E39</f>
        <v>561801.84787560208</v>
      </c>
      <c r="H45" s="1" t="s">
        <v>146</v>
      </c>
      <c r="J45" s="1"/>
    </row>
    <row r="46" spans="2:69" x14ac:dyDescent="0.25">
      <c r="B46" t="s">
        <v>33</v>
      </c>
      <c r="C46" s="5">
        <v>5</v>
      </c>
      <c r="E46" s="5">
        <v>1.3333299999999999</v>
      </c>
      <c r="H46" s="1">
        <v>-1110.4817208333334</v>
      </c>
      <c r="I46" s="1">
        <v>-1093.5190255928992</v>
      </c>
      <c r="J46" s="1">
        <v>-1076.5068558246805</v>
      </c>
      <c r="K46" s="1">
        <v>-1059.4450672279709</v>
      </c>
      <c r="L46" s="1">
        <v>-1042.3335150811877</v>
      </c>
      <c r="M46" s="1">
        <v>-1025.1720542406431</v>
      </c>
      <c r="N46" s="1">
        <v>-1007.9605391393134</v>
      </c>
      <c r="O46" s="1">
        <v>-990.69882378560487</v>
      </c>
      <c r="P46" s="1">
        <v>-973.3867617621147</v>
      </c>
      <c r="Q46" s="1">
        <v>-956.02420622438967</v>
      </c>
      <c r="R46" s="1">
        <v>-938.61100989967906</v>
      </c>
      <c r="S46" s="1">
        <v>-921.1470250856886</v>
      </c>
      <c r="T46" s="1">
        <v>-903.63210364932354</v>
      </c>
      <c r="U46" s="1">
        <v>-886.06609702543597</v>
      </c>
      <c r="V46" s="1">
        <v>-868.44885621556193</v>
      </c>
      <c r="W46" s="1">
        <v>-850.78023178665933</v>
      </c>
      <c r="X46" s="1">
        <v>-833.06007386983879</v>
      </c>
      <c r="Y46" s="1">
        <v>-815.28823215909449</v>
      </c>
      <c r="Z46" s="1">
        <v>-797.464555910027</v>
      </c>
      <c r="AA46" s="1">
        <v>-779.58889393856646</v>
      </c>
      <c r="AB46" s="1">
        <v>-761.66109461968904</v>
      </c>
      <c r="AC46" s="1">
        <v>-743.68100588613163</v>
      </c>
      <c r="AD46" s="1">
        <v>-725.64847522710147</v>
      </c>
      <c r="AE46" s="1">
        <v>-707.56334968698241</v>
      </c>
      <c r="AF46" s="1">
        <v>-689.42547586403794</v>
      </c>
      <c r="AG46" s="1">
        <v>-671.23469990910996</v>
      </c>
      <c r="AH46" s="1">
        <v>-652.99086752431333</v>
      </c>
      <c r="AI46" s="1">
        <v>-634.69382396172784</v>
      </c>
      <c r="AJ46" s="1">
        <v>-616.34341402208486</v>
      </c>
      <c r="AK46" s="1">
        <v>-597.939482053451</v>
      </c>
      <c r="AL46" s="1">
        <v>-579.48187194990874</v>
      </c>
      <c r="AM46" s="1">
        <v>-560.97042715023122</v>
      </c>
      <c r="AN46" s="1">
        <v>-542.40499063655454</v>
      </c>
      <c r="AO46" s="1">
        <v>-523.78540493304649</v>
      </c>
      <c r="AP46" s="1">
        <v>-505.11151210456973</v>
      </c>
      <c r="AQ46" s="1">
        <v>-486.38315375534324</v>
      </c>
      <c r="AR46" s="1">
        <v>-467.60017102759809</v>
      </c>
      <c r="AS46" s="1">
        <v>-448.76240460023058</v>
      </c>
      <c r="AT46" s="1">
        <v>-429.86969468744979</v>
      </c>
      <c r="AU46" s="1">
        <v>-410.92188103742325</v>
      </c>
      <c r="AV46" s="1">
        <v>-391.91880293091771</v>
      </c>
      <c r="AW46" s="1">
        <v>-372.86029917993471</v>
      </c>
      <c r="AX46" s="1">
        <v>-353.74620812634475</v>
      </c>
      <c r="AY46" s="1">
        <v>-334.57636764051512</v>
      </c>
      <c r="AZ46" s="1">
        <v>-315.35061511993513</v>
      </c>
      <c r="BA46" s="1">
        <v>-296.0687874878368</v>
      </c>
      <c r="BB46" s="1">
        <v>-276.73072119181154</v>
      </c>
      <c r="BC46" s="1">
        <v>-257.33625220242283</v>
      </c>
      <c r="BD46" s="1">
        <v>-237.88521601181515</v>
      </c>
      <c r="BE46" s="1">
        <v>-218.37744763231811</v>
      </c>
      <c r="BF46" s="1">
        <v>-198.8127815950476</v>
      </c>
      <c r="BG46" s="1">
        <v>-179.19105194850164</v>
      </c>
      <c r="BH46" s="1">
        <v>-159.51209225715334</v>
      </c>
      <c r="BI46" s="1">
        <v>-139.77573560003856</v>
      </c>
      <c r="BJ46" s="1">
        <v>-119.98181456934054</v>
      </c>
      <c r="BK46" s="1">
        <v>-100.13016126896964</v>
      </c>
      <c r="BL46" s="1">
        <v>-80.22060731313934</v>
      </c>
      <c r="BM46" s="1">
        <v>-60.252983824937871</v>
      </c>
      <c r="BN46" s="1">
        <v>-40.227121434895814</v>
      </c>
      <c r="BO46" s="1">
        <v>-20.142850279549446</v>
      </c>
    </row>
    <row r="47" spans="2:69" x14ac:dyDescent="0.25">
      <c r="B47" t="s">
        <v>34</v>
      </c>
      <c r="C47" s="2">
        <v>3.5000000000000003E-2</v>
      </c>
      <c r="E47" s="2">
        <v>0.05</v>
      </c>
      <c r="H47" s="1"/>
      <c r="J47" s="1"/>
    </row>
    <row r="48" spans="2:69" x14ac:dyDescent="0.25">
      <c r="C48" s="2"/>
      <c r="E48" s="2"/>
      <c r="H48" s="1"/>
      <c r="J48" s="1"/>
    </row>
    <row r="49" spans="2:67" x14ac:dyDescent="0.25">
      <c r="B49" t="s">
        <v>35</v>
      </c>
      <c r="C49" s="2">
        <f>C47/12</f>
        <v>2.9166666666666668E-3</v>
      </c>
      <c r="E49" s="2">
        <f>E47/12</f>
        <v>4.1666666666666666E-3</v>
      </c>
      <c r="H49" s="1" t="s">
        <v>147</v>
      </c>
      <c r="J49" s="1"/>
    </row>
    <row r="50" spans="2:67" x14ac:dyDescent="0.25">
      <c r="B50" t="s">
        <v>36</v>
      </c>
      <c r="C50" s="6">
        <f>PMT(C49,C51,-C45)</f>
        <v>6926.2629177669824</v>
      </c>
      <c r="E50" s="7">
        <f>PMT(E49,E51,-E45)</f>
        <v>36369.201226178018</v>
      </c>
      <c r="H50" s="1">
        <v>-2340.8410416666666</v>
      </c>
      <c r="I50" s="1">
        <v>-2199.0565733751482</v>
      </c>
      <c r="J50" s="1">
        <v>-2056.6813364657487</v>
      </c>
      <c r="K50" s="1">
        <v>-1913.7128694025598</v>
      </c>
      <c r="L50" s="1">
        <v>-1770.1487003932746</v>
      </c>
      <c r="M50" s="1">
        <v>-1625.9863473464507</v>
      </c>
      <c r="N50" s="1">
        <v>-1481.2233178285981</v>
      </c>
      <c r="O50" s="1">
        <v>-1335.8571090210878</v>
      </c>
      <c r="P50" s="1">
        <v>-1189.8852076768796</v>
      </c>
      <c r="Q50" s="1">
        <v>-1043.3050900770709</v>
      </c>
      <c r="R50" s="1">
        <v>-896.11422198726268</v>
      </c>
      <c r="S50" s="1">
        <v>-748.31005861374683</v>
      </c>
      <c r="T50" s="1">
        <v>-599.89004455950817</v>
      </c>
      <c r="U50" s="1">
        <v>-450.85161378004352</v>
      </c>
      <c r="V50" s="1">
        <v>-301.19218953899775</v>
      </c>
      <c r="W50" s="1">
        <v>-150.90918436361426</v>
      </c>
    </row>
    <row r="51" spans="2:67" x14ac:dyDescent="0.25">
      <c r="B51" t="s">
        <v>37</v>
      </c>
      <c r="C51" s="8">
        <f>C46*12</f>
        <v>60</v>
      </c>
      <c r="E51" s="5">
        <f>E46*12</f>
        <v>15.999959999999998</v>
      </c>
      <c r="H51" s="1"/>
      <c r="J51" s="1"/>
    </row>
    <row r="52" spans="2:67" x14ac:dyDescent="0.25">
      <c r="B52" t="s">
        <v>38</v>
      </c>
      <c r="C52" s="6">
        <f>C50*C51-C45</f>
        <v>34839.186624862778</v>
      </c>
      <c r="E52" s="7">
        <f>E50*E51-E45</f>
        <v>20103.916975197149</v>
      </c>
      <c r="H52" s="1"/>
      <c r="J52" s="1"/>
    </row>
    <row r="53" spans="2:67" x14ac:dyDescent="0.25">
      <c r="H53" s="1"/>
      <c r="I53" s="1"/>
      <c r="J53" s="1"/>
      <c r="K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2:67" x14ac:dyDescent="0.25">
      <c r="H54" s="1"/>
      <c r="I54" s="1"/>
      <c r="J54" s="1"/>
      <c r="K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2:67" x14ac:dyDescent="0.25">
      <c r="H55" s="1"/>
      <c r="J55" s="1"/>
    </row>
    <row r="56" spans="2:67" x14ac:dyDescent="0.25">
      <c r="B56" s="3" t="s">
        <v>157</v>
      </c>
      <c r="H56" s="1"/>
      <c r="J56" s="1"/>
    </row>
    <row r="57" spans="2:67" x14ac:dyDescent="0.25">
      <c r="H57" s="1"/>
      <c r="J57" s="1"/>
    </row>
    <row r="58" spans="2:67" ht="26.25" x14ac:dyDescent="0.25">
      <c r="C58" s="4" t="s">
        <v>32</v>
      </c>
      <c r="E58" s="4" t="s">
        <v>144</v>
      </c>
      <c r="H58" s="1"/>
      <c r="J58" s="1"/>
    </row>
    <row r="59" spans="2:67" x14ac:dyDescent="0.25">
      <c r="B59" t="s">
        <v>30</v>
      </c>
      <c r="C59" s="1">
        <f>' Viabilidad8manteniendo+2plESE'!E38</f>
        <v>514680.79269244964</v>
      </c>
      <c r="D59" s="1"/>
      <c r="E59" s="1">
        <f>' Viabilidad8manteniendo+2plESE'!E39</f>
        <v>681693.3101832039</v>
      </c>
      <c r="H59" s="1" t="s">
        <v>146</v>
      </c>
      <c r="J59" s="1"/>
    </row>
    <row r="60" spans="2:67" x14ac:dyDescent="0.25">
      <c r="B60" t="s">
        <v>33</v>
      </c>
      <c r="C60" s="5">
        <v>5</v>
      </c>
      <c r="E60" s="5">
        <v>1.3333330000000001</v>
      </c>
      <c r="H60" s="1">
        <v>-1501.1523041666667</v>
      </c>
      <c r="I60" s="1">
        <v>-1478.2220851749066</v>
      </c>
      <c r="J60" s="1">
        <v>-1455.2249863777542</v>
      </c>
      <c r="K60" s="1">
        <v>-1432.1608127091099</v>
      </c>
      <c r="L60" s="1">
        <v>-1409.029368533932</v>
      </c>
      <c r="M60" s="1">
        <v>-1385.8304576465766</v>
      </c>
      <c r="N60" s="1">
        <v>-1362.5638832691329</v>
      </c>
      <c r="O60" s="1">
        <v>-1339.2294480497551</v>
      </c>
      <c r="P60" s="1">
        <v>-1315.8269540609874</v>
      </c>
      <c r="Q60" s="1">
        <v>-1292.3562027980861</v>
      </c>
      <c r="R60" s="1">
        <v>-1268.8169951773341</v>
      </c>
      <c r="S60" s="1">
        <v>-1245.2091315343555</v>
      </c>
      <c r="T60" s="1">
        <v>-1221.5324116224178</v>
      </c>
      <c r="U60" s="1">
        <v>-1197.7866346107373</v>
      </c>
      <c r="V60" s="1">
        <v>-1173.9715990827724</v>
      </c>
      <c r="W60" s="1">
        <v>-1150.0871030345174</v>
      </c>
      <c r="X60" s="1">
        <v>-1126.1329438727889</v>
      </c>
      <c r="Y60" s="1">
        <v>-1102.1089184135053</v>
      </c>
      <c r="Z60" s="1">
        <v>-1078.0148228799649</v>
      </c>
      <c r="AA60" s="1">
        <v>-1053.8504529011188</v>
      </c>
      <c r="AB60" s="1">
        <v>-1029.6156035098343</v>
      </c>
      <c r="AC60" s="1">
        <v>-1005.3100691411585</v>
      </c>
      <c r="AD60" s="1">
        <v>-980.93364363057412</v>
      </c>
      <c r="AE60" s="1">
        <v>-956.4861202122504</v>
      </c>
      <c r="AF60" s="1">
        <v>-931.96729151729005</v>
      </c>
      <c r="AG60" s="1">
        <v>-907.37694957196948</v>
      </c>
      <c r="AH60" s="1">
        <v>-882.71488579597496</v>
      </c>
      <c r="AI60" s="1">
        <v>-857.98089100063373</v>
      </c>
      <c r="AJ60" s="1">
        <v>-833.17475538713984</v>
      </c>
      <c r="AK60" s="1">
        <v>-808.29626854477272</v>
      </c>
      <c r="AL60" s="1">
        <v>-783.34521944911535</v>
      </c>
      <c r="AM60" s="1">
        <v>-758.32139646026258</v>
      </c>
      <c r="AN60" s="1">
        <v>-733.22458732102564</v>
      </c>
      <c r="AO60" s="1">
        <v>-708.0545791551325</v>
      </c>
      <c r="AP60" s="1">
        <v>-682.8111584654223</v>
      </c>
      <c r="AQ60" s="1">
        <v>-657.49411113203359</v>
      </c>
      <c r="AR60" s="1">
        <v>-632.10322241058918</v>
      </c>
      <c r="AS60" s="1">
        <v>-606.6382769303741</v>
      </c>
      <c r="AT60" s="1">
        <v>-581.09905869250815</v>
      </c>
      <c r="AU60" s="1">
        <v>-555.48535106811516</v>
      </c>
      <c r="AV60" s="1">
        <v>-529.79693679648449</v>
      </c>
      <c r="AW60" s="1">
        <v>-504.03359798322816</v>
      </c>
      <c r="AX60" s="1">
        <v>-478.19511609843312</v>
      </c>
      <c r="AY60" s="1">
        <v>-452.2812719748074</v>
      </c>
      <c r="AZ60" s="1">
        <v>-426.29184580582114</v>
      </c>
      <c r="BA60" s="1">
        <v>-400.22661714384208</v>
      </c>
      <c r="BB60" s="1">
        <v>-374.08536489826548</v>
      </c>
      <c r="BC60" s="1">
        <v>-347.86786733363931</v>
      </c>
      <c r="BD60" s="1">
        <v>-321.57390206778302</v>
      </c>
      <c r="BE60" s="1">
        <v>-295.2032460699013</v>
      </c>
      <c r="BF60" s="1">
        <v>-268.75567565869238</v>
      </c>
      <c r="BG60" s="1">
        <v>-242.23096650045079</v>
      </c>
      <c r="BH60" s="1">
        <v>-215.62889360716434</v>
      </c>
      <c r="BI60" s="1">
        <v>-188.94923133460586</v>
      </c>
      <c r="BJ60" s="1">
        <v>-162.19175338041902</v>
      </c>
      <c r="BK60" s="1">
        <v>-135.35623278219907</v>
      </c>
      <c r="BL60" s="1">
        <v>-108.44244191556774</v>
      </c>
      <c r="BM60" s="1">
        <v>-81.450152492242054</v>
      </c>
      <c r="BN60" s="1">
        <v>-54.379135558098334</v>
      </c>
      <c r="BO60" s="1">
        <v>-27.229161491230009</v>
      </c>
    </row>
    <row r="61" spans="2:67" x14ac:dyDescent="0.25">
      <c r="B61" t="s">
        <v>34</v>
      </c>
      <c r="C61" s="2">
        <v>3.5000000000000003E-2</v>
      </c>
      <c r="E61" s="2">
        <v>0.05</v>
      </c>
      <c r="H61" s="1"/>
      <c r="J61" s="1"/>
    </row>
    <row r="62" spans="2:67" x14ac:dyDescent="0.25">
      <c r="C62" s="2"/>
      <c r="E62" s="2"/>
      <c r="H62" s="1"/>
      <c r="J62" s="1"/>
    </row>
    <row r="63" spans="2:67" x14ac:dyDescent="0.25">
      <c r="B63" t="s">
        <v>35</v>
      </c>
      <c r="C63" s="2">
        <f>C61/12</f>
        <v>2.9166666666666668E-3</v>
      </c>
      <c r="E63" s="2">
        <f>E61/12</f>
        <v>4.1666666666666666E-3</v>
      </c>
      <c r="H63" s="1" t="s">
        <v>147</v>
      </c>
      <c r="J63" s="1"/>
    </row>
    <row r="64" spans="2:67" x14ac:dyDescent="0.25">
      <c r="B64" t="s">
        <v>36</v>
      </c>
      <c r="C64" s="6">
        <f>PMT(C63,C65,-C59)</f>
        <v>9362.9417217504488</v>
      </c>
      <c r="E64" s="7">
        <f>PMT(E63,E65,-E59)</f>
        <v>44130.483582234767</v>
      </c>
      <c r="H64" s="1">
        <v>-2840.3887916666667</v>
      </c>
      <c r="I64" s="1">
        <v>-2668.3467745457992</v>
      </c>
      <c r="J64" s="1">
        <v>-2495.5879156869282</v>
      </c>
      <c r="K64" s="1">
        <v>-2322.1092282494783</v>
      </c>
      <c r="L64" s="1">
        <v>-2147.9077129477059</v>
      </c>
      <c r="M64" s="1">
        <v>-1972.9803579988422</v>
      </c>
      <c r="N64" s="1">
        <v>-1797.3241390710252</v>
      </c>
      <c r="O64" s="1">
        <v>-1620.9360192310091</v>
      </c>
      <c r="P64" s="1">
        <v>-1443.8129488916597</v>
      </c>
      <c r="Q64" s="1">
        <v>-1265.9518657592296</v>
      </c>
      <c r="R64" s="1">
        <v>-1087.3496947804142</v>
      </c>
      <c r="S64" s="1">
        <v>-908.00334808918706</v>
      </c>
      <c r="T64" s="1">
        <v>-727.90972495341327</v>
      </c>
      <c r="U64" s="1">
        <v>-547.0657117212404</v>
      </c>
      <c r="V64" s="1">
        <v>-365.46818176726691</v>
      </c>
      <c r="W64" s="1">
        <v>-183.11399543848506</v>
      </c>
    </row>
    <row r="65" spans="2:67" x14ac:dyDescent="0.25">
      <c r="B65" t="s">
        <v>37</v>
      </c>
      <c r="C65" s="8">
        <f>C60*12</f>
        <v>60</v>
      </c>
      <c r="E65" s="5">
        <f>E60*12</f>
        <v>15.999996000000001</v>
      </c>
      <c r="H65" s="1"/>
      <c r="J65" s="1"/>
    </row>
    <row r="66" spans="2:67" x14ac:dyDescent="0.25">
      <c r="B66" t="s">
        <v>38</v>
      </c>
      <c r="C66" s="6">
        <f>C64*C65-C59</f>
        <v>47095.71061257727</v>
      </c>
      <c r="E66" s="7">
        <f>E64*E65-E59</f>
        <v>24394.250610618154</v>
      </c>
      <c r="H66" s="1"/>
      <c r="J66" s="1"/>
    </row>
    <row r="67" spans="2:67" x14ac:dyDescent="0.25">
      <c r="H67" s="1"/>
      <c r="L67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2:67" x14ac:dyDescent="0.25">
      <c r="H68" s="1"/>
      <c r="I68" s="1"/>
      <c r="J68" s="1"/>
      <c r="K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</row>
    <row r="69" spans="2:67" x14ac:dyDescent="0.25">
      <c r="B69" s="3"/>
      <c r="H69" s="1"/>
      <c r="L6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2:67" x14ac:dyDescent="0.25">
      <c r="B70" s="3" t="s">
        <v>158</v>
      </c>
      <c r="H70" s="1"/>
      <c r="I70" s="1"/>
      <c r="J70" s="1"/>
      <c r="K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</row>
    <row r="71" spans="2:67" x14ac:dyDescent="0.25">
      <c r="H71" s="1"/>
      <c r="J71" s="1"/>
    </row>
    <row r="72" spans="2:67" ht="26.25" x14ac:dyDescent="0.25">
      <c r="C72" s="4" t="s">
        <v>32</v>
      </c>
      <c r="E72" s="4" t="s">
        <v>144</v>
      </c>
      <c r="H72" s="1"/>
      <c r="J72" s="1"/>
    </row>
    <row r="73" spans="2:67" x14ac:dyDescent="0.25">
      <c r="B73" t="s">
        <v>30</v>
      </c>
      <c r="C73" s="1">
        <f>' Viabilidad 8 manteniendo+ ESE'!E38</f>
        <v>221490.13322815998</v>
      </c>
      <c r="D73" s="1"/>
      <c r="E73" s="1">
        <f>' Viabilidad 8 manteniendo+ ESE'!E39</f>
        <v>419262.65120000002</v>
      </c>
      <c r="H73" s="1" t="s">
        <v>146</v>
      </c>
      <c r="I73" s="1"/>
      <c r="J73" s="1"/>
      <c r="K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</row>
    <row r="74" spans="2:67" x14ac:dyDescent="0.25">
      <c r="B74" t="s">
        <v>33</v>
      </c>
      <c r="C74" s="5">
        <v>5</v>
      </c>
      <c r="E74" s="5">
        <v>1.3333330000000001</v>
      </c>
      <c r="H74" s="1">
        <v>-646.01287916666672</v>
      </c>
      <c r="I74" s="1">
        <v>-636.14498185226842</v>
      </c>
      <c r="J74" s="1">
        <v>-626.24830317070314</v>
      </c>
      <c r="K74" s="1">
        <v>-616.32275917631671</v>
      </c>
      <c r="L74" s="1">
        <v>-606.36826567861317</v>
      </c>
      <c r="M74" s="1">
        <v>-596.38473824154153</v>
      </c>
      <c r="N74" s="1">
        <v>-586.37209218277826</v>
      </c>
      <c r="O74" s="1">
        <v>-576.3302425730102</v>
      </c>
      <c r="P74" s="1">
        <v>-566.25910423521384</v>
      </c>
      <c r="Q74" s="1">
        <v>-556.15859174393211</v>
      </c>
      <c r="R74" s="1">
        <v>-546.02861942455081</v>
      </c>
      <c r="S74" s="1">
        <v>-535.86910135257142</v>
      </c>
      <c r="T74" s="1">
        <v>-525.67995135288197</v>
      </c>
      <c r="U74" s="1">
        <v>-515.46108299902687</v>
      </c>
      <c r="V74" s="1">
        <v>-505.21240961247298</v>
      </c>
      <c r="W74" s="1">
        <v>-494.93384426187481</v>
      </c>
      <c r="X74" s="1">
        <v>-484.62529976233753</v>
      </c>
      <c r="Y74" s="1">
        <v>-474.28668867467678</v>
      </c>
      <c r="Z74" s="1">
        <v>-463.91792330467678</v>
      </c>
      <c r="AA74" s="1">
        <v>-453.51891570234767</v>
      </c>
      <c r="AB74" s="1">
        <v>-443.0895776611784</v>
      </c>
      <c r="AC74" s="1">
        <v>-432.62982071738907</v>
      </c>
      <c r="AD74" s="1">
        <v>-422.13955614918046</v>
      </c>
      <c r="AE74" s="1">
        <v>-411.61869497598116</v>
      </c>
      <c r="AF74" s="1">
        <v>-401.06714795769335</v>
      </c>
      <c r="AG74" s="1">
        <v>-390.48482559393557</v>
      </c>
      <c r="AH74" s="1">
        <v>-379.87163812328345</v>
      </c>
      <c r="AI74" s="1">
        <v>-369.22749552250872</v>
      </c>
      <c r="AJ74" s="1">
        <v>-358.55230750581501</v>
      </c>
      <c r="AK74" s="1">
        <v>-347.84598352407249</v>
      </c>
      <c r="AL74" s="1">
        <v>-337.10843276404995</v>
      </c>
      <c r="AM74" s="1">
        <v>-326.33956414764407</v>
      </c>
      <c r="AN74" s="1">
        <v>-315.53928633110695</v>
      </c>
      <c r="AO74" s="1">
        <v>-304.70750770427162</v>
      </c>
      <c r="AP74" s="1">
        <v>-293.84413638977469</v>
      </c>
      <c r="AQ74" s="1">
        <v>-282.94908024227715</v>
      </c>
      <c r="AR74" s="1">
        <v>-272.02224684768265</v>
      </c>
      <c r="AS74" s="1">
        <v>-261.06354352235405</v>
      </c>
      <c r="AT74" s="1">
        <v>-250.07287731232651</v>
      </c>
      <c r="AU74" s="1">
        <v>-239.05015499251968</v>
      </c>
      <c r="AV74" s="1">
        <v>-227.99528306594681</v>
      </c>
      <c r="AW74" s="1">
        <v>-216.90816776292144</v>
      </c>
      <c r="AX74" s="1">
        <v>-205.78871504026222</v>
      </c>
      <c r="AY74" s="1">
        <v>-194.63683058049526</v>
      </c>
      <c r="AZ74" s="1">
        <v>-183.45241979105396</v>
      </c>
      <c r="BA74" s="1">
        <v>-172.23538780347681</v>
      </c>
      <c r="BB74" s="1">
        <v>-160.98563947260254</v>
      </c>
      <c r="BC74" s="1">
        <v>-149.70307937576322</v>
      </c>
      <c r="BD74" s="1">
        <v>-138.38761181197484</v>
      </c>
      <c r="BE74" s="1">
        <v>-127.03914080112536</v>
      </c>
      <c r="BF74" s="1">
        <v>-115.65757008316091</v>
      </c>
      <c r="BG74" s="1">
        <v>-104.24280311726905</v>
      </c>
      <c r="BH74" s="1">
        <v>-92.79474308106002</v>
      </c>
      <c r="BI74" s="1">
        <v>-81.313292869745382</v>
      </c>
      <c r="BJ74" s="1">
        <v>-69.798355095314406</v>
      </c>
      <c r="BK74" s="1">
        <v>-58.249832085708</v>
      </c>
      <c r="BL74" s="1">
        <v>-46.667625883990247</v>
      </c>
      <c r="BM74" s="1">
        <v>-35.051638247517495</v>
      </c>
      <c r="BN74" s="1">
        <v>-23.401770647105025</v>
      </c>
      <c r="BO74" s="1">
        <v>-11.717924266191341</v>
      </c>
    </row>
    <row r="75" spans="2:67" x14ac:dyDescent="0.25">
      <c r="B75" t="s">
        <v>34</v>
      </c>
      <c r="C75" s="2">
        <v>3.5000000000000003E-2</v>
      </c>
      <c r="E75" s="2">
        <v>0.05</v>
      </c>
      <c r="H75" s="1"/>
      <c r="J75" s="1"/>
    </row>
    <row r="76" spans="2:67" x14ac:dyDescent="0.25">
      <c r="C76" s="2"/>
      <c r="E76" s="2"/>
      <c r="H76" s="1"/>
      <c r="J76" s="1"/>
    </row>
    <row r="77" spans="2:67" x14ac:dyDescent="0.25">
      <c r="B77" t="s">
        <v>35</v>
      </c>
      <c r="C77" s="2">
        <f>C75/12</f>
        <v>2.9166666666666668E-3</v>
      </c>
      <c r="E77" s="2">
        <f>E75/12</f>
        <v>4.1666666666666666E-3</v>
      </c>
      <c r="H77" s="1" t="s">
        <v>147</v>
      </c>
      <c r="I77" s="1"/>
      <c r="J77" s="1"/>
      <c r="K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2:67" x14ac:dyDescent="0.25">
      <c r="B78" t="s">
        <v>36</v>
      </c>
      <c r="C78" s="6">
        <f>PMT(C77,C79,-C73)</f>
        <v>4029.2920171147989</v>
      </c>
      <c r="E78" s="7">
        <f>PMT(E77,E79,-E73)</f>
        <v>27141.624054449607</v>
      </c>
      <c r="H78" s="1">
        <v>-1746.9277083333334</v>
      </c>
      <c r="I78" s="1">
        <v>-1641.1165012240242</v>
      </c>
      <c r="J78" s="1">
        <v>-1534.8644140850934</v>
      </c>
      <c r="K78" s="1">
        <v>-1428.1696099164169</v>
      </c>
      <c r="L78" s="1">
        <v>-1321.030244063704</v>
      </c>
      <c r="M78" s="1">
        <v>-1213.4444641866053</v>
      </c>
      <c r="N78" s="1">
        <v>-1105.4104102266845</v>
      </c>
      <c r="O78" s="1">
        <v>-996.92621437526464</v>
      </c>
      <c r="P78" s="1">
        <v>-887.99000104113054</v>
      </c>
      <c r="Q78" s="1">
        <v>-778.5998868181041</v>
      </c>
      <c r="R78" s="1">
        <v>-668.75398045248176</v>
      </c>
      <c r="S78" s="1">
        <v>-558.45038281033578</v>
      </c>
      <c r="T78" s="1">
        <v>-447.68718684468109</v>
      </c>
      <c r="U78" s="1">
        <v>-336.46247756250284</v>
      </c>
      <c r="V78" s="1">
        <v>-224.77433199164884</v>
      </c>
      <c r="W78" s="1">
        <v>-112.62081914758288</v>
      </c>
    </row>
    <row r="79" spans="2:67" x14ac:dyDescent="0.25">
      <c r="B79" t="s">
        <v>37</v>
      </c>
      <c r="C79" s="8">
        <f>C74*12</f>
        <v>60</v>
      </c>
      <c r="E79" s="5">
        <f>E74*12</f>
        <v>15.999996000000001</v>
      </c>
      <c r="H79" s="1"/>
      <c r="J79" s="1"/>
    </row>
    <row r="80" spans="2:67" x14ac:dyDescent="0.25">
      <c r="B80" t="s">
        <v>38</v>
      </c>
      <c r="C80" s="6">
        <f>C78*C79-C73</f>
        <v>20267.387798727956</v>
      </c>
      <c r="E80" s="7">
        <f>E78*E79-E73</f>
        <v>15003.225104697514</v>
      </c>
      <c r="L80"/>
    </row>
    <row r="81" spans="7:68" x14ac:dyDescent="0.25">
      <c r="L81"/>
    </row>
    <row r="82" spans="7:68" x14ac:dyDescent="0.25">
      <c r="I82">
        <v>2058.5358382014733</v>
      </c>
      <c r="J82">
        <v>2027.0915420822002</v>
      </c>
      <c r="K82">
        <v>1995.5555334325793</v>
      </c>
      <c r="L82">
        <v>1963.9275447577302</v>
      </c>
      <c r="M82">
        <v>1932.2073077825789</v>
      </c>
      <c r="N82">
        <v>1900.3945534495845</v>
      </c>
      <c r="O82">
        <v>1868.4890119164515</v>
      </c>
      <c r="P82">
        <v>1836.4904125538465</v>
      </c>
      <c r="Q82">
        <v>1804.3984839431012</v>
      </c>
      <c r="R82">
        <v>1772.212953873908</v>
      </c>
      <c r="S82">
        <v>1739.9335493420122</v>
      </c>
      <c r="T82">
        <v>1707.5599965468991</v>
      </c>
      <c r="U82">
        <v>1675.0920208894665</v>
      </c>
      <c r="V82">
        <v>1642.5293469697003</v>
      </c>
      <c r="W82">
        <v>1609.8716985843344</v>
      </c>
      <c r="X82">
        <v>1577.118798724511</v>
      </c>
      <c r="Y82">
        <v>1544.2703695734299</v>
      </c>
      <c r="Z82">
        <v>1511.3261325039919</v>
      </c>
      <c r="AA82">
        <v>1478.285808076434</v>
      </c>
      <c r="AB82">
        <v>1445.1491160359628</v>
      </c>
      <c r="AC82">
        <v>1411.9157753103732</v>
      </c>
      <c r="AD82">
        <v>1378.5855040076676</v>
      </c>
      <c r="AE82">
        <v>1345.1580194136625</v>
      </c>
      <c r="AF82">
        <v>1311.6330379895915</v>
      </c>
      <c r="AG82">
        <v>1278.0102753697004</v>
      </c>
      <c r="AH82">
        <v>1244.2894463588343</v>
      </c>
      <c r="AI82">
        <v>1210.47026493002</v>
      </c>
      <c r="AJ82">
        <v>1176.5524442220385</v>
      </c>
      <c r="AK82">
        <v>1142.5356965369922</v>
      </c>
      <c r="AL82">
        <v>1108.419733337864</v>
      </c>
      <c r="AM82">
        <v>1074.2042652460718</v>
      </c>
      <c r="AN82">
        <v>1039.889002039012</v>
      </c>
      <c r="AO82">
        <v>1005.4736526475983</v>
      </c>
      <c r="AP82">
        <v>970.95792515379298</v>
      </c>
      <c r="AQ82">
        <v>936.34152678813064</v>
      </c>
      <c r="AR82">
        <v>901.62416392723514</v>
      </c>
      <c r="AS82">
        <v>866.80554209132868</v>
      </c>
      <c r="AT82">
        <v>831.88536594173434</v>
      </c>
      <c r="AU82">
        <v>796.86333927837018</v>
      </c>
      <c r="AV82">
        <v>761.73916503723763</v>
      </c>
      <c r="AW82">
        <v>726.51254528790219</v>
      </c>
      <c r="AX82">
        <v>691.18318123096446</v>
      </c>
      <c r="AY82">
        <v>655.75077319552724</v>
      </c>
      <c r="AZ82">
        <v>620.21502063665332</v>
      </c>
      <c r="BA82">
        <v>584.57562213281597</v>
      </c>
      <c r="BB82">
        <v>548.83227538334245</v>
      </c>
      <c r="BC82">
        <v>512.98467720584972</v>
      </c>
      <c r="BD82">
        <v>477.03252353367253</v>
      </c>
      <c r="BE82">
        <v>440.9755094132849</v>
      </c>
      <c r="BF82">
        <v>404.8133290017127</v>
      </c>
      <c r="BG82">
        <v>368.54567556394028</v>
      </c>
      <c r="BH82">
        <v>332.17224147030748</v>
      </c>
      <c r="BI82">
        <v>295.69271819390173</v>
      </c>
      <c r="BJ82">
        <v>259.10679630793976</v>
      </c>
      <c r="BK82">
        <v>222.41416548314371</v>
      </c>
      <c r="BL82">
        <v>185.61451448510863</v>
      </c>
      <c r="BM82">
        <v>148.70753117166268</v>
      </c>
      <c r="BN82">
        <v>111.69290249021918</v>
      </c>
      <c r="BO82">
        <v>74.57031447512145</v>
      </c>
      <c r="BP82">
        <v>37.339452244979675</v>
      </c>
    </row>
    <row r="83" spans="7:68" x14ac:dyDescent="0.25">
      <c r="G83">
        <v>2058.5358382014733</v>
      </c>
      <c r="I83" s="10">
        <f>-I82</f>
        <v>-2058.5358382014733</v>
      </c>
      <c r="J83" s="10">
        <f t="shared" ref="J83:BP83" si="0">-J82</f>
        <v>-2027.0915420822002</v>
      </c>
      <c r="K83" s="10">
        <f t="shared" si="0"/>
        <v>-1995.5555334325793</v>
      </c>
      <c r="L83" s="10">
        <f t="shared" si="0"/>
        <v>-1963.9275447577302</v>
      </c>
      <c r="M83" s="10">
        <f t="shared" si="0"/>
        <v>-1932.2073077825789</v>
      </c>
      <c r="N83" s="10">
        <f t="shared" si="0"/>
        <v>-1900.3945534495845</v>
      </c>
      <c r="O83" s="10">
        <f t="shared" si="0"/>
        <v>-1868.4890119164515</v>
      </c>
      <c r="P83" s="10">
        <f t="shared" si="0"/>
        <v>-1836.4904125538465</v>
      </c>
      <c r="Q83" s="10">
        <f t="shared" si="0"/>
        <v>-1804.3984839431012</v>
      </c>
      <c r="R83" s="10">
        <f t="shared" si="0"/>
        <v>-1772.212953873908</v>
      </c>
      <c r="S83" s="10">
        <f t="shared" si="0"/>
        <v>-1739.9335493420122</v>
      </c>
      <c r="T83" s="10">
        <f t="shared" si="0"/>
        <v>-1707.5599965468991</v>
      </c>
      <c r="U83" s="10">
        <f t="shared" si="0"/>
        <v>-1675.0920208894665</v>
      </c>
      <c r="V83" s="10">
        <f t="shared" si="0"/>
        <v>-1642.5293469697003</v>
      </c>
      <c r="W83" s="10">
        <f t="shared" si="0"/>
        <v>-1609.8716985843344</v>
      </c>
      <c r="X83" s="10">
        <f t="shared" si="0"/>
        <v>-1577.118798724511</v>
      </c>
      <c r="Y83" s="10">
        <f t="shared" si="0"/>
        <v>-1544.2703695734299</v>
      </c>
      <c r="Z83" s="10">
        <f t="shared" si="0"/>
        <v>-1511.3261325039919</v>
      </c>
      <c r="AA83" s="10">
        <f t="shared" si="0"/>
        <v>-1478.285808076434</v>
      </c>
      <c r="AB83" s="10">
        <f t="shared" si="0"/>
        <v>-1445.1491160359628</v>
      </c>
      <c r="AC83" s="10">
        <f t="shared" si="0"/>
        <v>-1411.9157753103732</v>
      </c>
      <c r="AD83" s="10">
        <f t="shared" si="0"/>
        <v>-1378.5855040076676</v>
      </c>
      <c r="AE83" s="10">
        <f t="shared" si="0"/>
        <v>-1345.1580194136625</v>
      </c>
      <c r="AF83" s="10">
        <f t="shared" si="0"/>
        <v>-1311.6330379895915</v>
      </c>
      <c r="AG83" s="10">
        <f t="shared" si="0"/>
        <v>-1278.0102753697004</v>
      </c>
      <c r="AH83" s="10">
        <f t="shared" si="0"/>
        <v>-1244.2894463588343</v>
      </c>
      <c r="AI83" s="10">
        <f t="shared" si="0"/>
        <v>-1210.47026493002</v>
      </c>
      <c r="AJ83" s="10">
        <f t="shared" si="0"/>
        <v>-1176.5524442220385</v>
      </c>
      <c r="AK83" s="10">
        <f t="shared" si="0"/>
        <v>-1142.5356965369922</v>
      </c>
      <c r="AL83" s="10">
        <f t="shared" si="0"/>
        <v>-1108.419733337864</v>
      </c>
      <c r="AM83" s="10">
        <f t="shared" si="0"/>
        <v>-1074.2042652460718</v>
      </c>
      <c r="AN83" s="10">
        <f t="shared" si="0"/>
        <v>-1039.889002039012</v>
      </c>
      <c r="AO83" s="10">
        <f t="shared" si="0"/>
        <v>-1005.4736526475983</v>
      </c>
      <c r="AP83" s="10">
        <f t="shared" si="0"/>
        <v>-970.95792515379298</v>
      </c>
      <c r="AQ83" s="10">
        <f t="shared" si="0"/>
        <v>-936.34152678813064</v>
      </c>
      <c r="AR83" s="10">
        <f t="shared" si="0"/>
        <v>-901.62416392723514</v>
      </c>
      <c r="AS83" s="10">
        <f t="shared" si="0"/>
        <v>-866.80554209132868</v>
      </c>
      <c r="AT83" s="10">
        <f t="shared" si="0"/>
        <v>-831.88536594173434</v>
      </c>
      <c r="AU83" s="10">
        <f t="shared" si="0"/>
        <v>-796.86333927837018</v>
      </c>
      <c r="AV83" s="10">
        <f t="shared" si="0"/>
        <v>-761.73916503723763</v>
      </c>
      <c r="AW83" s="10">
        <f t="shared" si="0"/>
        <v>-726.51254528790219</v>
      </c>
      <c r="AX83" s="10">
        <f t="shared" si="0"/>
        <v>-691.18318123096446</v>
      </c>
      <c r="AY83" s="10">
        <f t="shared" si="0"/>
        <v>-655.75077319552724</v>
      </c>
      <c r="AZ83" s="10">
        <f t="shared" si="0"/>
        <v>-620.21502063665332</v>
      </c>
      <c r="BA83" s="10">
        <f t="shared" si="0"/>
        <v>-584.57562213281597</v>
      </c>
      <c r="BB83" s="10">
        <f t="shared" si="0"/>
        <v>-548.83227538334245</v>
      </c>
      <c r="BC83" s="10">
        <f t="shared" si="0"/>
        <v>-512.98467720584972</v>
      </c>
      <c r="BD83" s="10">
        <f t="shared" si="0"/>
        <v>-477.03252353367253</v>
      </c>
      <c r="BE83" s="10">
        <f t="shared" si="0"/>
        <v>-440.9755094132849</v>
      </c>
      <c r="BF83" s="10">
        <f t="shared" si="0"/>
        <v>-404.8133290017127</v>
      </c>
      <c r="BG83" s="10">
        <f t="shared" si="0"/>
        <v>-368.54567556394028</v>
      </c>
      <c r="BH83" s="10">
        <f t="shared" si="0"/>
        <v>-332.17224147030748</v>
      </c>
      <c r="BI83" s="10">
        <f t="shared" si="0"/>
        <v>-295.69271819390173</v>
      </c>
      <c r="BJ83" s="10">
        <f t="shared" si="0"/>
        <v>-259.10679630793976</v>
      </c>
      <c r="BK83" s="10">
        <f t="shared" si="0"/>
        <v>-222.41416548314371</v>
      </c>
      <c r="BL83" s="10">
        <f t="shared" si="0"/>
        <v>-185.61451448510863</v>
      </c>
      <c r="BM83" s="10">
        <f t="shared" si="0"/>
        <v>-148.70753117166268</v>
      </c>
      <c r="BN83" s="10">
        <f t="shared" si="0"/>
        <v>-111.69290249021918</v>
      </c>
      <c r="BO83" s="10">
        <f t="shared" si="0"/>
        <v>-74.57031447512145</v>
      </c>
      <c r="BP83" s="10">
        <f t="shared" si="0"/>
        <v>-37.339452244979675</v>
      </c>
    </row>
    <row r="84" spans="7:68" x14ac:dyDescent="0.25">
      <c r="G84">
        <v>2027.0915420822002</v>
      </c>
      <c r="I84" s="1"/>
      <c r="J84" s="1"/>
      <c r="K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7:68" x14ac:dyDescent="0.25">
      <c r="G85">
        <v>1995.5555334325793</v>
      </c>
      <c r="L85"/>
    </row>
    <row r="86" spans="7:68" x14ac:dyDescent="0.25">
      <c r="G86">
        <v>1963.9275447577302</v>
      </c>
      <c r="L86"/>
    </row>
    <row r="87" spans="7:68" x14ac:dyDescent="0.25">
      <c r="G87">
        <v>1932.2073077825789</v>
      </c>
      <c r="L87"/>
    </row>
    <row r="88" spans="7:68" x14ac:dyDescent="0.25">
      <c r="G88">
        <v>1900.3945534495845</v>
      </c>
      <c r="L88"/>
    </row>
    <row r="89" spans="7:68" x14ac:dyDescent="0.25">
      <c r="G89">
        <v>1868.4890119164515</v>
      </c>
      <c r="J89" s="1"/>
    </row>
    <row r="90" spans="7:68" x14ac:dyDescent="0.25">
      <c r="G90">
        <v>1836.4904125538465</v>
      </c>
      <c r="J90" s="1"/>
    </row>
    <row r="91" spans="7:68" x14ac:dyDescent="0.25">
      <c r="G91">
        <v>1804.3984839431012</v>
      </c>
      <c r="J91" s="1"/>
    </row>
    <row r="92" spans="7:68" x14ac:dyDescent="0.25">
      <c r="G92">
        <v>1772.212953873908</v>
      </c>
      <c r="J92" s="1"/>
    </row>
    <row r="93" spans="7:68" x14ac:dyDescent="0.25">
      <c r="G93">
        <v>1739.9335493420122</v>
      </c>
      <c r="J93" s="1"/>
    </row>
    <row r="94" spans="7:68" x14ac:dyDescent="0.25">
      <c r="G94">
        <v>1707.5599965468991</v>
      </c>
      <c r="J94" s="1"/>
    </row>
    <row r="95" spans="7:68" x14ac:dyDescent="0.25">
      <c r="G95">
        <v>1675.0920208894665</v>
      </c>
      <c r="J95" s="1"/>
    </row>
    <row r="96" spans="7:68" x14ac:dyDescent="0.25">
      <c r="G96">
        <v>1642.5293469697003</v>
      </c>
      <c r="J96" s="1"/>
    </row>
    <row r="97" spans="7:10" x14ac:dyDescent="0.25">
      <c r="G97">
        <v>1609.8716985843344</v>
      </c>
      <c r="J97" s="1"/>
    </row>
    <row r="98" spans="7:10" x14ac:dyDescent="0.25">
      <c r="G98">
        <v>1577.118798724511</v>
      </c>
    </row>
    <row r="99" spans="7:10" x14ac:dyDescent="0.25">
      <c r="G99">
        <v>1544.2703695734299</v>
      </c>
    </row>
    <row r="100" spans="7:10" x14ac:dyDescent="0.25">
      <c r="G100">
        <v>1511.3261325039919</v>
      </c>
    </row>
    <row r="101" spans="7:10" x14ac:dyDescent="0.25">
      <c r="G101">
        <v>1478.285808076434</v>
      </c>
    </row>
    <row r="102" spans="7:10" x14ac:dyDescent="0.25">
      <c r="G102">
        <v>1445.1491160359628</v>
      </c>
    </row>
    <row r="103" spans="7:10" x14ac:dyDescent="0.25">
      <c r="G103">
        <v>1411.9157753103732</v>
      </c>
    </row>
    <row r="104" spans="7:10" x14ac:dyDescent="0.25">
      <c r="G104">
        <v>1378.5855040076676</v>
      </c>
    </row>
    <row r="105" spans="7:10" x14ac:dyDescent="0.25">
      <c r="G105">
        <v>1345.1580194136625</v>
      </c>
    </row>
    <row r="106" spans="7:10" x14ac:dyDescent="0.25">
      <c r="G106">
        <v>1311.6330379895915</v>
      </c>
    </row>
    <row r="107" spans="7:10" x14ac:dyDescent="0.25">
      <c r="G107">
        <v>1278.0102753697004</v>
      </c>
    </row>
    <row r="108" spans="7:10" x14ac:dyDescent="0.25">
      <c r="G108">
        <v>1244.2894463588343</v>
      </c>
    </row>
    <row r="109" spans="7:10" x14ac:dyDescent="0.25">
      <c r="G109">
        <v>1210.47026493002</v>
      </c>
    </row>
    <row r="110" spans="7:10" x14ac:dyDescent="0.25">
      <c r="G110">
        <v>1176.5524442220385</v>
      </c>
    </row>
    <row r="111" spans="7:10" x14ac:dyDescent="0.25">
      <c r="G111">
        <v>1142.5356965369922</v>
      </c>
    </row>
    <row r="112" spans="7:10" x14ac:dyDescent="0.25">
      <c r="G112">
        <v>1108.419733337864</v>
      </c>
    </row>
    <row r="113" spans="7:7" x14ac:dyDescent="0.25">
      <c r="G113">
        <v>1074.2042652460718</v>
      </c>
    </row>
    <row r="114" spans="7:7" x14ac:dyDescent="0.25">
      <c r="G114">
        <v>1039.889002039012</v>
      </c>
    </row>
    <row r="115" spans="7:7" x14ac:dyDescent="0.25">
      <c r="G115">
        <v>1005.4736526475983</v>
      </c>
    </row>
    <row r="116" spans="7:7" x14ac:dyDescent="0.25">
      <c r="G116">
        <v>970.95792515379298</v>
      </c>
    </row>
    <row r="117" spans="7:7" x14ac:dyDescent="0.25">
      <c r="G117">
        <v>936.34152678813064</v>
      </c>
    </row>
    <row r="118" spans="7:7" x14ac:dyDescent="0.25">
      <c r="G118">
        <v>901.62416392723514</v>
      </c>
    </row>
    <row r="119" spans="7:7" x14ac:dyDescent="0.25">
      <c r="G119">
        <v>866.80554209132868</v>
      </c>
    </row>
    <row r="120" spans="7:7" x14ac:dyDescent="0.25">
      <c r="G120">
        <v>831.88536594173434</v>
      </c>
    </row>
    <row r="121" spans="7:7" x14ac:dyDescent="0.25">
      <c r="G121">
        <v>796.86333927837018</v>
      </c>
    </row>
    <row r="122" spans="7:7" x14ac:dyDescent="0.25">
      <c r="G122">
        <v>761.73916503723763</v>
      </c>
    </row>
    <row r="123" spans="7:7" x14ac:dyDescent="0.25">
      <c r="G123">
        <v>726.51254528790219</v>
      </c>
    </row>
    <row r="124" spans="7:7" x14ac:dyDescent="0.25">
      <c r="G124">
        <v>691.18318123096446</v>
      </c>
    </row>
    <row r="125" spans="7:7" x14ac:dyDescent="0.25">
      <c r="G125">
        <v>655.75077319552724</v>
      </c>
    </row>
    <row r="126" spans="7:7" x14ac:dyDescent="0.25">
      <c r="G126">
        <v>620.21502063665332</v>
      </c>
    </row>
    <row r="127" spans="7:7" x14ac:dyDescent="0.25">
      <c r="G127">
        <v>584.57562213281597</v>
      </c>
    </row>
    <row r="128" spans="7:7" x14ac:dyDescent="0.25">
      <c r="G128">
        <v>548.83227538334245</v>
      </c>
    </row>
    <row r="129" spans="7:7" x14ac:dyDescent="0.25">
      <c r="G129">
        <v>512.98467720584972</v>
      </c>
    </row>
    <row r="130" spans="7:7" x14ac:dyDescent="0.25">
      <c r="G130">
        <v>477.03252353367253</v>
      </c>
    </row>
    <row r="131" spans="7:7" x14ac:dyDescent="0.25">
      <c r="G131">
        <v>440.9755094132849</v>
      </c>
    </row>
    <row r="132" spans="7:7" x14ac:dyDescent="0.25">
      <c r="G132">
        <v>404.8133290017127</v>
      </c>
    </row>
    <row r="133" spans="7:7" x14ac:dyDescent="0.25">
      <c r="G133">
        <v>368.54567556394028</v>
      </c>
    </row>
    <row r="134" spans="7:7" x14ac:dyDescent="0.25">
      <c r="G134">
        <v>332.17224147030748</v>
      </c>
    </row>
    <row r="135" spans="7:7" x14ac:dyDescent="0.25">
      <c r="G135">
        <v>295.69271819390173</v>
      </c>
    </row>
    <row r="136" spans="7:7" x14ac:dyDescent="0.25">
      <c r="G136">
        <v>259.10679630793976</v>
      </c>
    </row>
    <row r="137" spans="7:7" x14ac:dyDescent="0.25">
      <c r="G137">
        <v>222.41416548314371</v>
      </c>
    </row>
    <row r="138" spans="7:7" x14ac:dyDescent="0.25">
      <c r="G138">
        <v>185.61451448510863</v>
      </c>
    </row>
    <row r="139" spans="7:7" x14ac:dyDescent="0.25">
      <c r="G139">
        <v>148.70753117166268</v>
      </c>
    </row>
    <row r="140" spans="7:7" x14ac:dyDescent="0.25">
      <c r="G140">
        <v>111.69290249021918</v>
      </c>
    </row>
    <row r="141" spans="7:7" x14ac:dyDescent="0.25">
      <c r="G141">
        <v>74.57031447512145</v>
      </c>
    </row>
    <row r="142" spans="7:7" x14ac:dyDescent="0.25">
      <c r="G142">
        <v>37.339452244979675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5</vt:i4>
      </vt:variant>
    </vt:vector>
  </HeadingPairs>
  <TitlesOfParts>
    <vt:vector size="15" baseType="lpstr">
      <vt:lpstr> Viabilidad 8 manteniendo+ ESE</vt:lpstr>
      <vt:lpstr> Viabilidad8manteniendo+2plESE</vt:lpstr>
      <vt:lpstr> Viabilidad8manteniendo+1plESE</vt:lpstr>
      <vt:lpstr> Viabilidad 8 manteniendo+2pl</vt:lpstr>
      <vt:lpstr> Viabilidad 8 manteniendo+1pl</vt:lpstr>
      <vt:lpstr> Viabilidad 8 NE</vt:lpstr>
      <vt:lpstr> Viabilidad 8 NE ampliando 2pl</vt:lpstr>
      <vt:lpstr> Viabilidad 8 NE ampliando 1pl</vt:lpstr>
      <vt:lpstr>intereses</vt:lpstr>
      <vt:lpstr>evolucion certificaciones nuevo</vt:lpstr>
      <vt:lpstr>AñosPréstamo</vt:lpstr>
      <vt:lpstr>CantidadPréstamo</vt:lpstr>
      <vt:lpstr>FechaInicioPréstamo</vt:lpstr>
      <vt:lpstr>NúmeroDePagos</vt:lpstr>
      <vt:lpstr>TasaInterés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Mingarro Montori</dc:creator>
  <cp:lastModifiedBy>luism</cp:lastModifiedBy>
  <dcterms:created xsi:type="dcterms:W3CDTF">2019-05-21T15:51:49Z</dcterms:created>
  <dcterms:modified xsi:type="dcterms:W3CDTF">2022-12-05T16:24:29Z</dcterms:modified>
</cp:coreProperties>
</file>