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lomenaca\Documents\PYTHON\Two Temperatures Method\Resultados\Pruebas\"/>
    </mc:Choice>
  </mc:AlternateContent>
  <xr:revisionPtr revIDLastSave="0" documentId="13_ncr:1_{1FA09F86-C00E-4D90-B485-86C89D5DEB1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rimeros Cálculos" sheetId="1" r:id="rId1"/>
    <sheet name="Nuevos Diámetros" sheetId="2" r:id="rId2"/>
    <sheet name="Prueba Paper" sheetId="3" r:id="rId3"/>
  </sheets>
  <calcPr calcId="191029"/>
</workbook>
</file>

<file path=xl/calcChain.xml><?xml version="1.0" encoding="utf-8"?>
<calcChain xmlns="http://schemas.openxmlformats.org/spreadsheetml/2006/main">
  <c r="Y18" i="1" l="1"/>
  <c r="P21" i="2" l="1"/>
  <c r="D5" i="2"/>
  <c r="D4" i="2"/>
  <c r="S34" i="1"/>
  <c r="R34" i="1"/>
  <c r="P1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" i="3"/>
  <c r="B2" i="1"/>
  <c r="B2" i="3"/>
  <c r="F4" i="3" s="1"/>
  <c r="E2" i="3"/>
  <c r="F2" i="3" l="1"/>
  <c r="F14" i="3"/>
  <c r="F13" i="3"/>
  <c r="F3" i="3"/>
  <c r="F17" i="3"/>
  <c r="F16" i="3"/>
  <c r="F15" i="3"/>
  <c r="F12" i="3"/>
  <c r="F11" i="3"/>
  <c r="F22" i="3"/>
  <c r="F10" i="3"/>
  <c r="F21" i="3"/>
  <c r="F9" i="3"/>
  <c r="F20" i="3"/>
  <c r="F8" i="3"/>
  <c r="F19" i="3"/>
  <c r="F7" i="3"/>
  <c r="F18" i="3"/>
  <c r="F5" i="3"/>
  <c r="F6" i="3"/>
  <c r="N26" i="1"/>
  <c r="U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K27" i="1" l="1"/>
  <c r="M26" i="1"/>
  <c r="C25" i="1"/>
  <c r="D25" i="1" l="1"/>
</calcChain>
</file>

<file path=xl/sharedStrings.xml><?xml version="1.0" encoding="utf-8"?>
<sst xmlns="http://schemas.openxmlformats.org/spreadsheetml/2006/main" count="33" uniqueCount="29">
  <si>
    <t>a</t>
  </si>
  <si>
    <t>b</t>
  </si>
  <si>
    <t>b/a</t>
  </si>
  <si>
    <t>Fth</t>
  </si>
  <si>
    <t>pen_depth</t>
  </si>
  <si>
    <t>ball_length</t>
  </si>
  <si>
    <t>Spot Size (m)</t>
  </si>
  <si>
    <t>Ep (uJ)</t>
  </si>
  <si>
    <t>F (J/cm^2)</t>
  </si>
  <si>
    <t>L (um)</t>
  </si>
  <si>
    <t>L (nm)</t>
  </si>
  <si>
    <t>D (um)</t>
  </si>
  <si>
    <t>D2 (um^2)</t>
  </si>
  <si>
    <t>exp(b/a)</t>
  </si>
  <si>
    <t>Eth (uJ)</t>
  </si>
  <si>
    <t>Fth (J / cm^2)</t>
  </si>
  <si>
    <t>alpha -1 (um)</t>
  </si>
  <si>
    <t>F</t>
  </si>
  <si>
    <t>w0  (um)</t>
  </si>
  <si>
    <t>2*w0**2 (um^2)</t>
  </si>
  <si>
    <t>y (um**2)</t>
  </si>
  <si>
    <t>Eth</t>
  </si>
  <si>
    <t>E (uJ)</t>
  </si>
  <si>
    <t>Fth (J/cm^2)</t>
  </si>
  <si>
    <t>w0</t>
  </si>
  <si>
    <t>2x(x-x0)</t>
  </si>
  <si>
    <t>w0 = 12.4 um</t>
  </si>
  <si>
    <t>w0 = 5 um</t>
  </si>
  <si>
    <t>2(x-x0)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</si>
</sst>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  <xf numFmtId="0" fontId="5" fillId="3" borderId="1" applyNumberFormat="0" applyAlignment="0" applyProtection="0"/>
  </cellStyleXfs>
  <cellXfs count="16">
    <xf numFmtId="0" fontId="0" fillId="0" borderId="0" xfId="0"/>
    <xf numFmtId="0" fontId="2" fillId="3" borderId="2" xfId="2"/>
    <xf numFmtId="0" fontId="3" fillId="3" borderId="2" xfId="2" applyFont="1"/>
    <xf numFmtId="0" fontId="1" fillId="2" borderId="1" xfId="1"/>
    <xf numFmtId="11" fontId="1" fillId="2" borderId="1" xfId="1" applyNumberFormat="1"/>
    <xf numFmtId="0" fontId="5" fillId="3" borderId="1" xfId="4"/>
    <xf numFmtId="0" fontId="1" fillId="2" borderId="1" xfId="1" applyAlignment="1">
      <alignment horizontal="center" vertical="top"/>
    </xf>
    <xf numFmtId="0" fontId="2" fillId="3" borderId="2" xfId="2" applyAlignment="1">
      <alignment horizontal="center" vertical="top"/>
    </xf>
    <xf numFmtId="164" fontId="2" fillId="3" borderId="2" xfId="2" applyNumberFormat="1"/>
    <xf numFmtId="2" fontId="2" fillId="3" borderId="2" xfId="2" applyNumberFormat="1"/>
    <xf numFmtId="0" fontId="1" fillId="2" borderId="1" xfId="1" applyAlignment="1">
      <alignment horizontal="center"/>
    </xf>
    <xf numFmtId="0" fontId="3" fillId="3" borderId="2" xfId="2" applyFont="1" applyAlignment="1">
      <alignment horizontal="center"/>
    </xf>
    <xf numFmtId="0" fontId="4" fillId="4" borderId="0" xfId="3"/>
    <xf numFmtId="0" fontId="4" fillId="4" borderId="0" xfId="3" applyAlignment="1">
      <alignment horizontal="center"/>
    </xf>
    <xf numFmtId="0" fontId="0" fillId="0" borderId="0" xfId="0" applyAlignment="1"/>
    <xf numFmtId="0" fontId="4" fillId="4" borderId="3" xfId="3" applyBorder="1" applyAlignment="1">
      <alignment horizontal="center"/>
    </xf>
  </cellXfs>
  <cellStyles count="5">
    <cellStyle name="Bueno" xfId="3" builtinId="26"/>
    <cellStyle name="Cálculo" xfId="4" builtinId="22"/>
    <cellStyle name="Entrada" xfId="1" builtinId="20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Ablation</a:t>
            </a:r>
          </a:p>
        </c:rich>
      </c:tx>
      <c:layout>
        <c:manualLayout>
          <c:xMode val="edge"/>
          <c:yMode val="edge"/>
          <c:x val="0.38692857660308383"/>
          <c:y val="3.3385492689037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'Primeros Cálculos'!$C$1</c:f>
              <c:strCache>
                <c:ptCount val="1"/>
                <c:pt idx="0">
                  <c:v>L (um)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3462887948255023"/>
                  <c:y val="-1.8965654345798784E-2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'Primeros Cálculos'!$A$2:$A$18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11.25</c:v>
                </c:pt>
                <c:pt idx="12">
                  <c:v>12.5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35</c:v>
                </c:pt>
              </c:numCache>
            </c:numRef>
          </c:xVal>
          <c:yVal>
            <c:numRef>
              <c:f>'Primeros Cálculos'!$C$2:$C$18</c:f>
              <c:numCache>
                <c:formatCode>General</c:formatCode>
                <c:ptCount val="17"/>
                <c:pt idx="0">
                  <c:v>6.0606060606060608E-2</c:v>
                </c:pt>
                <c:pt idx="1">
                  <c:v>0.1111111111111111</c:v>
                </c:pt>
                <c:pt idx="2">
                  <c:v>0.1212121212121212</c:v>
                </c:pt>
                <c:pt idx="3">
                  <c:v>0.14141414141414141</c:v>
                </c:pt>
                <c:pt idx="4">
                  <c:v>0.15151515151515149</c:v>
                </c:pt>
                <c:pt idx="5">
                  <c:v>0.17171717171717171</c:v>
                </c:pt>
                <c:pt idx="6">
                  <c:v>0.19191919191919191</c:v>
                </c:pt>
                <c:pt idx="7">
                  <c:v>0.2121212121212121</c:v>
                </c:pt>
                <c:pt idx="8">
                  <c:v>0.22222222222222221</c:v>
                </c:pt>
                <c:pt idx="9">
                  <c:v>0.2424242424242424</c:v>
                </c:pt>
                <c:pt idx="10">
                  <c:v>0.25252525252525249</c:v>
                </c:pt>
                <c:pt idx="11">
                  <c:v>0.2626262626262626</c:v>
                </c:pt>
                <c:pt idx="12">
                  <c:v>0.28282828282828282</c:v>
                </c:pt>
                <c:pt idx="13">
                  <c:v>0.30303030303030298</c:v>
                </c:pt>
                <c:pt idx="14">
                  <c:v>0.33333333333333331</c:v>
                </c:pt>
                <c:pt idx="15">
                  <c:v>0.36363636363636359</c:v>
                </c:pt>
                <c:pt idx="16">
                  <c:v>0.40404040404040398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0-4F0E-9890-55DE24F6C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00399"/>
        <c:axId val="924986591"/>
      </c:scatterChart>
      <c:valAx>
        <c:axId val="93130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Fluence (J/cm^2)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4986591"/>
        <c:crosses val="autoZero"/>
        <c:crossBetween val="midCat"/>
      </c:valAx>
      <c:valAx>
        <c:axId val="9249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Depth Ablation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130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D2 vs F</a:t>
            </a:r>
          </a:p>
        </c:rich>
      </c:tx>
      <c:layout>
        <c:manualLayout>
          <c:xMode val="edge"/>
          <c:yMode val="edge"/>
          <c:x val="0.8261421670117322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'Primeros Cálculos'!$F$1</c:f>
              <c:strCache>
                <c:ptCount val="1"/>
                <c:pt idx="0">
                  <c:v>D2 (um^2)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2365747759790897"/>
                  <c:y val="-0.16299212598425197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1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'Primeros Cálculos'!$A$2:$A$18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11.25</c:v>
                </c:pt>
                <c:pt idx="12">
                  <c:v>12.5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35</c:v>
                </c:pt>
              </c:numCache>
            </c:numRef>
          </c:xVal>
          <c:yVal>
            <c:numRef>
              <c:f>'Primeros Cálculos'!$F$2:$F$18</c:f>
              <c:numCache>
                <c:formatCode>General</c:formatCode>
                <c:ptCount val="17"/>
                <c:pt idx="0">
                  <c:v>3.11418685121106</c:v>
                </c:pt>
                <c:pt idx="1">
                  <c:v>7.6901348774804159</c:v>
                </c:pt>
                <c:pt idx="2">
                  <c:v>9.1518960525386639</c:v>
                </c:pt>
                <c:pt idx="3">
                  <c:v>10.74076689499328</c:v>
                </c:pt>
                <c:pt idx="4">
                  <c:v>12.26610529</c:v>
                </c:pt>
                <c:pt idx="5">
                  <c:v>13.750729863226921</c:v>
                </c:pt>
                <c:pt idx="6">
                  <c:v>14.299837582091669</c:v>
                </c:pt>
                <c:pt idx="7">
                  <c:v>17.472494880305049</c:v>
                </c:pt>
                <c:pt idx="8">
                  <c:v>18.367346938775491</c:v>
                </c:pt>
                <c:pt idx="9">
                  <c:v>22.02810535979097</c:v>
                </c:pt>
                <c:pt idx="10">
                  <c:v>22.943294965044839</c:v>
                </c:pt>
                <c:pt idx="11">
                  <c:v>25.421933479274038</c:v>
                </c:pt>
                <c:pt idx="12">
                  <c:v>27.2356379113705</c:v>
                </c:pt>
                <c:pt idx="13">
                  <c:v>27.84020605540266</c:v>
                </c:pt>
                <c:pt idx="14">
                  <c:v>31.112850685588821</c:v>
                </c:pt>
                <c:pt idx="15">
                  <c:v>34.567308906340813</c:v>
                </c:pt>
                <c:pt idx="16">
                  <c:v>38.203580717658681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34-42EC-B034-34445616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1023"/>
        <c:axId val="1201699071"/>
      </c:scatterChart>
      <c:valAx>
        <c:axId val="11965510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Fluence (J/cm^2)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1699071"/>
        <c:crosses val="autoZero"/>
        <c:crossBetween val="midCat"/>
      </c:valAx>
      <c:valAx>
        <c:axId val="1201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Crater Diameter ^2 (um^2)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55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 Crater vs Energy Pulse</a:t>
            </a:r>
          </a:p>
        </c:rich>
      </c:tx>
      <c:layout>
        <c:manualLayout>
          <c:xMode val="edge"/>
          <c:yMode val="edge"/>
          <c:x val="0.32579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42747265966754155"/>
                  <c:y val="-0.12557487605715953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'Primeros Cálculos'!$B$2:$B$18</c:f>
              <c:numCache>
                <c:formatCode>0.00E+00</c:formatCode>
                <c:ptCount val="17"/>
                <c:pt idx="0">
                  <c:v>0.78539816339744839</c:v>
                </c:pt>
                <c:pt idx="1">
                  <c:v>1.1780972450961726</c:v>
                </c:pt>
                <c:pt idx="2">
                  <c:v>1.3744467859455345</c:v>
                </c:pt>
                <c:pt idx="3">
                  <c:v>1.5707963267948968</c:v>
                </c:pt>
                <c:pt idx="4">
                  <c:v>1.7671458676442591</c:v>
                </c:pt>
                <c:pt idx="5">
                  <c:v>1.9634954084936209</c:v>
                </c:pt>
                <c:pt idx="6">
                  <c:v>2.3561944901923453</c:v>
                </c:pt>
                <c:pt idx="7">
                  <c:v>2.748893571891069</c:v>
                </c:pt>
                <c:pt idx="8">
                  <c:v>3.1415926535897936</c:v>
                </c:pt>
                <c:pt idx="9">
                  <c:v>3.5342917352885181</c:v>
                </c:pt>
                <c:pt idx="10">
                  <c:v>3.9269908169872418</c:v>
                </c:pt>
                <c:pt idx="11">
                  <c:v>4.4178646691106476</c:v>
                </c:pt>
                <c:pt idx="12">
                  <c:v>4.9087385212340529</c:v>
                </c:pt>
                <c:pt idx="13">
                  <c:v>5.8904862254808625</c:v>
                </c:pt>
                <c:pt idx="14">
                  <c:v>7.8539816339744837</c:v>
                </c:pt>
                <c:pt idx="15">
                  <c:v>9.8174770424681057</c:v>
                </c:pt>
                <c:pt idx="16">
                  <c:v>13.744467859455346</c:v>
                </c:pt>
              </c:numCache>
            </c:numRef>
          </c:xVal>
          <c:yVal>
            <c:numRef>
              <c:f>'Primeros Cálculos'!$F$2:$F$18</c:f>
              <c:numCache>
                <c:formatCode>General</c:formatCode>
                <c:ptCount val="17"/>
                <c:pt idx="0">
                  <c:v>3.11418685121106</c:v>
                </c:pt>
                <c:pt idx="1">
                  <c:v>7.6901348774804159</c:v>
                </c:pt>
                <c:pt idx="2">
                  <c:v>9.1518960525386639</c:v>
                </c:pt>
                <c:pt idx="3">
                  <c:v>10.74076689499328</c:v>
                </c:pt>
                <c:pt idx="4">
                  <c:v>12.26610529</c:v>
                </c:pt>
                <c:pt idx="5">
                  <c:v>13.750729863226921</c:v>
                </c:pt>
                <c:pt idx="6">
                  <c:v>14.299837582091669</c:v>
                </c:pt>
                <c:pt idx="7">
                  <c:v>17.472494880305049</c:v>
                </c:pt>
                <c:pt idx="8">
                  <c:v>18.367346938775491</c:v>
                </c:pt>
                <c:pt idx="9">
                  <c:v>22.02810535979097</c:v>
                </c:pt>
                <c:pt idx="10">
                  <c:v>22.943294965044839</c:v>
                </c:pt>
                <c:pt idx="11">
                  <c:v>25.421933479274038</c:v>
                </c:pt>
                <c:pt idx="12">
                  <c:v>27.2356379113705</c:v>
                </c:pt>
                <c:pt idx="13">
                  <c:v>27.84020605540266</c:v>
                </c:pt>
                <c:pt idx="14">
                  <c:v>31.112850685588821</c:v>
                </c:pt>
                <c:pt idx="15">
                  <c:v>34.567308906340813</c:v>
                </c:pt>
                <c:pt idx="16">
                  <c:v>38.203580717658681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A-464D-A763-A5B4398A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251935"/>
        <c:axId val="1172217919"/>
      </c:scatterChart>
      <c:valAx>
        <c:axId val="12572519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Pulse ( uJ)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2217919"/>
        <c:crosses val="autoZero"/>
        <c:crossBetween val="midCat"/>
      </c:valAx>
      <c:valAx>
        <c:axId val="117221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Crater Diameter (um^2)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725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6.6986657917760276E-2"/>
                  <c:y val="-0.2503546952464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'Nuevos Diámetros'!$A$4:$A$13</c:f>
              <c:numCache>
                <c:formatCode>General</c:formatCode>
                <c:ptCount val="10"/>
                <c:pt idx="0">
                  <c:v>1</c:v>
                </c:pt>
                <c:pt idx="1">
                  <c:v>2.125</c:v>
                </c:pt>
                <c:pt idx="2">
                  <c:v>3.25</c:v>
                </c:pt>
                <c:pt idx="3">
                  <c:v>4.375</c:v>
                </c:pt>
                <c:pt idx="4">
                  <c:v>5.5</c:v>
                </c:pt>
                <c:pt idx="5">
                  <c:v>6.625</c:v>
                </c:pt>
                <c:pt idx="6">
                  <c:v>7.75</c:v>
                </c:pt>
                <c:pt idx="7">
                  <c:v>8.875</c:v>
                </c:pt>
                <c:pt idx="8">
                  <c:v>10</c:v>
                </c:pt>
              </c:numCache>
            </c:numRef>
          </c:xVal>
          <c:yVal>
            <c:numRef>
              <c:f>'Nuevos Diámetros'!$B$4:$B$13</c:f>
              <c:numCache>
                <c:formatCode>General</c:formatCode>
                <c:ptCount val="10"/>
                <c:pt idx="0">
                  <c:v>65</c:v>
                </c:pt>
                <c:pt idx="1">
                  <c:v>124</c:v>
                </c:pt>
                <c:pt idx="2">
                  <c:v>156.25</c:v>
                </c:pt>
                <c:pt idx="3">
                  <c:v>179.65600000000001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E2-4982-926E-528E7DF9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68063"/>
        <c:axId val="2105423231"/>
      </c:scatterChart>
      <c:valAx>
        <c:axId val="43526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5423231"/>
        <c:crosses val="autoZero"/>
        <c:crossBetween val="midCat"/>
      </c:valAx>
      <c:valAx>
        <c:axId val="21054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6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7375656167979006"/>
                  <c:y val="-0.152491615631379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17.247ln(x) + 11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'Nuevos Diámetros'!$A$4:$A$13</c:f>
              <c:numCache>
                <c:formatCode>General</c:formatCode>
                <c:ptCount val="10"/>
                <c:pt idx="0">
                  <c:v>1</c:v>
                </c:pt>
                <c:pt idx="1">
                  <c:v>2.125</c:v>
                </c:pt>
                <c:pt idx="2">
                  <c:v>3.25</c:v>
                </c:pt>
                <c:pt idx="3">
                  <c:v>4.375</c:v>
                </c:pt>
                <c:pt idx="4">
                  <c:v>5.5</c:v>
                </c:pt>
                <c:pt idx="5">
                  <c:v>6.625</c:v>
                </c:pt>
                <c:pt idx="6">
                  <c:v>7.75</c:v>
                </c:pt>
                <c:pt idx="7">
                  <c:v>8.875</c:v>
                </c:pt>
                <c:pt idx="8">
                  <c:v>10</c:v>
                </c:pt>
              </c:numCache>
            </c:numRef>
          </c:xVal>
          <c:yVal>
            <c:numRef>
              <c:f>'Nuevos Diámetros'!$D$4:$D$13</c:f>
              <c:numCache>
                <c:formatCode>General</c:formatCode>
                <c:ptCount val="10"/>
                <c:pt idx="0">
                  <c:v>10.956100000000001</c:v>
                </c:pt>
                <c:pt idx="1">
                  <c:v>20.430399999999995</c:v>
                </c:pt>
                <c:pt idx="2">
                  <c:v>26.22</c:v>
                </c:pt>
                <c:pt idx="3">
                  <c:v>29.39</c:v>
                </c:pt>
                <c:pt idx="4">
                  <c:v>32.75</c:v>
                </c:pt>
                <c:pt idx="5">
                  <c:v>34.497</c:v>
                </c:pt>
                <c:pt idx="6">
                  <c:v>36.289000000000001</c:v>
                </c:pt>
                <c:pt idx="7">
                  <c:v>38.125999999999998</c:v>
                </c:pt>
                <c:pt idx="8">
                  <c:v>40.009399999999999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D-443F-95F5-F4047AC9F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265471"/>
        <c:axId val="240640239"/>
      </c:scatterChart>
      <c:valAx>
        <c:axId val="21112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0640239"/>
        <c:crosses val="autoZero"/>
        <c:crossBetween val="midCat"/>
      </c:valAx>
      <c:valAx>
        <c:axId val="2406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126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5116535433070867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'Prueba Paper'!$A$2:$A$22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'Prueba Paper'!$F$2:$F$22</c:f>
              <c:numCache>
                <c:formatCode>General</c:formatCode>
                <c:ptCount val="21"/>
                <c:pt idx="0">
                  <c:v>402.06731404170006</c:v>
                </c:pt>
                <c:pt idx="1">
                  <c:v>431.37710053512603</c:v>
                </c:pt>
                <c:pt idx="2">
                  <c:v>458.13483918697699</c:v>
                </c:pt>
                <c:pt idx="3">
                  <c:v>482.74957265074295</c:v>
                </c:pt>
                <c:pt idx="4">
                  <c:v>505.53925624745546</c:v>
                </c:pt>
                <c:pt idx="5">
                  <c:v>526.75594408712277</c:v>
                </c:pt>
                <c:pt idx="6">
                  <c:v>546.60283010734872</c:v>
                </c:pt>
                <c:pt idx="7">
                  <c:v>565.24611380833869</c:v>
                </c:pt>
                <c:pt idx="8">
                  <c:v>582.8234692323997</c:v>
                </c:pt>
                <c:pt idx="9">
                  <c:v>599.45022111743492</c:v>
                </c:pt>
                <c:pt idx="10">
                  <c:v>615.22393500749445</c:v>
                </c:pt>
                <c:pt idx="11">
                  <c:v>630.22788629287822</c:v>
                </c:pt>
                <c:pt idx="12">
                  <c:v>644.53372150092048</c:v>
                </c:pt>
                <c:pt idx="13">
                  <c:v>658.2035275267034</c:v>
                </c:pt>
                <c:pt idx="14">
                  <c:v>671.29146015277138</c:v>
                </c:pt>
                <c:pt idx="15">
                  <c:v>683.84503990764028</c:v>
                </c:pt>
                <c:pt idx="16">
                  <c:v>695.90619361653728</c:v>
                </c:pt>
                <c:pt idx="17">
                  <c:v>707.51209927782259</c:v>
                </c:pt>
                <c:pt idx="18">
                  <c:v>718.6958772132499</c:v>
                </c:pt>
                <c:pt idx="19">
                  <c:v>729.48715988161166</c:v>
                </c:pt>
                <c:pt idx="20">
                  <c:v>739.9125650529171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0-4C1D-9708-9554A1FE8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59263"/>
        <c:axId val="240636495"/>
      </c:scatterChart>
      <c:valAx>
        <c:axId val="4352592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0636495"/>
        <c:crosses val="autoZero"/>
        <c:crossBetween val="midCat"/>
      </c:valAx>
      <c:valAx>
        <c:axId val="2406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525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</xdr:row>
      <xdr:rowOff>80962</xdr:rowOff>
    </xdr:from>
    <xdr:to>
      <xdr:col>15</xdr:col>
      <xdr:colOff>447675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CDB29E-BBEE-4724-9088-B0B855ED9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15</xdr:row>
      <xdr:rowOff>109537</xdr:rowOff>
    </xdr:from>
    <xdr:to>
      <xdr:col>21</xdr:col>
      <xdr:colOff>328612</xdr:colOff>
      <xdr:row>29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C1425C-6668-4CDF-B03A-6A4BEB896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457200</xdr:colOff>
      <xdr:row>15</xdr:row>
      <xdr:rowOff>176212</xdr:rowOff>
    </xdr:from>
    <xdr:to>
      <xdr:col>14</xdr:col>
      <xdr:colOff>76200</xdr:colOff>
      <xdr:row>30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2A5345D-7F04-40F0-961C-311E992F0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461962</xdr:colOff>
      <xdr:row>1</xdr:row>
      <xdr:rowOff>42862</xdr:rowOff>
    </xdr:from>
    <xdr:to>
      <xdr:col>14</xdr:col>
      <xdr:colOff>461962</xdr:colOff>
      <xdr:row>15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7C9D8AB-4A61-45C5-9C0D-DCC23C224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604837</xdr:colOff>
      <xdr:row>18</xdr:row>
      <xdr:rowOff>138112</xdr:rowOff>
    </xdr:from>
    <xdr:to>
      <xdr:col>14</xdr:col>
      <xdr:colOff>604837</xdr:colOff>
      <xdr:row>33</xdr:row>
      <xdr:rowOff>23812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B87F627-583F-4DFE-9D3D-0ACEE2695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12</xdr:row>
      <xdr:rowOff>33337</xdr:rowOff>
    </xdr:from>
    <xdr:to>
      <xdr:col>17</xdr:col>
      <xdr:colOff>652462</xdr:colOff>
      <xdr:row>26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4C0461-E4EE-4F11-AE86-AAB1E48AB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2.7109375" bestFit="1" customWidth="1"/>
    <col min="2" max="2" width="9.42578125" bestFit="1" customWidth="1"/>
    <col min="3" max="3" width="11.85546875" bestFit="1" customWidth="1"/>
    <col min="4" max="4" width="12.5703125" bestFit="1" customWidth="1"/>
    <col min="10" max="10" width="12.5703125" bestFit="1" customWidth="1"/>
    <col min="11" max="11" width="10.7109375" bestFit="1" customWidth="1"/>
    <col min="12" max="12" width="11" bestFit="1" customWidth="1"/>
    <col min="13" max="13" width="12.5703125" bestFit="1" customWidth="1"/>
    <col min="21" max="21" width="9.5703125" bestFit="1" customWidth="1"/>
    <col min="25" max="25" width="12.7109375" bestFit="1" customWidth="1"/>
  </cols>
  <sheetData>
    <row r="1" spans="1:25" x14ac:dyDescent="0.25">
      <c r="A1" s="6" t="s">
        <v>8</v>
      </c>
      <c r="B1" s="6" t="s">
        <v>7</v>
      </c>
      <c r="C1" s="7" t="s">
        <v>9</v>
      </c>
      <c r="D1" s="7" t="s">
        <v>10</v>
      </c>
      <c r="E1" s="7" t="s">
        <v>11</v>
      </c>
      <c r="F1" s="7" t="s">
        <v>12</v>
      </c>
      <c r="J1" s="3" t="s">
        <v>6</v>
      </c>
    </row>
    <row r="2" spans="1:25" x14ac:dyDescent="0.25">
      <c r="A2" s="3">
        <v>2</v>
      </c>
      <c r="B2" s="4">
        <f>A2*10000*PI()*$J$2*$J$2/2 *1000000</f>
        <v>0.78539816339744839</v>
      </c>
      <c r="C2" s="1">
        <v>6.0606060606060608E-2</v>
      </c>
      <c r="D2" s="1">
        <v>60.606060606060609</v>
      </c>
      <c r="E2" s="1">
        <v>1.764705882352938</v>
      </c>
      <c r="F2" s="1">
        <v>3.11418685121106</v>
      </c>
      <c r="J2" s="4">
        <v>5.0000000000000004E-6</v>
      </c>
    </row>
    <row r="3" spans="1:25" x14ac:dyDescent="0.25">
      <c r="A3" s="3">
        <v>3</v>
      </c>
      <c r="B3" s="4">
        <f t="shared" ref="B3:B18" si="0">A3*10000*PI()*$J$2*$J$2/2 *1000000</f>
        <v>1.1780972450961726</v>
      </c>
      <c r="C3" s="1">
        <v>0.1111111111111111</v>
      </c>
      <c r="D3" s="1">
        <v>111.1111111111111</v>
      </c>
      <c r="E3" s="1">
        <v>2.7731092436974811</v>
      </c>
      <c r="F3" s="1">
        <v>7.6901348774804159</v>
      </c>
      <c r="Y3" s="1" t="s">
        <v>15</v>
      </c>
    </row>
    <row r="4" spans="1:25" x14ac:dyDescent="0.25">
      <c r="A4" s="3">
        <v>3.5</v>
      </c>
      <c r="B4" s="4">
        <f t="shared" si="0"/>
        <v>1.3744467859455345</v>
      </c>
      <c r="C4" s="1">
        <v>0.1212121212121212</v>
      </c>
      <c r="D4" s="1">
        <v>121.2121212121212</v>
      </c>
      <c r="E4" s="1">
        <v>3.0252100840336138</v>
      </c>
      <c r="F4" s="1">
        <v>9.1518960525386639</v>
      </c>
      <c r="Y4" s="9">
        <v>1.688333886198798</v>
      </c>
    </row>
    <row r="5" spans="1:25" x14ac:dyDescent="0.25">
      <c r="A5" s="3">
        <v>4</v>
      </c>
      <c r="B5" s="4">
        <f t="shared" si="0"/>
        <v>1.5707963267948968</v>
      </c>
      <c r="C5" s="1">
        <v>0.14141414141414141</v>
      </c>
      <c r="D5" s="1">
        <v>141.4141414141414</v>
      </c>
      <c r="E5" s="1">
        <v>3.277310924369746</v>
      </c>
      <c r="F5" s="1">
        <v>10.74076689499328</v>
      </c>
    </row>
    <row r="6" spans="1:25" x14ac:dyDescent="0.25">
      <c r="A6" s="3">
        <v>4.5</v>
      </c>
      <c r="B6" s="4">
        <f t="shared" si="0"/>
        <v>1.7671458676442591</v>
      </c>
      <c r="C6" s="1">
        <v>0.15151515151515149</v>
      </c>
      <c r="D6" s="1">
        <v>151.5151515151515</v>
      </c>
      <c r="E6" s="1">
        <v>3.5023</v>
      </c>
      <c r="F6" s="1">
        <v>12.26610529</v>
      </c>
    </row>
    <row r="7" spans="1:25" x14ac:dyDescent="0.25">
      <c r="A7" s="3">
        <v>5</v>
      </c>
      <c r="B7" s="4">
        <f t="shared" si="0"/>
        <v>1.9634954084936209</v>
      </c>
      <c r="C7" s="1">
        <v>0.17171717171717171</v>
      </c>
      <c r="D7" s="1">
        <v>171.71717171717171</v>
      </c>
      <c r="E7" s="1">
        <v>3.781512605042018</v>
      </c>
      <c r="F7" s="1">
        <v>13.750729863226921</v>
      </c>
    </row>
    <row r="8" spans="1:25" x14ac:dyDescent="0.25">
      <c r="A8" s="3">
        <v>6</v>
      </c>
      <c r="B8" s="4">
        <f t="shared" si="0"/>
        <v>2.3561944901923453</v>
      </c>
      <c r="C8" s="1">
        <v>0.19191919191919191</v>
      </c>
      <c r="D8" s="1">
        <v>191.91919191919189</v>
      </c>
      <c r="E8" s="1">
        <v>3.781512605042018</v>
      </c>
      <c r="F8" s="1">
        <v>14.299837582091669</v>
      </c>
    </row>
    <row r="9" spans="1:25" x14ac:dyDescent="0.25">
      <c r="A9" s="3">
        <v>7</v>
      </c>
      <c r="B9" s="4">
        <f t="shared" si="0"/>
        <v>2.748893571891069</v>
      </c>
      <c r="C9" s="1">
        <v>0.2121212121212121</v>
      </c>
      <c r="D9" s="1">
        <v>212.1212121212121</v>
      </c>
      <c r="E9" s="1">
        <v>4.2857142857142829</v>
      </c>
      <c r="F9" s="1">
        <v>17.472494880305049</v>
      </c>
    </row>
    <row r="10" spans="1:25" x14ac:dyDescent="0.25">
      <c r="A10" s="3">
        <v>8</v>
      </c>
      <c r="B10" s="4">
        <f t="shared" si="0"/>
        <v>3.1415926535897936</v>
      </c>
      <c r="C10" s="1">
        <v>0.22222222222222221</v>
      </c>
      <c r="D10" s="1">
        <v>222.2222222222222</v>
      </c>
      <c r="E10" s="1">
        <v>4.2857142857142829</v>
      </c>
      <c r="F10" s="1">
        <v>18.367346938775491</v>
      </c>
    </row>
    <row r="11" spans="1:25" x14ac:dyDescent="0.25">
      <c r="A11" s="3">
        <v>9</v>
      </c>
      <c r="B11" s="4">
        <f t="shared" si="0"/>
        <v>3.5342917352885181</v>
      </c>
      <c r="C11" s="1">
        <v>0.2424242424242424</v>
      </c>
      <c r="D11" s="1">
        <v>242.42424242424241</v>
      </c>
      <c r="E11" s="1">
        <v>4.2857142857142829</v>
      </c>
      <c r="F11" s="1">
        <v>22.02810535979097</v>
      </c>
    </row>
    <row r="12" spans="1:25" x14ac:dyDescent="0.25">
      <c r="A12" s="3">
        <v>10</v>
      </c>
      <c r="B12" s="4">
        <f t="shared" si="0"/>
        <v>3.9269908169872418</v>
      </c>
      <c r="C12" s="1">
        <v>0.25252525252525249</v>
      </c>
      <c r="D12" s="1">
        <v>252.52525252525251</v>
      </c>
      <c r="E12" s="1">
        <v>4.7899159663865536</v>
      </c>
      <c r="F12" s="1">
        <v>22.943294965044839</v>
      </c>
    </row>
    <row r="13" spans="1:25" x14ac:dyDescent="0.25">
      <c r="A13" s="3">
        <v>11.25</v>
      </c>
      <c r="B13" s="4">
        <f t="shared" si="0"/>
        <v>4.4178646691106476</v>
      </c>
      <c r="C13" s="1">
        <v>0.2626262626262626</v>
      </c>
      <c r="D13" s="1">
        <v>262.62626262626259</v>
      </c>
      <c r="E13" s="1">
        <v>5.0420168067226871</v>
      </c>
      <c r="F13" s="1">
        <v>25.421933479274038</v>
      </c>
    </row>
    <row r="14" spans="1:25" x14ac:dyDescent="0.25">
      <c r="A14" s="3">
        <v>12.5</v>
      </c>
      <c r="B14" s="4">
        <f t="shared" si="0"/>
        <v>4.9087385212340529</v>
      </c>
      <c r="C14" s="1">
        <v>0.28282828282828282</v>
      </c>
      <c r="D14" s="1">
        <v>282.82828282828291</v>
      </c>
      <c r="E14" s="1">
        <v>5.0420168067226871</v>
      </c>
      <c r="F14" s="1">
        <v>27.2356379113705</v>
      </c>
    </row>
    <row r="15" spans="1:25" x14ac:dyDescent="0.25">
      <c r="A15" s="3">
        <v>15</v>
      </c>
      <c r="B15" s="4">
        <f t="shared" si="0"/>
        <v>5.8904862254808625</v>
      </c>
      <c r="C15" s="1">
        <v>0.30303030303030298</v>
      </c>
      <c r="D15" s="1">
        <v>303.030303030303</v>
      </c>
      <c r="E15" s="1">
        <v>5.27638190954774</v>
      </c>
      <c r="F15" s="1">
        <v>27.84020605540266</v>
      </c>
    </row>
    <row r="16" spans="1:25" x14ac:dyDescent="0.25">
      <c r="A16" s="3">
        <v>20</v>
      </c>
      <c r="B16" s="4">
        <f t="shared" si="0"/>
        <v>7.8539816339744837</v>
      </c>
      <c r="C16" s="1">
        <v>0.33333333333333331</v>
      </c>
      <c r="D16" s="1">
        <v>333.33333333333331</v>
      </c>
      <c r="E16" s="1">
        <v>5.5778894472361884</v>
      </c>
      <c r="F16" s="1">
        <v>31.112850685588821</v>
      </c>
    </row>
    <row r="17" spans="1:25" x14ac:dyDescent="0.25">
      <c r="A17" s="3">
        <v>25</v>
      </c>
      <c r="B17" s="4">
        <f t="shared" si="0"/>
        <v>9.8174770424681057</v>
      </c>
      <c r="C17" s="1">
        <v>0.36363636363636359</v>
      </c>
      <c r="D17" s="1">
        <v>363.63636363636363</v>
      </c>
      <c r="E17" s="1">
        <v>5.8793969849246279</v>
      </c>
      <c r="F17" s="1">
        <v>34.567308906340813</v>
      </c>
      <c r="Y17" s="1" t="s">
        <v>14</v>
      </c>
    </row>
    <row r="18" spans="1:25" x14ac:dyDescent="0.25">
      <c r="A18" s="3">
        <v>35</v>
      </c>
      <c r="B18" s="4">
        <f t="shared" si="0"/>
        <v>13.744467859455346</v>
      </c>
      <c r="C18" s="1">
        <v>0.40404040404040398</v>
      </c>
      <c r="D18" s="1">
        <v>404.04040404040398</v>
      </c>
      <c r="E18" s="1">
        <v>6.1809045226130683</v>
      </c>
      <c r="F18" s="1">
        <v>38.203580717658681</v>
      </c>
      <c r="Y18" s="1">
        <f>EXP(-U32)</f>
        <v>0.66300706564659062</v>
      </c>
    </row>
    <row r="24" spans="1:25" x14ac:dyDescent="0.25">
      <c r="A24" s="5" t="s">
        <v>0</v>
      </c>
      <c r="B24" s="5" t="s">
        <v>1</v>
      </c>
      <c r="C24" s="1" t="s">
        <v>2</v>
      </c>
      <c r="D24" s="8" t="s">
        <v>13</v>
      </c>
    </row>
    <row r="25" spans="1:25" x14ac:dyDescent="0.25">
      <c r="A25" s="5">
        <v>0.12045199970000001</v>
      </c>
      <c r="B25" s="5">
        <v>2.48181689E-2</v>
      </c>
      <c r="C25" s="9">
        <f>B25/A25</f>
        <v>0.2060419832116743</v>
      </c>
      <c r="D25" s="9">
        <f>EXP(C25)</f>
        <v>1.2288047920840801</v>
      </c>
      <c r="K25" s="3" t="s">
        <v>4</v>
      </c>
      <c r="L25" s="3" t="s">
        <v>5</v>
      </c>
      <c r="M25" s="12" t="s">
        <v>16</v>
      </c>
      <c r="N25" s="2" t="s">
        <v>3</v>
      </c>
    </row>
    <row r="26" spans="1:25" x14ac:dyDescent="0.25">
      <c r="K26" s="10">
        <v>0.02</v>
      </c>
      <c r="L26" s="10">
        <v>0.1</v>
      </c>
      <c r="M26" s="13">
        <f>A25</f>
        <v>0.12045199970000001</v>
      </c>
      <c r="N26" s="11">
        <f>EXP(C25)</f>
        <v>1.2288047920840801</v>
      </c>
    </row>
    <row r="27" spans="1:25" x14ac:dyDescent="0.25">
      <c r="K27" s="15">
        <f>K26+L26</f>
        <v>0.12000000000000001</v>
      </c>
      <c r="L27" s="15"/>
    </row>
    <row r="31" spans="1:25" x14ac:dyDescent="0.25">
      <c r="R31" t="s">
        <v>0</v>
      </c>
      <c r="S31" t="s">
        <v>1</v>
      </c>
      <c r="U31" t="s">
        <v>2</v>
      </c>
    </row>
    <row r="32" spans="1:25" x14ac:dyDescent="0.25">
      <c r="R32">
        <v>12.74391</v>
      </c>
      <c r="S32">
        <v>5.2373599999999998</v>
      </c>
      <c r="U32">
        <f>S32/R32</f>
        <v>0.41096963176921369</v>
      </c>
    </row>
    <row r="33" spans="18:19" x14ac:dyDescent="0.25">
      <c r="S33" t="s">
        <v>24</v>
      </c>
    </row>
    <row r="34" spans="18:19" x14ac:dyDescent="0.25">
      <c r="R34">
        <f>SQRT(12.74/2)</f>
        <v>2.5238858928247927</v>
      </c>
      <c r="S34" s="5">
        <f>R34*2</f>
        <v>5.0477717856495854</v>
      </c>
    </row>
  </sheetData>
  <mergeCells count="1">
    <mergeCell ref="K27:L27"/>
  </mergeCells>
  <pageMargins left="0.75" right="0.75" top="1" bottom="1" header="0.5" footer="0.5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87E-B6EF-4D6C-85DF-BAB4B2EEA35D}">
  <dimension ref="A1:P21"/>
  <sheetViews>
    <sheetView workbookViewId="0">
      <selection activeCell="P22" sqref="P22"/>
    </sheetView>
  </sheetViews>
  <sheetFormatPr baseColWidth="10" defaultRowHeight="15" x14ac:dyDescent="0.25"/>
  <cols>
    <col min="1" max="1" width="11.42578125" style="3"/>
    <col min="2" max="2" width="11.42578125" style="1"/>
    <col min="4" max="4" width="11.42578125" style="1"/>
    <col min="5" max="5" width="11.85546875" bestFit="1" customWidth="1"/>
    <col min="7" max="7" width="23.7109375" customWidth="1"/>
    <col min="16" max="17" width="11.85546875" bestFit="1" customWidth="1"/>
  </cols>
  <sheetData>
    <row r="1" spans="1:16" x14ac:dyDescent="0.25">
      <c r="B1" s="1" t="s">
        <v>26</v>
      </c>
      <c r="D1" s="1" t="s">
        <v>27</v>
      </c>
      <c r="F1" s="14"/>
      <c r="G1" s="14"/>
    </row>
    <row r="2" spans="1:16" x14ac:dyDescent="0.25">
      <c r="B2" s="1" t="s">
        <v>25</v>
      </c>
      <c r="D2" s="1" t="s">
        <v>28</v>
      </c>
      <c r="F2" s="14"/>
      <c r="G2" s="14"/>
    </row>
    <row r="3" spans="1:16" x14ac:dyDescent="0.25">
      <c r="A3" s="3" t="s">
        <v>8</v>
      </c>
    </row>
    <row r="4" spans="1:16" x14ac:dyDescent="0.25">
      <c r="A4" s="3">
        <v>1</v>
      </c>
      <c r="B4" s="1">
        <v>65</v>
      </c>
      <c r="D4" s="1">
        <f>3.31^2</f>
        <v>10.956100000000001</v>
      </c>
    </row>
    <row r="5" spans="1:16" x14ac:dyDescent="0.25">
      <c r="A5" s="3">
        <v>2.125</v>
      </c>
      <c r="B5" s="1">
        <v>124</v>
      </c>
      <c r="D5" s="1">
        <f>4.52^2</f>
        <v>20.430399999999995</v>
      </c>
    </row>
    <row r="6" spans="1:16" x14ac:dyDescent="0.25">
      <c r="A6" s="3">
        <v>3.25</v>
      </c>
      <c r="B6" s="1">
        <v>156.25</v>
      </c>
      <c r="D6" s="1">
        <v>26.22</v>
      </c>
    </row>
    <row r="7" spans="1:16" x14ac:dyDescent="0.25">
      <c r="A7" s="3">
        <v>4.375</v>
      </c>
      <c r="B7" s="1">
        <v>179.65600000000001</v>
      </c>
      <c r="D7" s="1">
        <v>29.39</v>
      </c>
    </row>
    <row r="8" spans="1:16" x14ac:dyDescent="0.25">
      <c r="A8" s="3">
        <v>5.5</v>
      </c>
      <c r="D8" s="1">
        <v>32.75</v>
      </c>
    </row>
    <row r="9" spans="1:16" x14ac:dyDescent="0.25">
      <c r="A9" s="3">
        <v>6.625</v>
      </c>
      <c r="D9" s="1">
        <v>34.497</v>
      </c>
    </row>
    <row r="10" spans="1:16" x14ac:dyDescent="0.25">
      <c r="A10" s="3">
        <v>7.75</v>
      </c>
      <c r="D10" s="1">
        <v>36.289000000000001</v>
      </c>
    </row>
    <row r="11" spans="1:16" x14ac:dyDescent="0.25">
      <c r="A11" s="3">
        <v>8.875</v>
      </c>
      <c r="D11" s="1">
        <v>38.125999999999998</v>
      </c>
    </row>
    <row r="12" spans="1:16" x14ac:dyDescent="0.25">
      <c r="A12" s="3">
        <v>10</v>
      </c>
      <c r="D12" s="1">
        <v>40.009399999999999</v>
      </c>
      <c r="P12">
        <f>SQRT(78.273)*SQRT(2)</f>
        <v>12.511834397881072</v>
      </c>
    </row>
    <row r="21" spans="16:16" x14ac:dyDescent="0.25">
      <c r="P21">
        <f>SQRT(17.247/2)*2</f>
        <v>5.8731592861082866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413C-9026-44AA-B4D2-5055A3F49114}">
  <dimension ref="A1:H22"/>
  <sheetViews>
    <sheetView workbookViewId="0">
      <selection activeCell="F2" sqref="F2"/>
    </sheetView>
  </sheetViews>
  <sheetFormatPr baseColWidth="10" defaultRowHeight="15" x14ac:dyDescent="0.25"/>
  <cols>
    <col min="2" max="2" width="12" bestFit="1" customWidth="1"/>
    <col min="5" max="5" width="15.28515625" bestFit="1" customWidth="1"/>
    <col min="8" max="8" width="11.85546875" bestFit="1" customWidth="1"/>
  </cols>
  <sheetData>
    <row r="1" spans="1:8" x14ac:dyDescent="0.25">
      <c r="A1" t="s">
        <v>22</v>
      </c>
      <c r="B1" t="s">
        <v>21</v>
      </c>
      <c r="C1" t="s">
        <v>23</v>
      </c>
      <c r="D1" t="s">
        <v>18</v>
      </c>
      <c r="E1" t="s">
        <v>19</v>
      </c>
      <c r="F1" t="s">
        <v>20</v>
      </c>
      <c r="H1" t="s">
        <v>17</v>
      </c>
    </row>
    <row r="2" spans="1:8" x14ac:dyDescent="0.25">
      <c r="A2">
        <v>10</v>
      </c>
      <c r="B2">
        <f>PI()*($D$2*0.0001)^2/2*C2 * 1000000</f>
        <v>2.7050872039294127</v>
      </c>
      <c r="C2">
        <v>1.1200000000000001</v>
      </c>
      <c r="D2">
        <v>12.4</v>
      </c>
      <c r="E2">
        <f>$D$2^2*2</f>
        <v>307.52000000000004</v>
      </c>
      <c r="F2">
        <f>$E$2*LN(A2/$B$2)</f>
        <v>402.06731404170006</v>
      </c>
      <c r="H2">
        <f>2*A2*0.000001/(PI()*($D$2*0.0001)^2)</f>
        <v>4.1403471147735518</v>
      </c>
    </row>
    <row r="3" spans="1:8" x14ac:dyDescent="0.25">
      <c r="A3">
        <v>11</v>
      </c>
      <c r="F3">
        <f t="shared" ref="F3:F22" si="0">$E$2*LN(A3/$B$2)</f>
        <v>431.37710053512603</v>
      </c>
      <c r="H3">
        <f t="shared" ref="H3:H22" si="1">2*A3*0.000001/(PI()*($D$2*0.0001)^2)</f>
        <v>4.5543818262509079</v>
      </c>
    </row>
    <row r="4" spans="1:8" x14ac:dyDescent="0.25">
      <c r="A4">
        <v>12</v>
      </c>
      <c r="F4">
        <f t="shared" si="0"/>
        <v>458.13483918697699</v>
      </c>
      <c r="H4">
        <f t="shared" si="1"/>
        <v>4.9684165377282632</v>
      </c>
    </row>
    <row r="5" spans="1:8" x14ac:dyDescent="0.25">
      <c r="A5">
        <v>13</v>
      </c>
      <c r="F5">
        <f t="shared" si="0"/>
        <v>482.74957265074295</v>
      </c>
      <c r="H5">
        <f t="shared" si="1"/>
        <v>5.3824512492056176</v>
      </c>
    </row>
    <row r="6" spans="1:8" x14ac:dyDescent="0.25">
      <c r="A6">
        <v>14</v>
      </c>
      <c r="F6">
        <f t="shared" si="0"/>
        <v>505.53925624745546</v>
      </c>
      <c r="H6">
        <f t="shared" si="1"/>
        <v>5.7964859606829728</v>
      </c>
    </row>
    <row r="7" spans="1:8" x14ac:dyDescent="0.25">
      <c r="A7">
        <v>15</v>
      </c>
      <c r="F7">
        <f t="shared" si="0"/>
        <v>526.75594408712277</v>
      </c>
      <c r="H7">
        <f t="shared" si="1"/>
        <v>6.2105206721603281</v>
      </c>
    </row>
    <row r="8" spans="1:8" x14ac:dyDescent="0.25">
      <c r="A8">
        <v>16</v>
      </c>
      <c r="F8">
        <f t="shared" si="0"/>
        <v>546.60283010734872</v>
      </c>
      <c r="H8">
        <f t="shared" si="1"/>
        <v>6.6245553836376834</v>
      </c>
    </row>
    <row r="9" spans="1:8" x14ac:dyDescent="0.25">
      <c r="A9">
        <v>17</v>
      </c>
      <c r="F9">
        <f t="shared" si="0"/>
        <v>565.24611380833869</v>
      </c>
      <c r="H9">
        <f t="shared" si="1"/>
        <v>7.0385900951150386</v>
      </c>
    </row>
    <row r="10" spans="1:8" x14ac:dyDescent="0.25">
      <c r="A10">
        <v>18</v>
      </c>
      <c r="F10">
        <f t="shared" si="0"/>
        <v>582.8234692323997</v>
      </c>
      <c r="H10">
        <f t="shared" si="1"/>
        <v>7.4526248065923948</v>
      </c>
    </row>
    <row r="11" spans="1:8" x14ac:dyDescent="0.25">
      <c r="A11">
        <v>19</v>
      </c>
      <c r="F11">
        <f t="shared" si="0"/>
        <v>599.45022111743492</v>
      </c>
      <c r="H11">
        <f t="shared" si="1"/>
        <v>7.8666595180697483</v>
      </c>
    </row>
    <row r="12" spans="1:8" x14ac:dyDescent="0.25">
      <c r="A12">
        <v>20</v>
      </c>
      <c r="F12">
        <f t="shared" si="0"/>
        <v>615.22393500749445</v>
      </c>
      <c r="H12">
        <f t="shared" si="1"/>
        <v>8.2806942295471035</v>
      </c>
    </row>
    <row r="13" spans="1:8" x14ac:dyDescent="0.25">
      <c r="A13">
        <v>21</v>
      </c>
      <c r="F13">
        <f t="shared" si="0"/>
        <v>630.22788629287822</v>
      </c>
      <c r="H13">
        <f t="shared" si="1"/>
        <v>8.6947289410244597</v>
      </c>
    </row>
    <row r="14" spans="1:8" x14ac:dyDescent="0.25">
      <c r="A14">
        <v>22</v>
      </c>
      <c r="F14">
        <f t="shared" si="0"/>
        <v>644.53372150092048</v>
      </c>
      <c r="H14">
        <f t="shared" si="1"/>
        <v>9.1087636525018159</v>
      </c>
    </row>
    <row r="15" spans="1:8" x14ac:dyDescent="0.25">
      <c r="A15">
        <v>23</v>
      </c>
      <c r="F15">
        <f t="shared" si="0"/>
        <v>658.2035275267034</v>
      </c>
      <c r="H15">
        <f t="shared" si="1"/>
        <v>9.5227983639791702</v>
      </c>
    </row>
    <row r="16" spans="1:8" x14ac:dyDescent="0.25">
      <c r="A16">
        <v>24</v>
      </c>
      <c r="F16">
        <f t="shared" si="0"/>
        <v>671.29146015277138</v>
      </c>
      <c r="H16">
        <f t="shared" si="1"/>
        <v>9.9368330754565264</v>
      </c>
    </row>
    <row r="17" spans="1:8" x14ac:dyDescent="0.25">
      <c r="A17">
        <v>25</v>
      </c>
      <c r="F17">
        <f t="shared" si="0"/>
        <v>683.84503990764028</v>
      </c>
      <c r="H17">
        <f t="shared" si="1"/>
        <v>10.350867786933881</v>
      </c>
    </row>
    <row r="18" spans="1:8" x14ac:dyDescent="0.25">
      <c r="A18">
        <v>26</v>
      </c>
      <c r="F18">
        <f t="shared" si="0"/>
        <v>695.90619361653728</v>
      </c>
      <c r="H18">
        <f t="shared" si="1"/>
        <v>10.764902498411235</v>
      </c>
    </row>
    <row r="19" spans="1:8" x14ac:dyDescent="0.25">
      <c r="A19">
        <v>27</v>
      </c>
      <c r="F19">
        <f t="shared" si="0"/>
        <v>707.51209927782259</v>
      </c>
      <c r="H19">
        <f t="shared" si="1"/>
        <v>11.178937209888591</v>
      </c>
    </row>
    <row r="20" spans="1:8" x14ac:dyDescent="0.25">
      <c r="A20">
        <v>28</v>
      </c>
      <c r="F20">
        <f t="shared" si="0"/>
        <v>718.6958772132499</v>
      </c>
      <c r="H20">
        <f t="shared" si="1"/>
        <v>11.592971921365946</v>
      </c>
    </row>
    <row r="21" spans="1:8" x14ac:dyDescent="0.25">
      <c r="A21">
        <v>29</v>
      </c>
      <c r="F21">
        <f t="shared" si="0"/>
        <v>729.48715988161166</v>
      </c>
      <c r="H21">
        <f t="shared" si="1"/>
        <v>12.007006632843302</v>
      </c>
    </row>
    <row r="22" spans="1:8" x14ac:dyDescent="0.25">
      <c r="A22">
        <v>30</v>
      </c>
      <c r="F22">
        <f t="shared" si="0"/>
        <v>739.9125650529171</v>
      </c>
      <c r="H22">
        <f t="shared" si="1"/>
        <v>12.421041344320656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Primeros Cálculos</vt:lpstr>
      <vt:lpstr>Nuevos Diámetros</vt:lpstr>
      <vt:lpstr>Prueba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Omenaca Segura</cp:lastModifiedBy>
  <dcterms:created xsi:type="dcterms:W3CDTF">2023-02-15T15:01:46Z</dcterms:created>
  <dcterms:modified xsi:type="dcterms:W3CDTF">2023-02-28T15:33:35Z</dcterms:modified>
</cp:coreProperties>
</file>