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h\Desktop\"/>
    </mc:Choice>
  </mc:AlternateContent>
  <xr:revisionPtr revIDLastSave="0" documentId="8_{1DB68A09-D527-4FDD-994B-D0DC014351C3}" xr6:coauthVersionLast="47" xr6:coauthVersionMax="47" xr10:uidLastSave="{00000000-0000-0000-0000-000000000000}"/>
  <bookViews>
    <workbookView xWindow="-120" yWindow="-120" windowWidth="20730" windowHeight="11040" firstSheet="2" activeTab="2" xr2:uid="{1BDCA08B-FF37-434F-A626-1D046FE3AFAE}"/>
  </bookViews>
  <sheets>
    <sheet name="Sheet1" sheetId="1" state="hidden" r:id="rId1"/>
    <sheet name="Folha1" sheetId="2" state="hidden" r:id="rId2"/>
    <sheet name="Criterio_Duração" sheetId="3" r:id="rId3"/>
    <sheet name="Tabelas_Obtidas" sheetId="4" state="hidden" r:id="rId4"/>
  </sheets>
  <definedNames>
    <definedName name="Serviços_de_saúde">Folha1!$O$3:$O$19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3" l="1"/>
  <c r="U8" i="3"/>
  <c r="U7" i="3"/>
  <c r="U6" i="3"/>
  <c r="U5" i="3"/>
  <c r="P20" i="1"/>
  <c r="P2" i="1"/>
  <c r="E12" i="3"/>
  <c r="P18" i="1"/>
  <c r="K19" i="3"/>
  <c r="E19" i="3"/>
  <c r="K18" i="3"/>
  <c r="E18" i="3"/>
  <c r="K17" i="3"/>
  <c r="E17" i="3"/>
  <c r="K16" i="3"/>
  <c r="E16" i="3"/>
  <c r="K15" i="3"/>
  <c r="E15" i="3"/>
  <c r="K14" i="3"/>
  <c r="E14" i="3"/>
  <c r="K13" i="3"/>
  <c r="E13" i="3"/>
  <c r="K12" i="3"/>
  <c r="K11" i="3"/>
  <c r="E11" i="3"/>
  <c r="K10" i="3"/>
  <c r="E10" i="3"/>
  <c r="K9" i="3"/>
  <c r="E9" i="3"/>
  <c r="K8" i="3"/>
  <c r="E8" i="3"/>
  <c r="K7" i="3"/>
  <c r="E7" i="3"/>
  <c r="K6" i="3"/>
  <c r="E6" i="3"/>
  <c r="K5" i="3"/>
  <c r="E5" i="3"/>
  <c r="K4" i="3"/>
  <c r="E4" i="3"/>
  <c r="K3" i="3"/>
  <c r="E3" i="3"/>
  <c r="P16" i="1"/>
  <c r="T24" i="2"/>
  <c r="B60" i="2"/>
  <c r="D60" i="2" s="1"/>
  <c r="E60" i="2" s="1"/>
  <c r="B61" i="2"/>
  <c r="D61" i="2" s="1"/>
  <c r="B62" i="2"/>
  <c r="D62" i="2" s="1"/>
  <c r="E62" i="2" s="1"/>
  <c r="F62" i="2" s="1"/>
  <c r="B63" i="2"/>
  <c r="D63" i="2" s="1"/>
  <c r="B64" i="2"/>
  <c r="D64" i="2" s="1"/>
  <c r="E64" i="2" s="1"/>
  <c r="F64" i="2" s="1"/>
  <c r="E3" i="2"/>
  <c r="G3" i="2" s="1"/>
  <c r="E4" i="2"/>
  <c r="G4" i="2" s="1"/>
  <c r="E5" i="2"/>
  <c r="G5" i="2" s="1"/>
  <c r="E6" i="2"/>
  <c r="E7" i="2"/>
  <c r="G7" i="2" s="1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N3" i="2"/>
  <c r="T3" i="2"/>
  <c r="N4" i="2"/>
  <c r="T4" i="2"/>
  <c r="N5" i="2"/>
  <c r="T5" i="2"/>
  <c r="N6" i="2"/>
  <c r="T6" i="2"/>
  <c r="N7" i="2"/>
  <c r="T7" i="2"/>
  <c r="N8" i="2"/>
  <c r="T8" i="2"/>
  <c r="N9" i="2"/>
  <c r="T9" i="2"/>
  <c r="N10" i="2"/>
  <c r="T10" i="2"/>
  <c r="N11" i="2"/>
  <c r="T11" i="2"/>
  <c r="N12" i="2"/>
  <c r="T12" i="2"/>
  <c r="N13" i="2"/>
  <c r="T13" i="2"/>
  <c r="N14" i="2"/>
  <c r="T14" i="2"/>
  <c r="N15" i="2"/>
  <c r="T15" i="2"/>
  <c r="N16" i="2"/>
  <c r="T16" i="2"/>
  <c r="N17" i="2"/>
  <c r="T17" i="2"/>
  <c r="T18" i="2"/>
  <c r="T19" i="2"/>
  <c r="P14" i="1"/>
  <c r="P17" i="1"/>
  <c r="P15" i="1"/>
  <c r="P12" i="1"/>
  <c r="P13" i="1"/>
  <c r="T17" i="1" s="1"/>
  <c r="P11" i="1"/>
  <c r="K10" i="1"/>
  <c r="K4" i="1"/>
  <c r="K3" i="1"/>
  <c r="P6" i="1" s="1"/>
  <c r="K12" i="1"/>
  <c r="K9" i="1"/>
  <c r="K14" i="1"/>
  <c r="K11" i="1"/>
  <c r="E18" i="1"/>
  <c r="E19" i="1"/>
  <c r="P8" i="1"/>
  <c r="P9" i="1" s="1"/>
  <c r="P10" i="1" s="1"/>
  <c r="P3" i="1"/>
  <c r="P4" i="1"/>
  <c r="K25" i="1"/>
  <c r="K37" i="1"/>
  <c r="K19" i="1"/>
  <c r="K18" i="1"/>
  <c r="K17" i="1"/>
  <c r="K15" i="1"/>
  <c r="K16" i="1"/>
  <c r="K13" i="1"/>
  <c r="K8" i="1"/>
  <c r="K7" i="1"/>
  <c r="K6" i="1"/>
  <c r="P19" i="1" s="1"/>
  <c r="K5" i="1"/>
  <c r="E4" i="1"/>
  <c r="E3" i="1"/>
  <c r="K24" i="1"/>
  <c r="K39" i="1"/>
  <c r="K38" i="1"/>
  <c r="K36" i="1"/>
  <c r="K35" i="1"/>
  <c r="K34" i="1"/>
  <c r="K33" i="1"/>
  <c r="K31" i="1"/>
  <c r="K28" i="1"/>
  <c r="K27" i="1"/>
  <c r="K26" i="1"/>
  <c r="K29" i="1"/>
  <c r="K30" i="1"/>
  <c r="K3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O5" i="3" l="1"/>
  <c r="O6" i="3"/>
  <c r="O9" i="3"/>
  <c r="O8" i="3"/>
  <c r="O7" i="3"/>
  <c r="O11" i="3"/>
  <c r="O10" i="3"/>
  <c r="N19" i="2"/>
  <c r="N18" i="2"/>
  <c r="E63" i="2"/>
  <c r="F63" i="2" s="1"/>
  <c r="E61" i="2"/>
  <c r="F61" i="2"/>
  <c r="F60" i="2"/>
  <c r="G6" i="2"/>
  <c r="H6" i="2" s="1"/>
  <c r="I4" i="2"/>
  <c r="H4" i="2"/>
  <c r="H7" i="2"/>
  <c r="I7" i="2" s="1"/>
  <c r="H5" i="2"/>
  <c r="I5" i="2" s="1"/>
  <c r="H3" i="2"/>
  <c r="I3" i="2" s="1"/>
  <c r="G10" i="2"/>
  <c r="G11" i="2" s="1"/>
  <c r="G12" i="2" s="1"/>
  <c r="P24" i="1"/>
  <c r="R18" i="1"/>
  <c r="P21" i="1"/>
  <c r="P22" i="1" s="1"/>
  <c r="R17" i="1"/>
  <c r="R19" i="1" s="1"/>
  <c r="R20" i="1" s="1"/>
  <c r="R21" i="1" s="1"/>
  <c r="P5" i="1"/>
  <c r="P7" i="1" s="1"/>
  <c r="P12" i="3" l="1"/>
  <c r="Q12" i="3" s="1"/>
  <c r="R12" i="3" s="1"/>
  <c r="S12" i="3" s="1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tc={51A9C96C-A7A7-4D34-A5D9-B82CD03E747F}</author>
    <author>tc={BBA9262A-7656-4BCA-84A1-2B5FB18047E2}</author>
    <author>tc={1B5FB8E1-BD12-4D4C-92E0-C6A3C2D5293B}</author>
  </authors>
  <commentList>
    <comment ref="A61" authorId="0" shapeId="0" xr:uid="{51A9C96C-A7A7-4D34-A5D9-B82CD03E747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Ana</t>
      </text>
    </comment>
    <comment ref="A62" authorId="1" shapeId="0" xr:uid="{BBA9262A-7656-4BCA-84A1-2B5FB18047E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António</t>
      </text>
    </comment>
    <comment ref="A63" authorId="2" shapeId="0" xr:uid="{1B5FB8E1-BD12-4D4C-92E0-C6A3C2D5293B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Susana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tc={AF717365-7203-47D0-9664-ED2CCFD5DA58}</author>
    <author>tc={4557F0D4-F562-44BD-A78B-ED7B13EA3256}</author>
  </authors>
  <commentList>
    <comment ref="B50" authorId="0" shapeId="0" xr:uid="{AF717365-7203-47D0-9664-ED2CCFD5DA5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Outra opção dado que está sempre a debitar ao projeto!
MAS poderá ser colocado outro membro da core team!!!!</t>
      </text>
    </comment>
    <comment ref="B127" authorId="1" shapeId="0" xr:uid="{4557F0D4-F562-44BD-A78B-ED7B13EA3256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Numa otimização poderemos trocar o Pedro pelo Teodoro de modo a reduzir custos e aumentar um pouco de duração.</t>
      </text>
    </comment>
  </commentList>
</comments>
</file>

<file path=xl/sharedStrings.xml><?xml version="1.0" encoding="utf-8"?>
<sst xmlns="http://schemas.openxmlformats.org/spreadsheetml/2006/main" count="541" uniqueCount="107">
  <si>
    <t>Atividade</t>
  </si>
  <si>
    <t>Número de pessoas</t>
  </si>
  <si>
    <t>Duração estimada (dias úteis)</t>
  </si>
  <si>
    <t>Atividades predecessoras</t>
  </si>
  <si>
    <t>Duração em horas</t>
  </si>
  <si>
    <t>Competências necessárias</t>
  </si>
  <si>
    <t>Média</t>
  </si>
  <si>
    <t>MÉDIA DAS EQUIPAS DE TRABALHO</t>
  </si>
  <si>
    <t>Serviços de saúde</t>
  </si>
  <si>
    <t>Gestão de Eventos</t>
  </si>
  <si>
    <t>Finanças</t>
  </si>
  <si>
    <t>Marketing</t>
  </si>
  <si>
    <t>Logística</t>
  </si>
  <si>
    <t xml:space="preserve">Tarefa 1 </t>
  </si>
  <si>
    <t>Opção 1</t>
  </si>
  <si>
    <t>Alfredo</t>
  </si>
  <si>
    <t>1 - Planeamento inicial</t>
  </si>
  <si>
    <t>António</t>
  </si>
  <si>
    <t>2 - Acreditação</t>
  </si>
  <si>
    <t xml:space="preserve">Susana </t>
  </si>
  <si>
    <t>3 - Plano de marketing</t>
  </si>
  <si>
    <t>Média da Eq.</t>
  </si>
  <si>
    <t>4 - Patrocínios</t>
  </si>
  <si>
    <t xml:space="preserve">Média da tarefa </t>
  </si>
  <si>
    <t>5 - Planeamento financeiro</t>
  </si>
  <si>
    <t>3,4</t>
  </si>
  <si>
    <t xml:space="preserve">Variação </t>
  </si>
  <si>
    <t>6 - Plano do evento</t>
  </si>
  <si>
    <t>2,5</t>
  </si>
  <si>
    <t>Variação t (H)</t>
  </si>
  <si>
    <t>7 - Logística</t>
  </si>
  <si>
    <t xml:space="preserve">Duração final </t>
  </si>
  <si>
    <t>8 - Protocolos</t>
  </si>
  <si>
    <t>9 - Plano de comunicação</t>
  </si>
  <si>
    <t>Tarefa 4</t>
  </si>
  <si>
    <t>Opção1</t>
  </si>
  <si>
    <t>opção 2</t>
  </si>
  <si>
    <t>10 - Transmissão televisiva</t>
  </si>
  <si>
    <t>6,9</t>
  </si>
  <si>
    <t>Ana</t>
  </si>
  <si>
    <t>11 - Plano de risco</t>
  </si>
  <si>
    <t xml:space="preserve">António </t>
  </si>
  <si>
    <t>12 - Serviços médicos</t>
  </si>
  <si>
    <t>Horácio</t>
  </si>
  <si>
    <t>13 - Transportes</t>
  </si>
  <si>
    <t>Pedro</t>
  </si>
  <si>
    <t>14 - Equipamentos</t>
  </si>
  <si>
    <t>7,12,13</t>
  </si>
  <si>
    <t>Lívio</t>
  </si>
  <si>
    <t>15 - Teste de serviços</t>
  </si>
  <si>
    <t>8,10,14</t>
  </si>
  <si>
    <t>Média Eq. (Susana+António)</t>
  </si>
  <si>
    <t>16 - Documentação</t>
  </si>
  <si>
    <t xml:space="preserve">Média Eq. </t>
  </si>
  <si>
    <t>Média Eq. (Ana+António)</t>
  </si>
  <si>
    <t>17 - Aprovação final</t>
  </si>
  <si>
    <t>15,16</t>
  </si>
  <si>
    <t>Nome</t>
  </si>
  <si>
    <t>Custo horário</t>
  </si>
  <si>
    <t>Disponibiliade para o projeto</t>
  </si>
  <si>
    <t>Disponível a partir da semana</t>
  </si>
  <si>
    <t>Férias na semana:</t>
  </si>
  <si>
    <t>Competências</t>
  </si>
  <si>
    <t>Alexandre</t>
  </si>
  <si>
    <t>7,8</t>
  </si>
  <si>
    <t>Tarefa 3</t>
  </si>
  <si>
    <t xml:space="preserve">Opção 1 </t>
  </si>
  <si>
    <t>Félix</t>
  </si>
  <si>
    <t>Guilherme</t>
  </si>
  <si>
    <t>9,10</t>
  </si>
  <si>
    <t>João</t>
  </si>
  <si>
    <t>4,5</t>
  </si>
  <si>
    <t>Lucas</t>
  </si>
  <si>
    <t xml:space="preserve">Média Tarefa </t>
  </si>
  <si>
    <t>Lucinda</t>
  </si>
  <si>
    <t>Variação</t>
  </si>
  <si>
    <t>Marco</t>
  </si>
  <si>
    <t>Paulo</t>
  </si>
  <si>
    <t xml:space="preserve">Duração Final </t>
  </si>
  <si>
    <t>Susana</t>
  </si>
  <si>
    <t>Teodoro</t>
  </si>
  <si>
    <t>C.Necess</t>
  </si>
  <si>
    <t>C_média</t>
  </si>
  <si>
    <t>Var.C (%)</t>
  </si>
  <si>
    <t>Var T (%)</t>
  </si>
  <si>
    <t>Duração (h)</t>
  </si>
  <si>
    <t>Min_Var.C</t>
  </si>
  <si>
    <t>Var.Tempo</t>
  </si>
  <si>
    <t>Duração(h)</t>
  </si>
  <si>
    <t>T1</t>
  </si>
  <si>
    <t>Tabelas</t>
  </si>
  <si>
    <t>Var.C</t>
  </si>
  <si>
    <t/>
  </si>
  <si>
    <t>Médias</t>
  </si>
  <si>
    <t>MédiaEquipa</t>
  </si>
  <si>
    <t>VariaçãoC%</t>
  </si>
  <si>
    <t>VariaçãoT%</t>
  </si>
  <si>
    <t>Duração Final</t>
  </si>
  <si>
    <t>Competências Necessárias</t>
  </si>
  <si>
    <t>Activity</t>
  </si>
  <si>
    <t>Resource1</t>
  </si>
  <si>
    <t>Resource2</t>
  </si>
  <si>
    <t>Resource3</t>
  </si>
  <si>
    <t>Resource4</t>
  </si>
  <si>
    <t>Resource5</t>
  </si>
  <si>
    <t>Resource6</t>
  </si>
  <si>
    <t>Critérios de Variação da Duração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</si>
</sst>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"/>
    <numFmt numFmtId="167" formatCode="#,##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9" fontId="0" fillId="0" borderId="1" xfId="1" applyFont="1" applyFill="1" applyBorder="1" applyAlignment="1">
      <alignment horizontal="center"/>
    </xf>
    <xf numFmtId="9" fontId="0" fillId="3" borderId="0" xfId="1" applyFont="1" applyFill="1"/>
    <xf numFmtId="0" fontId="0" fillId="3" borderId="0" xfId="0" applyFill="1"/>
    <xf numFmtId="165" fontId="0" fillId="0" borderId="0" xfId="0" applyNumberFormat="1"/>
    <xf numFmtId="0" fontId="2" fillId="0" borderId="0" xfId="0" applyFont="1"/>
    <xf numFmtId="164" fontId="0" fillId="0" borderId="0" xfId="0" applyNumberFormat="1"/>
    <xf numFmtId="10" fontId="0" fillId="0" borderId="0" xfId="1" applyNumberFormat="1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9" fontId="0" fillId="0" borderId="0" xfId="1" applyFont="1" applyFill="1"/>
    <xf numFmtId="9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9" fontId="0" fillId="2" borderId="1" xfId="1" applyFont="1" applyFill="1" applyBorder="1" applyAlignment="1">
      <alignment horizontal="center"/>
    </xf>
    <xf numFmtId="0" fontId="3" fillId="9" borderId="1" xfId="0" applyFont="1" applyFill="1" applyBorder="1"/>
    <xf numFmtId="0" fontId="4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3" borderId="1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166" fontId="0" fillId="0" borderId="0" xfId="0" applyNumberFormat="1"/>
    <xf numFmtId="9" fontId="0" fillId="0" borderId="0" xfId="0" applyNumberFormat="1"/>
    <xf numFmtId="9" fontId="2" fillId="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3" fillId="8" borderId="1" xfId="0" applyFont="1" applyFill="1" applyBorder="1"/>
    <xf numFmtId="0" fontId="6" fillId="7" borderId="1" xfId="0" applyFont="1" applyFill="1" applyBorder="1"/>
    <xf numFmtId="2" fontId="0" fillId="0" borderId="0" xfId="0" applyNumberFormat="1"/>
    <xf numFmtId="0" fontId="2" fillId="0" borderId="1" xfId="0" applyFont="1" applyBorder="1"/>
    <xf numFmtId="167" fontId="0" fillId="0" borderId="0" xfId="0" applyNumberFormat="1"/>
    <xf numFmtId="0" fontId="0" fillId="10" borderId="1" xfId="0" applyFill="1" applyBorder="1"/>
    <xf numFmtId="9" fontId="0" fillId="10" borderId="1" xfId="1" applyFont="1" applyFill="1" applyBorder="1" applyAlignment="1">
      <alignment horizontal="center"/>
    </xf>
    <xf numFmtId="0" fontId="0" fillId="10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0" fontId="0" fillId="11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horizontal="right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3" fillId="12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h@ua.pt" id="{ABBE9D3D-F1F7-432B-B423-8707E8B6EBC8}" userId="luish@ua.pt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1" dT="2021-12-30T12:23:59.55" personId="{ABBE9D3D-F1F7-432B-B423-8707E8B6EBC8}" id="{51A9C96C-A7A7-4D34-A5D9-B82CD03E747F}">
    <text>Ana</text>
  </threadedComment>
  <threadedComment ref="A62" dT="2021-12-30T12:24:06.10" personId="{ABBE9D3D-F1F7-432B-B423-8707E8B6EBC8}" id="{BBA9262A-7656-4BCA-84A1-2B5FB18047E2}">
    <text>António</text>
  </threadedComment>
  <threadedComment ref="A63" dT="2021-12-30T12:24:12.48" personId="{ABBE9D3D-F1F7-432B-B423-8707E8B6EBC8}" id="{1B5FB8E1-BD12-4D4C-92E0-C6A3C2D5293B}">
    <text>Susana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0" dT="2022-01-03T13:01:46.89" personId="{ABBE9D3D-F1F7-432B-B423-8707E8B6EBC8}" id="{AF717365-7203-47D0-9664-ED2CCFD5DA58}">
    <text>Outra opção dado que está sempre a debitar ao projeto!
MAS poderá ser colocado outro membro da core team!!!!</text>
  </threadedComment>
  <threadedComment ref="B127" dT="2022-01-03T16:53:58.11" personId="{ABBE9D3D-F1F7-432B-B423-8707E8B6EBC8}" id="{4557F0D4-F562-44BD-A78B-ED7B13EA3256}">
    <text>Numa otimização poderemos trocar o Pedro pelo Teodoro de modo a reduzir custos e aumentar um pouco de duração.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C44B-72B5-434F-BD86-7438F6DC40F2}">
  <dimension ref="A1:HY39"/>
  <sheetViews>
    <sheetView topLeftCell="I7" zoomScaleNormal="100" workbookViewId="0">
      <selection activeCell="R24" sqref="R24"/>
    </sheetView>
  </sheetViews>
  <sheetFormatPr defaultRowHeight="15" x14ac:dyDescent="0.25"/>
  <cols>
    <col min="1" max="1" width="25.28515625" bestFit="1" customWidth="1"/>
    <col min="2" max="2" width="19.7109375" bestFit="1" customWidth="1"/>
    <col min="3" max="3" width="29.28515625" bestFit="1" customWidth="1"/>
    <col min="4" max="4" width="29" bestFit="1" customWidth="1"/>
    <col min="5" max="5" width="18.42578125" bestFit="1" customWidth="1"/>
    <col min="6" max="6" width="18.7109375" bestFit="1" customWidth="1"/>
    <col min="7" max="7" width="19.28515625" bestFit="1" customWidth="1"/>
    <col min="8" max="8" width="10" bestFit="1" customWidth="1"/>
    <col min="9" max="9" width="10.42578125" bestFit="1" customWidth="1"/>
    <col min="10" max="10" width="10" bestFit="1" customWidth="1"/>
    <col min="11" max="11" width="14.7109375" bestFit="1" customWidth="1"/>
    <col min="14" max="14" width="15.7109375" customWidth="1"/>
    <col min="15" max="15" width="18.28515625" customWidth="1"/>
    <col min="16" max="16" width="16.7109375" customWidth="1"/>
    <col min="17" max="17" width="24.28515625" customWidth="1"/>
    <col min="18" max="18" width="21" customWidth="1"/>
    <col min="19" max="19" width="25.7109375" customWidth="1"/>
    <col min="20" max="20" width="12.28515625" customWidth="1"/>
  </cols>
  <sheetData>
    <row r="1" spans="1:233" x14ac:dyDescent="0.2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70" t="s">
        <v>5</v>
      </c>
      <c r="G1" s="70"/>
      <c r="H1" s="70"/>
      <c r="I1" s="70"/>
      <c r="J1" s="70"/>
      <c r="K1" s="71" t="s">
        <v>6</v>
      </c>
      <c r="P1" t="s">
        <v>7</v>
      </c>
    </row>
    <row r="2" spans="1:233" x14ac:dyDescent="0.25">
      <c r="A2" s="69"/>
      <c r="B2" s="69"/>
      <c r="C2" s="69"/>
      <c r="D2" s="69"/>
      <c r="E2" s="69"/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71"/>
      <c r="M2" t="s">
        <v>13</v>
      </c>
      <c r="N2" t="s">
        <v>14</v>
      </c>
      <c r="O2" t="s">
        <v>15</v>
      </c>
      <c r="P2">
        <f>SUM(F25:I25)/4</f>
        <v>2</v>
      </c>
    </row>
    <row r="3" spans="1:233" x14ac:dyDescent="0.25">
      <c r="A3" s="2" t="s">
        <v>16</v>
      </c>
      <c r="B3" s="1">
        <v>3</v>
      </c>
      <c r="C3" s="1">
        <v>5</v>
      </c>
      <c r="D3" s="1"/>
      <c r="E3" s="1">
        <f>B3*C3*8</f>
        <v>120</v>
      </c>
      <c r="F3" s="1">
        <v>2</v>
      </c>
      <c r="G3" s="1">
        <v>4</v>
      </c>
      <c r="H3" s="1">
        <v>3</v>
      </c>
      <c r="I3" s="1">
        <v>2</v>
      </c>
      <c r="J3" s="1"/>
      <c r="K3" s="1">
        <f>SUM(F3:J3)/4</f>
        <v>2.75</v>
      </c>
      <c r="O3" t="s">
        <v>17</v>
      </c>
      <c r="P3">
        <f>SUM(F27:I27)/4</f>
        <v>2.25</v>
      </c>
    </row>
    <row r="4" spans="1:233" x14ac:dyDescent="0.25">
      <c r="A4" s="2" t="s">
        <v>18</v>
      </c>
      <c r="B4" s="1">
        <v>1</v>
      </c>
      <c r="C4" s="1">
        <v>7</v>
      </c>
      <c r="D4" s="1">
        <v>1</v>
      </c>
      <c r="E4" s="1">
        <f>B4*C4*8</f>
        <v>56</v>
      </c>
      <c r="F4" s="1">
        <v>2</v>
      </c>
      <c r="G4" s="1">
        <v>2</v>
      </c>
      <c r="H4" s="1"/>
      <c r="I4" s="1"/>
      <c r="J4" s="1">
        <v>2</v>
      </c>
      <c r="K4" s="1">
        <f>SUM(F4:J4)/3</f>
        <v>2</v>
      </c>
      <c r="O4" t="s">
        <v>19</v>
      </c>
      <c r="P4">
        <f>SUM(F38:I38)/4</f>
        <v>4.25</v>
      </c>
    </row>
    <row r="5" spans="1:233" s="7" customFormat="1" x14ac:dyDescent="0.25">
      <c r="A5" s="26" t="s">
        <v>20</v>
      </c>
      <c r="B5" s="27">
        <v>2</v>
      </c>
      <c r="C5" s="27">
        <v>10</v>
      </c>
      <c r="D5" s="27">
        <v>1</v>
      </c>
      <c r="E5" s="27">
        <f t="shared" ref="E5:E17" si="0">B5*C5*8</f>
        <v>160</v>
      </c>
      <c r="F5" s="27">
        <v>1</v>
      </c>
      <c r="G5" s="27"/>
      <c r="H5" s="27">
        <v>3</v>
      </c>
      <c r="I5" s="27">
        <v>5</v>
      </c>
      <c r="J5" s="27"/>
      <c r="K5" s="27">
        <f>SUM(F5:J5)/3</f>
        <v>3</v>
      </c>
      <c r="O5" s="7" t="s">
        <v>21</v>
      </c>
      <c r="P5" s="7">
        <f>SUM(P2:P4)/3</f>
        <v>2.8333333333333335</v>
      </c>
    </row>
    <row r="6" spans="1:233" x14ac:dyDescent="0.25">
      <c r="A6" s="2" t="s">
        <v>22</v>
      </c>
      <c r="B6" s="1">
        <v>2</v>
      </c>
      <c r="C6" s="1">
        <v>12</v>
      </c>
      <c r="D6" s="1">
        <v>1</v>
      </c>
      <c r="E6" s="1">
        <f t="shared" si="0"/>
        <v>192</v>
      </c>
      <c r="F6" s="1"/>
      <c r="G6" s="1">
        <v>2</v>
      </c>
      <c r="H6" s="1">
        <v>3</v>
      </c>
      <c r="I6" s="1">
        <v>5</v>
      </c>
      <c r="J6" s="1"/>
      <c r="K6" s="1">
        <f>SUM(F6:J6)/3</f>
        <v>3.3333333333333335</v>
      </c>
      <c r="O6" t="s">
        <v>23</v>
      </c>
      <c r="P6">
        <f>K3</f>
        <v>2.75</v>
      </c>
    </row>
    <row r="7" spans="1:233" x14ac:dyDescent="0.25">
      <c r="A7" s="2" t="s">
        <v>24</v>
      </c>
      <c r="B7" s="1">
        <v>2</v>
      </c>
      <c r="C7" s="1">
        <v>8</v>
      </c>
      <c r="D7" s="1" t="s">
        <v>25</v>
      </c>
      <c r="E7" s="1">
        <f t="shared" si="0"/>
        <v>128</v>
      </c>
      <c r="F7" s="1"/>
      <c r="G7" s="1">
        <v>2</v>
      </c>
      <c r="H7" s="1">
        <v>5</v>
      </c>
      <c r="I7" s="1"/>
      <c r="J7" s="1">
        <v>1</v>
      </c>
      <c r="K7" s="1">
        <f>SUM(F7:J7)/3</f>
        <v>2.6666666666666665</v>
      </c>
      <c r="O7" t="s">
        <v>26</v>
      </c>
      <c r="P7" s="11">
        <f>(P5-P6)/P6</f>
        <v>3.0303030303030356E-2</v>
      </c>
    </row>
    <row r="8" spans="1:233" x14ac:dyDescent="0.25">
      <c r="A8" s="2" t="s">
        <v>27</v>
      </c>
      <c r="B8" s="1">
        <v>2</v>
      </c>
      <c r="C8" s="1">
        <v>13</v>
      </c>
      <c r="D8" s="1" t="s">
        <v>28</v>
      </c>
      <c r="E8" s="1">
        <f t="shared" si="0"/>
        <v>208</v>
      </c>
      <c r="F8" s="1">
        <v>2</v>
      </c>
      <c r="G8" s="1">
        <v>4</v>
      </c>
      <c r="H8" s="1">
        <v>1</v>
      </c>
      <c r="I8" s="1"/>
      <c r="J8" s="1">
        <v>2</v>
      </c>
      <c r="K8" s="1">
        <f>SUM(F8:J8)/4</f>
        <v>2.25</v>
      </c>
      <c r="O8" t="s">
        <v>29</v>
      </c>
      <c r="P8">
        <f>120*0.0303</f>
        <v>3.6360000000000001</v>
      </c>
    </row>
    <row r="9" spans="1:233" x14ac:dyDescent="0.25">
      <c r="A9" s="2" t="s">
        <v>30</v>
      </c>
      <c r="B9" s="1">
        <v>4</v>
      </c>
      <c r="C9" s="1">
        <v>15</v>
      </c>
      <c r="D9" s="1">
        <v>5</v>
      </c>
      <c r="E9" s="1">
        <f t="shared" si="0"/>
        <v>480</v>
      </c>
      <c r="F9" s="1">
        <v>1</v>
      </c>
      <c r="G9" s="1">
        <v>2</v>
      </c>
      <c r="H9" s="1"/>
      <c r="I9" s="1"/>
      <c r="J9" s="1">
        <v>4</v>
      </c>
      <c r="K9" s="1">
        <f>SUM(F9:J9)/3</f>
        <v>2.3333333333333335</v>
      </c>
      <c r="O9" t="s">
        <v>31</v>
      </c>
      <c r="P9">
        <f>120-P8</f>
        <v>116.364</v>
      </c>
    </row>
    <row r="10" spans="1:233" s="12" customFormat="1" x14ac:dyDescent="0.25">
      <c r="A10" s="2" t="s">
        <v>32</v>
      </c>
      <c r="B10" s="1">
        <v>3</v>
      </c>
      <c r="C10" s="1">
        <v>14</v>
      </c>
      <c r="D10" s="1">
        <v>5</v>
      </c>
      <c r="E10" s="1">
        <f t="shared" si="0"/>
        <v>336</v>
      </c>
      <c r="F10" s="1">
        <v>4</v>
      </c>
      <c r="G10" s="1">
        <v>3</v>
      </c>
      <c r="H10" s="1"/>
      <c r="I10" s="1">
        <v>3</v>
      </c>
      <c r="J10" s="1"/>
      <c r="K10" s="1">
        <f>SUM(F10:J10)/3</f>
        <v>3.3333333333333335</v>
      </c>
      <c r="L10"/>
      <c r="M10"/>
      <c r="N10"/>
      <c r="O10"/>
      <c r="P10">
        <f>_xlfn.CEILING.MATH(P9)</f>
        <v>117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x14ac:dyDescent="0.25">
      <c r="A11" s="2" t="s">
        <v>33</v>
      </c>
      <c r="B11" s="1">
        <v>3</v>
      </c>
      <c r="C11" s="1">
        <v>5</v>
      </c>
      <c r="D11" s="1">
        <v>4</v>
      </c>
      <c r="E11" s="1">
        <f t="shared" si="0"/>
        <v>120</v>
      </c>
      <c r="F11" s="1">
        <v>3</v>
      </c>
      <c r="G11" s="1"/>
      <c r="H11" s="1">
        <v>1</v>
      </c>
      <c r="I11" s="1">
        <v>4</v>
      </c>
      <c r="J11" s="1"/>
      <c r="K11" s="1">
        <f>SUM(F11:J11)/3</f>
        <v>2.6666666666666665</v>
      </c>
      <c r="M11" t="s">
        <v>34</v>
      </c>
      <c r="N11" t="s">
        <v>35</v>
      </c>
      <c r="O11" t="s">
        <v>15</v>
      </c>
      <c r="P11">
        <f>SUM(G24:I24)/3</f>
        <v>1.6666666666666667</v>
      </c>
      <c r="R11" s="9" t="s">
        <v>36</v>
      </c>
    </row>
    <row r="12" spans="1:233" x14ac:dyDescent="0.25">
      <c r="A12" s="2" t="s">
        <v>37</v>
      </c>
      <c r="B12" s="1">
        <v>1</v>
      </c>
      <c r="C12" s="1">
        <v>10</v>
      </c>
      <c r="D12" s="1" t="s">
        <v>38</v>
      </c>
      <c r="E12" s="1">
        <f t="shared" si="0"/>
        <v>80</v>
      </c>
      <c r="F12" s="1">
        <v>3</v>
      </c>
      <c r="G12" s="1"/>
      <c r="H12" s="1">
        <v>2</v>
      </c>
      <c r="I12" s="1">
        <v>4</v>
      </c>
      <c r="J12" s="1"/>
      <c r="K12" s="1">
        <f>SUM(F12:J12)/3</f>
        <v>3</v>
      </c>
      <c r="O12" t="s">
        <v>39</v>
      </c>
      <c r="P12">
        <f>SUM(G26:I26)/3</f>
        <v>4.666666666666667</v>
      </c>
    </row>
    <row r="13" spans="1:233" x14ac:dyDescent="0.25">
      <c r="A13" s="2" t="s">
        <v>40</v>
      </c>
      <c r="B13" s="1">
        <v>2</v>
      </c>
      <c r="C13" s="1">
        <v>11</v>
      </c>
      <c r="D13" s="1">
        <v>1</v>
      </c>
      <c r="E13" s="1">
        <f t="shared" si="0"/>
        <v>176</v>
      </c>
      <c r="F13" s="1">
        <v>2</v>
      </c>
      <c r="G13" s="1">
        <v>2</v>
      </c>
      <c r="H13" s="1">
        <v>1</v>
      </c>
      <c r="I13" s="1"/>
      <c r="J13" s="1">
        <v>3</v>
      </c>
      <c r="K13" s="1">
        <f>SUM(F13:J13)/4</f>
        <v>2</v>
      </c>
      <c r="O13" t="s">
        <v>41</v>
      </c>
      <c r="P13">
        <f>SUM(G27:I27)/3</f>
        <v>2.3333333333333335</v>
      </c>
    </row>
    <row r="14" spans="1:233" x14ac:dyDescent="0.25">
      <c r="A14" s="2" t="s">
        <v>42</v>
      </c>
      <c r="B14" s="1">
        <v>3</v>
      </c>
      <c r="C14" s="1">
        <v>6</v>
      </c>
      <c r="D14" s="1">
        <v>5</v>
      </c>
      <c r="E14" s="1">
        <f t="shared" si="0"/>
        <v>144</v>
      </c>
      <c r="F14" s="1">
        <v>3</v>
      </c>
      <c r="G14" s="1">
        <v>3</v>
      </c>
      <c r="H14" s="1"/>
      <c r="I14" s="1"/>
      <c r="J14" s="1">
        <v>1</v>
      </c>
      <c r="K14" s="1">
        <f>SUM(F14:J14)/3</f>
        <v>2.3333333333333335</v>
      </c>
      <c r="O14" t="s">
        <v>43</v>
      </c>
      <c r="P14">
        <f>SUM(G30:I30)/3</f>
        <v>3.3333333333333335</v>
      </c>
    </row>
    <row r="15" spans="1:233" x14ac:dyDescent="0.25">
      <c r="A15" s="2" t="s">
        <v>44</v>
      </c>
      <c r="B15" s="1">
        <v>4</v>
      </c>
      <c r="C15" s="1">
        <v>11</v>
      </c>
      <c r="D15" s="1">
        <v>11</v>
      </c>
      <c r="E15" s="1">
        <f t="shared" si="0"/>
        <v>352</v>
      </c>
      <c r="F15" s="1"/>
      <c r="G15" s="1">
        <v>3</v>
      </c>
      <c r="H15" s="1"/>
      <c r="I15" s="1"/>
      <c r="J15" s="1">
        <v>5</v>
      </c>
      <c r="K15" s="1">
        <f>SUM(F15:J15)/2</f>
        <v>4</v>
      </c>
      <c r="O15" t="s">
        <v>45</v>
      </c>
      <c r="P15" s="10">
        <f>SUM(G37:I37)/3</f>
        <v>3</v>
      </c>
    </row>
    <row r="16" spans="1:233" x14ac:dyDescent="0.25">
      <c r="A16" s="2" t="s">
        <v>46</v>
      </c>
      <c r="B16" s="1">
        <v>1</v>
      </c>
      <c r="C16" s="1">
        <v>5</v>
      </c>
      <c r="D16" s="1" t="s">
        <v>47</v>
      </c>
      <c r="E16" s="1">
        <f t="shared" si="0"/>
        <v>40</v>
      </c>
      <c r="F16" s="1">
        <v>2</v>
      </c>
      <c r="G16" s="1">
        <v>2</v>
      </c>
      <c r="H16" s="1"/>
      <c r="I16" s="1"/>
      <c r="J16" s="1">
        <v>3</v>
      </c>
      <c r="K16" s="1">
        <f>SUM(F16:J16)/3</f>
        <v>2.3333333333333335</v>
      </c>
      <c r="O16" t="s">
        <v>48</v>
      </c>
      <c r="P16">
        <f>SUM(G32:I32)/3</f>
        <v>1.6666666666666667</v>
      </c>
    </row>
    <row r="17" spans="1:220" x14ac:dyDescent="0.25">
      <c r="A17" s="2" t="s">
        <v>49</v>
      </c>
      <c r="B17" s="1">
        <v>3</v>
      </c>
      <c r="C17" s="1">
        <v>3</v>
      </c>
      <c r="D17" s="1" t="s">
        <v>50</v>
      </c>
      <c r="E17" s="1">
        <f t="shared" si="0"/>
        <v>72</v>
      </c>
      <c r="F17" s="1">
        <v>3</v>
      </c>
      <c r="G17" s="1">
        <v>3</v>
      </c>
      <c r="H17" s="1"/>
      <c r="I17" s="1"/>
      <c r="J17" s="1">
        <v>2</v>
      </c>
      <c r="K17" s="1">
        <f>SUM(F17:J17)/3</f>
        <v>2.6666666666666665</v>
      </c>
      <c r="O17" t="s">
        <v>19</v>
      </c>
      <c r="P17" s="10">
        <f>SUM(G38:I38)/3</f>
        <v>4</v>
      </c>
      <c r="R17">
        <f>(P12+P13)/2</f>
        <v>3.5</v>
      </c>
      <c r="S17" t="s">
        <v>51</v>
      </c>
      <c r="T17">
        <f>(P17+P13)/2</f>
        <v>3.166666666666667</v>
      </c>
    </row>
    <row r="18" spans="1:220" x14ac:dyDescent="0.25">
      <c r="A18" s="2" t="s">
        <v>52</v>
      </c>
      <c r="B18" s="1">
        <v>1</v>
      </c>
      <c r="C18" s="1">
        <v>22</v>
      </c>
      <c r="D18" s="1">
        <v>2</v>
      </c>
      <c r="E18" s="1">
        <f>B18*C18*8</f>
        <v>176</v>
      </c>
      <c r="F18" s="1">
        <v>2</v>
      </c>
      <c r="G18" s="1">
        <v>1</v>
      </c>
      <c r="H18" s="1">
        <v>2</v>
      </c>
      <c r="I18" s="1"/>
      <c r="J18" s="1">
        <v>1</v>
      </c>
      <c r="K18" s="1">
        <f>SUM(F18:J18)/4</f>
        <v>1.5</v>
      </c>
      <c r="O18" t="s">
        <v>53</v>
      </c>
      <c r="P18">
        <f>(P12+P17)/2</f>
        <v>4.3333333333333339</v>
      </c>
      <c r="Q18" t="s">
        <v>54</v>
      </c>
      <c r="R18" s="8">
        <f>P19</f>
        <v>3.3333333333333335</v>
      </c>
    </row>
    <row r="19" spans="1:220" s="13" customFormat="1" x14ac:dyDescent="0.25">
      <c r="A19" s="2" t="s">
        <v>55</v>
      </c>
      <c r="B19" s="1">
        <v>4</v>
      </c>
      <c r="C19" s="1">
        <v>2</v>
      </c>
      <c r="D19" s="1" t="s">
        <v>56</v>
      </c>
      <c r="E19" s="1">
        <f>B19*C19*8</f>
        <v>64</v>
      </c>
      <c r="F19" s="1">
        <v>2</v>
      </c>
      <c r="G19" s="1">
        <v>3</v>
      </c>
      <c r="H19" s="1">
        <v>3</v>
      </c>
      <c r="I19" s="1"/>
      <c r="J19" s="1">
        <v>1</v>
      </c>
      <c r="K19" s="1">
        <f>SUM(F19:J19)/4</f>
        <v>2.25</v>
      </c>
      <c r="L19"/>
      <c r="M19"/>
      <c r="N19"/>
      <c r="O19" t="s">
        <v>23</v>
      </c>
      <c r="P19">
        <f>K6</f>
        <v>3.3333333333333335</v>
      </c>
      <c r="Q19" t="s">
        <v>23</v>
      </c>
      <c r="R19" s="15">
        <f>(R17-P19)/P19</f>
        <v>4.9999999999999954E-2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</row>
    <row r="20" spans="1:220" x14ac:dyDescent="0.25">
      <c r="D20" s="3"/>
      <c r="O20" t="s">
        <v>26</v>
      </c>
      <c r="P20" s="15">
        <f>(P18-P19)/P19</f>
        <v>0.3000000000000001</v>
      </c>
      <c r="Q20" t="s">
        <v>26</v>
      </c>
      <c r="R20">
        <f>E6*R19</f>
        <v>9.5999999999999908</v>
      </c>
    </row>
    <row r="21" spans="1:220" x14ac:dyDescent="0.25">
      <c r="O21" t="s">
        <v>29</v>
      </c>
      <c r="P21">
        <f>E6*P20</f>
        <v>57.600000000000023</v>
      </c>
      <c r="Q21" t="s">
        <v>29</v>
      </c>
      <c r="R21">
        <f>_xlfn.CEILING.MATH(E6-R20)</f>
        <v>183</v>
      </c>
    </row>
    <row r="22" spans="1:220" x14ac:dyDescent="0.25">
      <c r="A22" s="70" t="s">
        <v>57</v>
      </c>
      <c r="B22" s="70" t="s">
        <v>58</v>
      </c>
      <c r="C22" s="70" t="s">
        <v>59</v>
      </c>
      <c r="D22" s="70" t="s">
        <v>60</v>
      </c>
      <c r="E22" s="70" t="s">
        <v>61</v>
      </c>
      <c r="F22" s="70" t="s">
        <v>62</v>
      </c>
      <c r="G22" s="70"/>
      <c r="H22" s="70"/>
      <c r="I22" s="70"/>
      <c r="J22" s="70"/>
      <c r="K22" s="69" t="s">
        <v>6</v>
      </c>
      <c r="O22" t="s">
        <v>31</v>
      </c>
      <c r="P22">
        <f>_xlfn.CEILING.MATH(E6-P21)</f>
        <v>135</v>
      </c>
      <c r="Q22" t="s">
        <v>31</v>
      </c>
    </row>
    <row r="23" spans="1:220" x14ac:dyDescent="0.25">
      <c r="A23" s="70"/>
      <c r="B23" s="70"/>
      <c r="C23" s="70"/>
      <c r="D23" s="70"/>
      <c r="E23" s="70"/>
      <c r="F23" s="1" t="s">
        <v>8</v>
      </c>
      <c r="G23" s="1" t="s">
        <v>9</v>
      </c>
      <c r="H23" s="1" t="s">
        <v>10</v>
      </c>
      <c r="I23" s="1" t="s">
        <v>11</v>
      </c>
      <c r="J23" s="1" t="s">
        <v>12</v>
      </c>
      <c r="K23" s="69"/>
    </row>
    <row r="24" spans="1:220" x14ac:dyDescent="0.25">
      <c r="A24" s="2" t="s">
        <v>63</v>
      </c>
      <c r="B24" s="1">
        <v>22</v>
      </c>
      <c r="C24" s="5">
        <v>1</v>
      </c>
      <c r="D24" s="1">
        <v>4</v>
      </c>
      <c r="E24" s="1"/>
      <c r="F24" s="1">
        <v>3</v>
      </c>
      <c r="G24" s="1">
        <v>1</v>
      </c>
      <c r="H24" s="1">
        <v>2</v>
      </c>
      <c r="I24" s="1">
        <v>2</v>
      </c>
      <c r="J24" s="1"/>
      <c r="K24" s="2">
        <f>SUM(F24:J24)/4</f>
        <v>2</v>
      </c>
      <c r="P24" s="6">
        <f>(6-P19)/P19</f>
        <v>0.79999999999999993</v>
      </c>
    </row>
    <row r="25" spans="1:220" x14ac:dyDescent="0.25">
      <c r="A25" s="41" t="s">
        <v>15</v>
      </c>
      <c r="B25" s="1">
        <v>22</v>
      </c>
      <c r="C25" s="5">
        <v>0.9</v>
      </c>
      <c r="D25" s="1">
        <v>1</v>
      </c>
      <c r="E25" s="1">
        <v>11</v>
      </c>
      <c r="F25" s="1">
        <v>2</v>
      </c>
      <c r="G25" s="1">
        <v>4</v>
      </c>
      <c r="H25" s="1">
        <v>2</v>
      </c>
      <c r="I25" s="1"/>
      <c r="J25" s="1"/>
      <c r="K25" s="2">
        <f>SUM(F25:J25)/3</f>
        <v>2.6666666666666665</v>
      </c>
      <c r="AF25" s="14"/>
    </row>
    <row r="26" spans="1:220" x14ac:dyDescent="0.25">
      <c r="A26" s="2" t="s">
        <v>39</v>
      </c>
      <c r="B26" s="1">
        <v>40</v>
      </c>
      <c r="C26" s="5">
        <v>1</v>
      </c>
      <c r="D26" s="1">
        <v>2</v>
      </c>
      <c r="E26" s="1">
        <v>3</v>
      </c>
      <c r="F26" s="1">
        <v>6</v>
      </c>
      <c r="G26" s="1">
        <v>5</v>
      </c>
      <c r="H26" s="1">
        <v>6</v>
      </c>
      <c r="I26" s="1">
        <v>3</v>
      </c>
      <c r="J26" s="1"/>
      <c r="K26" s="2">
        <f>SUM(F26:J26)/4</f>
        <v>5</v>
      </c>
    </row>
    <row r="27" spans="1:220" x14ac:dyDescent="0.25">
      <c r="A27" s="41" t="s">
        <v>17</v>
      </c>
      <c r="B27" s="1">
        <v>24</v>
      </c>
      <c r="C27" s="5">
        <v>1</v>
      </c>
      <c r="D27" s="1">
        <v>1</v>
      </c>
      <c r="E27" s="1" t="s">
        <v>64</v>
      </c>
      <c r="F27" s="1">
        <v>2</v>
      </c>
      <c r="G27" s="1"/>
      <c r="H27" s="1">
        <v>4</v>
      </c>
      <c r="I27" s="1">
        <v>3</v>
      </c>
      <c r="J27" s="1"/>
      <c r="K27" s="2">
        <f>SUM(F27:J27)/3</f>
        <v>3</v>
      </c>
      <c r="M27" t="s">
        <v>65</v>
      </c>
      <c r="N27" t="s">
        <v>66</v>
      </c>
      <c r="O27" t="s">
        <v>15</v>
      </c>
      <c r="P27" s="42">
        <v>1.3333299999999999</v>
      </c>
    </row>
    <row r="28" spans="1:220" x14ac:dyDescent="0.25">
      <c r="A28" s="2" t="s">
        <v>67</v>
      </c>
      <c r="B28" s="1">
        <v>23</v>
      </c>
      <c r="C28" s="5">
        <v>1</v>
      </c>
      <c r="D28" s="1">
        <v>6</v>
      </c>
      <c r="E28" s="1"/>
      <c r="F28" s="1">
        <v>1</v>
      </c>
      <c r="G28" s="1"/>
      <c r="H28" s="1">
        <v>4</v>
      </c>
      <c r="I28" s="1"/>
      <c r="J28" s="1">
        <v>1</v>
      </c>
      <c r="K28" s="2">
        <f>SUM(F28:J28)/3</f>
        <v>2</v>
      </c>
      <c r="O28" t="s">
        <v>43</v>
      </c>
      <c r="P28">
        <v>4.3333300000000001</v>
      </c>
    </row>
    <row r="29" spans="1:220" x14ac:dyDescent="0.25">
      <c r="A29" s="2" t="s">
        <v>68</v>
      </c>
      <c r="B29" s="1">
        <v>26</v>
      </c>
      <c r="C29" s="5">
        <v>1</v>
      </c>
      <c r="D29" s="1">
        <v>4</v>
      </c>
      <c r="E29" s="1" t="s">
        <v>69</v>
      </c>
      <c r="F29" s="1">
        <v>3</v>
      </c>
      <c r="G29" s="1">
        <v>2</v>
      </c>
      <c r="H29" s="1">
        <v>4</v>
      </c>
      <c r="I29" s="1"/>
      <c r="J29" s="1">
        <v>2</v>
      </c>
      <c r="K29" s="2">
        <f t="shared" ref="K29:K32" si="1">SUM(F29:J29)/4</f>
        <v>2.75</v>
      </c>
      <c r="O29" t="s">
        <v>45</v>
      </c>
      <c r="P29">
        <v>3.6666699999999999</v>
      </c>
      <c r="Q29" s="32"/>
    </row>
    <row r="30" spans="1:220" s="4" customFormat="1" x14ac:dyDescent="0.25">
      <c r="A30" s="2" t="s">
        <v>43</v>
      </c>
      <c r="B30" s="1">
        <v>34</v>
      </c>
      <c r="C30" s="16">
        <v>0.8</v>
      </c>
      <c r="D30" s="1">
        <v>2</v>
      </c>
      <c r="E30" s="1"/>
      <c r="F30" s="1">
        <v>6</v>
      </c>
      <c r="G30" s="1">
        <v>3</v>
      </c>
      <c r="H30" s="1">
        <v>5</v>
      </c>
      <c r="I30" s="1">
        <v>2</v>
      </c>
      <c r="J30" s="1"/>
      <c r="K30" s="2">
        <f t="shared" si="1"/>
        <v>4</v>
      </c>
      <c r="L30"/>
      <c r="M30"/>
      <c r="N30"/>
      <c r="O30" t="s">
        <v>48</v>
      </c>
      <c r="P30">
        <v>1.6666700000000001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1:220" s="49" customFormat="1" x14ac:dyDescent="0.25">
      <c r="A31" s="46" t="s">
        <v>70</v>
      </c>
      <c r="B31" s="47">
        <v>32</v>
      </c>
      <c r="C31" s="48">
        <v>1</v>
      </c>
      <c r="D31" s="47">
        <v>3</v>
      </c>
      <c r="E31" s="47"/>
      <c r="F31" s="47">
        <v>4</v>
      </c>
      <c r="G31" s="47">
        <v>6</v>
      </c>
      <c r="H31" s="47">
        <v>5</v>
      </c>
      <c r="I31" s="47"/>
      <c r="J31" s="47"/>
      <c r="K31" s="46">
        <f>SUM(F31:J31)/3</f>
        <v>5</v>
      </c>
      <c r="O31" s="49" t="s">
        <v>19</v>
      </c>
      <c r="P31" s="49">
        <v>4.6666699999999999</v>
      </c>
    </row>
    <row r="32" spans="1:220" s="4" customFormat="1" x14ac:dyDescent="0.25">
      <c r="A32" s="2" t="s">
        <v>48</v>
      </c>
      <c r="B32" s="1">
        <v>24</v>
      </c>
      <c r="C32" s="5">
        <v>1</v>
      </c>
      <c r="D32" s="1">
        <v>2</v>
      </c>
      <c r="E32" s="1" t="s">
        <v>71</v>
      </c>
      <c r="F32" s="1">
        <v>1</v>
      </c>
      <c r="G32" s="1">
        <v>1</v>
      </c>
      <c r="H32" s="1"/>
      <c r="I32" s="1">
        <v>4</v>
      </c>
      <c r="J32" s="1">
        <v>6</v>
      </c>
      <c r="K32" s="2">
        <f t="shared" si="1"/>
        <v>3</v>
      </c>
      <c r="L32"/>
      <c r="M32"/>
      <c r="N32"/>
      <c r="O32" t="s">
        <v>53</v>
      </c>
      <c r="P32">
        <v>4.5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</row>
    <row r="33" spans="1:220" s="45" customFormat="1" x14ac:dyDescent="0.25">
      <c r="A33" s="43" t="s">
        <v>72</v>
      </c>
      <c r="B33" s="35">
        <v>18</v>
      </c>
      <c r="C33" s="44">
        <v>0.7</v>
      </c>
      <c r="D33" s="35">
        <v>3</v>
      </c>
      <c r="E33" s="35"/>
      <c r="F33" s="35">
        <v>2</v>
      </c>
      <c r="G33" s="35"/>
      <c r="H33" s="35">
        <v>4</v>
      </c>
      <c r="I33" s="35"/>
      <c r="J33" s="35"/>
      <c r="K33" s="43">
        <f>SUM(F33:J33)/2</f>
        <v>3</v>
      </c>
      <c r="O33" s="45" t="s">
        <v>73</v>
      </c>
      <c r="P33" s="45">
        <v>3</v>
      </c>
    </row>
    <row r="34" spans="1:220" x14ac:dyDescent="0.25">
      <c r="A34" s="2" t="s">
        <v>74</v>
      </c>
      <c r="B34" s="1">
        <v>22</v>
      </c>
      <c r="C34" s="5">
        <v>0.8</v>
      </c>
      <c r="D34" s="1">
        <v>3</v>
      </c>
      <c r="E34" s="1"/>
      <c r="F34" s="1">
        <v>2</v>
      </c>
      <c r="G34" s="1">
        <v>3</v>
      </c>
      <c r="H34" s="1">
        <v>3</v>
      </c>
      <c r="I34" s="1"/>
      <c r="J34" s="1"/>
      <c r="K34" s="2">
        <f>SUM(F34:J34)/3</f>
        <v>2.6666666666666665</v>
      </c>
      <c r="O34" t="s">
        <v>75</v>
      </c>
      <c r="P34" s="33">
        <v>0.5</v>
      </c>
    </row>
    <row r="35" spans="1:220" s="4" customFormat="1" x14ac:dyDescent="0.25">
      <c r="A35" s="2" t="s">
        <v>76</v>
      </c>
      <c r="B35" s="1">
        <v>22</v>
      </c>
      <c r="C35" s="5">
        <v>1</v>
      </c>
      <c r="D35" s="1">
        <v>3</v>
      </c>
      <c r="E35" s="1"/>
      <c r="F35" s="1">
        <v>1</v>
      </c>
      <c r="G35" s="1"/>
      <c r="H35" s="1"/>
      <c r="I35" s="1">
        <v>5</v>
      </c>
      <c r="J35" s="1">
        <v>5</v>
      </c>
      <c r="K35" s="2">
        <f>SUM(F35:J35)/3</f>
        <v>3.6666666666666665</v>
      </c>
      <c r="L35"/>
      <c r="M35"/>
      <c r="N35"/>
      <c r="O35" t="s">
        <v>29</v>
      </c>
      <c r="P35">
        <v>30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</row>
    <row r="36" spans="1:220" x14ac:dyDescent="0.25">
      <c r="A36" s="2" t="s">
        <v>77</v>
      </c>
      <c r="B36" s="1">
        <v>44</v>
      </c>
      <c r="C36" s="5">
        <v>1</v>
      </c>
      <c r="D36" s="1">
        <v>4</v>
      </c>
      <c r="E36" s="1"/>
      <c r="F36" s="1">
        <v>5</v>
      </c>
      <c r="G36" s="1">
        <v>5</v>
      </c>
      <c r="H36" s="1">
        <v>6</v>
      </c>
      <c r="I36" s="1">
        <v>3</v>
      </c>
      <c r="J36" s="1">
        <v>1</v>
      </c>
      <c r="K36" s="2">
        <f>SUM(F36:J36)/5</f>
        <v>4</v>
      </c>
      <c r="O36" t="s">
        <v>78</v>
      </c>
      <c r="P36">
        <v>112</v>
      </c>
    </row>
    <row r="37" spans="1:220" s="4" customFormat="1" x14ac:dyDescent="0.25">
      <c r="A37" s="2" t="s">
        <v>45</v>
      </c>
      <c r="B37" s="1">
        <v>32</v>
      </c>
      <c r="C37" s="5">
        <v>0.8</v>
      </c>
      <c r="D37" s="1">
        <v>2</v>
      </c>
      <c r="E37" s="1"/>
      <c r="F37" s="1">
        <v>6</v>
      </c>
      <c r="G37" s="1">
        <v>4</v>
      </c>
      <c r="H37" s="1">
        <v>4</v>
      </c>
      <c r="I37" s="1">
        <v>1</v>
      </c>
      <c r="J37" s="1"/>
      <c r="K37" s="2">
        <f>SUM(F37:J37)/4</f>
        <v>3.75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</row>
    <row r="38" spans="1:220" s="4" customFormat="1" x14ac:dyDescent="0.25">
      <c r="A38" s="41" t="s">
        <v>79</v>
      </c>
      <c r="B38" s="1">
        <v>38</v>
      </c>
      <c r="C38" s="5">
        <v>0.8</v>
      </c>
      <c r="D38" s="1">
        <v>1</v>
      </c>
      <c r="E38" s="1">
        <v>6</v>
      </c>
      <c r="F38" s="1">
        <v>5</v>
      </c>
      <c r="G38" s="1">
        <v>3</v>
      </c>
      <c r="H38" s="1">
        <v>4</v>
      </c>
      <c r="I38" s="1">
        <v>5</v>
      </c>
      <c r="J38" s="1">
        <v>3</v>
      </c>
      <c r="K38" s="2">
        <f>SUM(F38:J38)/5</f>
        <v>4</v>
      </c>
      <c r="L38"/>
    </row>
    <row r="39" spans="1:220" s="49" customFormat="1" x14ac:dyDescent="0.25">
      <c r="A39" s="46" t="s">
        <v>80</v>
      </c>
      <c r="B39" s="47">
        <v>14</v>
      </c>
      <c r="C39" s="48">
        <v>1</v>
      </c>
      <c r="D39" s="47">
        <v>3</v>
      </c>
      <c r="E39" s="47">
        <v>4</v>
      </c>
      <c r="F39" s="47">
        <v>3</v>
      </c>
      <c r="G39" s="47"/>
      <c r="H39" s="47">
        <v>3</v>
      </c>
      <c r="I39" s="47"/>
      <c r="J39" s="47"/>
      <c r="K39" s="46">
        <f>SUM(F39:J39)/2</f>
        <v>3</v>
      </c>
    </row>
  </sheetData>
  <mergeCells count="14">
    <mergeCell ref="K1:K2"/>
    <mergeCell ref="F1:J1"/>
    <mergeCell ref="A1:A2"/>
    <mergeCell ref="B1:B2"/>
    <mergeCell ref="C1:C2"/>
    <mergeCell ref="D1:D2"/>
    <mergeCell ref="E1:E2"/>
    <mergeCell ref="K22:K23"/>
    <mergeCell ref="F22:J22"/>
    <mergeCell ref="B22:B23"/>
    <mergeCell ref="A22:A23"/>
    <mergeCell ref="C22:C23"/>
    <mergeCell ref="D22:D23"/>
    <mergeCell ref="E22:E23"/>
  </mergeCells>
  <conditionalFormatting sqref="P5">
    <cfRule type="cellIs" dxfId="3" priority="5" operator="greaterThan">
      <formula>$P$6</formula>
    </cfRule>
  </conditionalFormatting>
  <conditionalFormatting sqref="P18 R17">
    <cfRule type="cellIs" dxfId="2" priority="4" operator="greaterThan">
      <formula>$P$19</formula>
    </cfRule>
  </conditionalFormatting>
  <conditionalFormatting sqref="T17">
    <cfRule type="cellIs" dxfId="1" priority="7" operator="lessThan">
      <formula>$P$19</formula>
    </cfRule>
    <cfRule type="cellIs" dxfId="0" priority="8" operator="greaterThan">
      <formula>$P$19</formula>
    </cfRule>
  </conditionalFormatting>
  <pageMargins left="0.7" right="0.7" top="0.75" bottom="0.75" header="0.3" footer="0.3"/>
  <pageSetup paperSize="9" orientation="portrait" r:id="rId1"/>
  <ignoredErrors>
    <ignoredError sqref="D7:D8 D12 D19 E27 E29 E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561B-3490-49AC-957D-0CD20E65A6D5}">
  <dimension ref="A1:W64"/>
  <sheetViews>
    <sheetView zoomScale="85" zoomScaleNormal="85"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8.42578125" bestFit="1" customWidth="1"/>
    <col min="3" max="3" width="12.7109375" bestFit="1" customWidth="1"/>
    <col min="4" max="4" width="20.42578125" bestFit="1" customWidth="1"/>
    <col min="5" max="5" width="8.42578125" bestFit="1" customWidth="1"/>
    <col min="6" max="6" width="12.7109375" bestFit="1" customWidth="1"/>
    <col min="7" max="7" width="9.28515625" customWidth="1"/>
    <col min="9" max="9" width="13.28515625" customWidth="1"/>
    <col min="10" max="10" width="23.42578125" bestFit="1" customWidth="1"/>
    <col min="11" max="11" width="17.42578125" bestFit="1" customWidth="1"/>
    <col min="12" max="12" width="29.7109375" bestFit="1" customWidth="1"/>
    <col min="13" max="13" width="25.7109375" bestFit="1" customWidth="1"/>
    <col min="14" max="14" width="16.28515625" bestFit="1" customWidth="1"/>
    <col min="15" max="15" width="15.5703125" bestFit="1" customWidth="1"/>
    <col min="16" max="16" width="16.28515625" bestFit="1" customWidth="1"/>
    <col min="17" max="17" width="8" bestFit="1" customWidth="1"/>
    <col min="18" max="18" width="9.28515625" bestFit="1" customWidth="1"/>
    <col min="19" max="19" width="7.7109375" bestFit="1" customWidth="1"/>
    <col min="20" max="20" width="11.7109375" bestFit="1" customWidth="1"/>
  </cols>
  <sheetData>
    <row r="1" spans="3:20" x14ac:dyDescent="0.25">
      <c r="J1" s="69" t="s">
        <v>0</v>
      </c>
      <c r="K1" s="69" t="s">
        <v>1</v>
      </c>
      <c r="L1" s="69" t="s">
        <v>2</v>
      </c>
      <c r="M1" s="69" t="s">
        <v>3</v>
      </c>
      <c r="N1" s="69" t="s">
        <v>4</v>
      </c>
      <c r="O1" s="70" t="s">
        <v>5</v>
      </c>
      <c r="P1" s="70"/>
      <c r="Q1" s="70"/>
      <c r="R1" s="70"/>
      <c r="S1" s="70"/>
      <c r="T1" s="71" t="s">
        <v>6</v>
      </c>
    </row>
    <row r="2" spans="3:20" x14ac:dyDescent="0.25">
      <c r="D2" s="21" t="s">
        <v>22</v>
      </c>
      <c r="E2" s="22" t="s">
        <v>81</v>
      </c>
      <c r="F2" s="22" t="s">
        <v>82</v>
      </c>
      <c r="G2" s="22" t="s">
        <v>83</v>
      </c>
      <c r="H2" s="22" t="s">
        <v>84</v>
      </c>
      <c r="I2" s="22" t="s">
        <v>85</v>
      </c>
      <c r="J2" s="69"/>
      <c r="K2" s="69"/>
      <c r="L2" s="69"/>
      <c r="M2" s="69"/>
      <c r="N2" s="69"/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71"/>
    </row>
    <row r="3" spans="3:20" x14ac:dyDescent="0.25">
      <c r="D3" s="22" t="s">
        <v>8</v>
      </c>
      <c r="E3" s="23">
        <f>HLOOKUP(D3,$O$2:$S$19,MATCH($D$2,$J$3:$J$19,0)+1,FALSE)</f>
        <v>0</v>
      </c>
      <c r="F3" s="25">
        <v>0</v>
      </c>
      <c r="G3" s="24" t="str">
        <f>IFERROR(((F3-E3)/E3)*100,"")</f>
        <v/>
      </c>
      <c r="H3" s="25" t="str">
        <f>IFERROR(IF(ABS(G3)&lt;=5,(12/5*ABS(G3)),IF(ABS(G3)&lt;=15,(((4/5)*ABS(G3))+8),IF(ABS(G3)&lt;=30,(((1/3)*ABS(G3))+15),IF(ABS(G3)&lt;=50,(((1/4)*ABS(G3))+35/2),30)))),"")</f>
        <v/>
      </c>
      <c r="I3" s="25" t="str">
        <f>IFERROR(IF(G3&lt;0,VLOOKUP($D$2,$J$3:$S$19,5,FALSE)*(1+(H3/100)),VLOOKUP($D$2,$J$3:$S$19,5,FALSE)*(1-(H3/100))),"")</f>
        <v/>
      </c>
      <c r="J3" s="2" t="s">
        <v>16</v>
      </c>
      <c r="K3" s="1">
        <v>3</v>
      </c>
      <c r="L3" s="1">
        <v>5</v>
      </c>
      <c r="M3" s="1"/>
      <c r="N3" s="1">
        <f t="shared" ref="N3:N19" si="0">K3*L3*8</f>
        <v>120</v>
      </c>
      <c r="O3" s="1">
        <v>2</v>
      </c>
      <c r="P3" s="1">
        <v>4</v>
      </c>
      <c r="Q3" s="1">
        <v>3</v>
      </c>
      <c r="R3" s="1">
        <v>2</v>
      </c>
      <c r="S3" s="1"/>
      <c r="T3" s="1">
        <f>SUM(O3:S3)/4</f>
        <v>2.75</v>
      </c>
    </row>
    <row r="4" spans="3:20" x14ac:dyDescent="0.25">
      <c r="C4" t="s">
        <v>39</v>
      </c>
      <c r="D4" s="22" t="s">
        <v>9</v>
      </c>
      <c r="E4" s="23">
        <f>HLOOKUP(D4,$O$2:$S$19,MATCH($D$2,$J$3:$J$19,0)+1,FALSE)</f>
        <v>2</v>
      </c>
      <c r="F4" s="25">
        <v>5</v>
      </c>
      <c r="G4" s="24">
        <f>IFERROR(((F4-E4)/E4)*100,"")</f>
        <v>150</v>
      </c>
      <c r="H4" s="25">
        <f>IFERROR(IF(ABS(G4)&lt;=5,(12/5*ABS(G4)),IF(ABS(G4)&lt;=15,(((4/5)*ABS(G4))+8),IF(ABS(G4)&lt;=30,(((1/3)*ABS(G4))+15),IF(ABS(G4)&lt;=50,(((1/4)*ABS(G4))+35/2),30)))),"")</f>
        <v>30</v>
      </c>
      <c r="I4" s="25">
        <f>IFERROR(IF(G4&lt;0,VLOOKUP($D$2,$J$3:$S$19,5,FALSE)*(1+(H4/100)),VLOOKUP($D$2,$J$3:$S$19,5,FALSE)*(1-(H4/100))),"")</f>
        <v>134.39999999999998</v>
      </c>
      <c r="J4" s="2" t="s">
        <v>18</v>
      </c>
      <c r="K4" s="1">
        <v>1</v>
      </c>
      <c r="L4" s="1">
        <v>7</v>
      </c>
      <c r="M4" s="1">
        <v>1</v>
      </c>
      <c r="N4" s="1">
        <f t="shared" si="0"/>
        <v>56</v>
      </c>
      <c r="O4" s="1">
        <v>2</v>
      </c>
      <c r="P4" s="1">
        <v>2</v>
      </c>
      <c r="Q4" s="1"/>
      <c r="R4" s="1"/>
      <c r="S4" s="1">
        <v>2</v>
      </c>
      <c r="T4" s="1">
        <f>SUM(O4:S4)/3</f>
        <v>2</v>
      </c>
    </row>
    <row r="5" spans="3:20" x14ac:dyDescent="0.25">
      <c r="C5" t="s">
        <v>17</v>
      </c>
      <c r="D5" s="22" t="s">
        <v>10</v>
      </c>
      <c r="E5" s="23">
        <f>HLOOKUP(D5,$O$2:$S$19,MATCH($D$2,$J$3:$J$19,0)+1,FALSE)</f>
        <v>3</v>
      </c>
      <c r="F5" s="25">
        <v>4</v>
      </c>
      <c r="G5" s="24">
        <f>IFERROR(((F5-E5)/E5)*100,"")</f>
        <v>33.333333333333329</v>
      </c>
      <c r="H5" s="25">
        <f>IFERROR(IF(ABS(G5)&lt;=5,(12/5*ABS(G5)),IF(ABS(G5)&lt;=15,(((4/5)*ABS(G5))+8),IF(ABS(G5)&lt;=30,(((1/3)*ABS(G5))+15),IF(ABS(G5)&lt;=50,(((1/4)*ABS(G5))+35/2),30)))),"")</f>
        <v>25.833333333333332</v>
      </c>
      <c r="I5" s="25">
        <f>IFERROR(IF(G5&lt;0,VLOOKUP($D$2,$J$3:$S$19,5,FALSE)*(1+(H5/100)),VLOOKUP($D$2,$J$3:$S$19,5,FALSE)*(1-(H5/100))),"")</f>
        <v>142.4</v>
      </c>
      <c r="J5" s="2" t="s">
        <v>20</v>
      </c>
      <c r="K5" s="1">
        <v>2</v>
      </c>
      <c r="L5" s="1">
        <v>10</v>
      </c>
      <c r="M5" s="1">
        <v>1</v>
      </c>
      <c r="N5" s="1">
        <f t="shared" si="0"/>
        <v>160</v>
      </c>
      <c r="O5" s="1">
        <v>1</v>
      </c>
      <c r="P5" s="1"/>
      <c r="Q5" s="1">
        <v>3</v>
      </c>
      <c r="R5" s="1">
        <v>5</v>
      </c>
      <c r="S5" s="1"/>
      <c r="T5" s="1">
        <f>SUM(O5:S5)/3</f>
        <v>3</v>
      </c>
    </row>
    <row r="6" spans="3:20" s="4" customFormat="1" x14ac:dyDescent="0.25">
      <c r="C6" s="4" t="s">
        <v>79</v>
      </c>
      <c r="D6" s="22" t="s">
        <v>11</v>
      </c>
      <c r="E6" s="23">
        <f>HLOOKUP(D6,$O$2:$S$19,MATCH($D$2,$J$3:$J$19,0)+1,FALSE)</f>
        <v>5</v>
      </c>
      <c r="F6" s="25">
        <v>5</v>
      </c>
      <c r="G6" s="24">
        <f>IFERROR(((F6-E6)/E6)*100,"")</f>
        <v>0</v>
      </c>
      <c r="H6" s="25">
        <f>IFERROR(IF(ABS(G6)&lt;=5,(12/5*ABS(G6)),IF(ABS(G6)&lt;=15,(((4/5)*ABS(G6))+8),IF(ABS(G6)&lt;=30,(((1/3)*ABS(G6))+15),IF(ABS(G6)&lt;=50,(((1/4)*ABS(G6))+35/2),30)))),"")</f>
        <v>0</v>
      </c>
      <c r="I6" s="25">
        <f>IFERROR(IF(G6&lt;0,VLOOKUP($D$2,$J$3:$S$19,5,FALSE)*(1+(H6/100)),VLOOKUP($D$2,$J$3:$S$19,5,FALSE)*(1-(H6/100))),"")</f>
        <v>192</v>
      </c>
      <c r="J6" s="17" t="s">
        <v>22</v>
      </c>
      <c r="K6" s="18">
        <v>2</v>
      </c>
      <c r="L6" s="18">
        <v>12</v>
      </c>
      <c r="M6" s="18">
        <v>1</v>
      </c>
      <c r="N6" s="18">
        <f t="shared" si="0"/>
        <v>192</v>
      </c>
      <c r="O6" s="18"/>
      <c r="P6" s="18">
        <v>2</v>
      </c>
      <c r="Q6" s="18">
        <v>3</v>
      </c>
      <c r="R6" s="18">
        <v>5</v>
      </c>
      <c r="S6" s="18"/>
      <c r="T6" s="18">
        <f>SUM(O6:S6)/3</f>
        <v>3.3333333333333335</v>
      </c>
    </row>
    <row r="7" spans="3:20" x14ac:dyDescent="0.25">
      <c r="D7" s="22" t="s">
        <v>12</v>
      </c>
      <c r="E7" s="23">
        <f>HLOOKUP(D7,$O$2:$S$19,MATCH($D$2,$J$3:$J$19,0)+1,FALSE)</f>
        <v>0</v>
      </c>
      <c r="F7" s="25">
        <v>0</v>
      </c>
      <c r="G7" s="24" t="str">
        <f>IFERROR(((F7-E7)/E7)*100,"")</f>
        <v/>
      </c>
      <c r="H7" s="25" t="str">
        <f>IFERROR(IF(ABS(G7)&lt;=5,(12/5*ABS(G7)),IF(ABS(G7)&lt;=15,(((4/5)*ABS(G7))+8),IF(ABS(G7)&lt;=30,(((1/3)*ABS(G7))+15),IF(ABS(G7)&lt;=50,(((1/4)*ABS(G7))+35/2),30)))),"")</f>
        <v/>
      </c>
      <c r="I7" s="25" t="str">
        <f>IFERROR(IF(G7&lt;0,VLOOKUP($D$2,$J$3:$S$19,5,FALSE)*(1+(H7/100)),VLOOKUP($D$2,$J$3:$S$19,5,FALSE)*(1-(H7/100))),"")</f>
        <v/>
      </c>
      <c r="J7" s="2" t="s">
        <v>24</v>
      </c>
      <c r="K7" s="1">
        <v>2</v>
      </c>
      <c r="L7" s="1">
        <v>8</v>
      </c>
      <c r="M7" s="1" t="s">
        <v>25</v>
      </c>
      <c r="N7" s="1">
        <f t="shared" si="0"/>
        <v>128</v>
      </c>
      <c r="O7" s="1"/>
      <c r="P7" s="1">
        <v>2</v>
      </c>
      <c r="Q7" s="1">
        <v>5</v>
      </c>
      <c r="R7" s="1"/>
      <c r="S7" s="1">
        <v>1</v>
      </c>
      <c r="T7" s="1">
        <f>SUM(O7:S7)/3</f>
        <v>2.6666666666666665</v>
      </c>
    </row>
    <row r="8" spans="3:20" x14ac:dyDescent="0.25">
      <c r="J8" s="2" t="s">
        <v>27</v>
      </c>
      <c r="K8" s="1">
        <v>2</v>
      </c>
      <c r="L8" s="1">
        <v>13</v>
      </c>
      <c r="M8" s="1" t="s">
        <v>28</v>
      </c>
      <c r="N8" s="1">
        <f t="shared" si="0"/>
        <v>208</v>
      </c>
      <c r="O8" s="1">
        <v>2</v>
      </c>
      <c r="P8" s="1">
        <v>4</v>
      </c>
      <c r="Q8" s="1">
        <v>1</v>
      </c>
      <c r="R8" s="1"/>
      <c r="S8" s="1">
        <v>2</v>
      </c>
      <c r="T8" s="1">
        <f>SUM(O8:S8)/4</f>
        <v>2.25</v>
      </c>
    </row>
    <row r="9" spans="3:20" x14ac:dyDescent="0.25">
      <c r="J9" s="2" t="s">
        <v>30</v>
      </c>
      <c r="K9" s="1">
        <v>4</v>
      </c>
      <c r="L9" s="1">
        <v>15</v>
      </c>
      <c r="M9" s="1">
        <v>5</v>
      </c>
      <c r="N9" s="1">
        <f t="shared" si="0"/>
        <v>480</v>
      </c>
      <c r="O9" s="1">
        <v>1</v>
      </c>
      <c r="P9" s="1">
        <v>2</v>
      </c>
      <c r="Q9" s="1"/>
      <c r="R9" s="1"/>
      <c r="S9" s="1">
        <v>4</v>
      </c>
      <c r="T9" s="1">
        <f>SUM(O9:S9)/3</f>
        <v>2.3333333333333335</v>
      </c>
    </row>
    <row r="10" spans="3:20" x14ac:dyDescent="0.25">
      <c r="F10" s="30" t="s">
        <v>86</v>
      </c>
      <c r="G10" s="31">
        <f>MIN(G3:G6)</f>
        <v>0</v>
      </c>
      <c r="J10" s="2" t="s">
        <v>32</v>
      </c>
      <c r="K10" s="1">
        <v>3</v>
      </c>
      <c r="L10" s="1">
        <v>14</v>
      </c>
      <c r="M10" s="1">
        <v>5</v>
      </c>
      <c r="N10" s="1">
        <f t="shared" si="0"/>
        <v>336</v>
      </c>
      <c r="O10" s="1">
        <v>4</v>
      </c>
      <c r="P10" s="1">
        <v>3</v>
      </c>
      <c r="Q10" s="1"/>
      <c r="R10" s="1">
        <v>3</v>
      </c>
      <c r="S10" s="1"/>
      <c r="T10" s="1">
        <f>SUM(O10:S10)/3</f>
        <v>3.3333333333333335</v>
      </c>
    </row>
    <row r="11" spans="3:20" x14ac:dyDescent="0.25">
      <c r="F11" s="30" t="s">
        <v>87</v>
      </c>
      <c r="G11" s="31">
        <f>IF(ABS(G10)&lt;=5,(12/5*ABS(G10)),IF(ABS(G10)&lt;=15,(((4/5)*ABS(G10))+8),IF(ABS(G10)&lt;=30,(((1/3)*ABS(G10))+15),IF(ABS(G10)&lt;=50,(((1/4)*ABS(G10))+35/2),30))))</f>
        <v>0</v>
      </c>
      <c r="J11" s="2" t="s">
        <v>33</v>
      </c>
      <c r="K11" s="1">
        <v>3</v>
      </c>
      <c r="L11" s="1">
        <v>5</v>
      </c>
      <c r="M11" s="1">
        <v>4</v>
      </c>
      <c r="N11" s="1">
        <f t="shared" si="0"/>
        <v>120</v>
      </c>
      <c r="O11" s="1">
        <v>3</v>
      </c>
      <c r="P11" s="1"/>
      <c r="Q11" s="1">
        <v>1</v>
      </c>
      <c r="R11" s="1">
        <v>4</v>
      </c>
      <c r="S11" s="1"/>
      <c r="T11" s="1">
        <f>SUM(O11:S11)/3</f>
        <v>2.6666666666666665</v>
      </c>
    </row>
    <row r="12" spans="3:20" x14ac:dyDescent="0.25">
      <c r="F12" s="30" t="s">
        <v>88</v>
      </c>
      <c r="G12" s="31">
        <f>IF(G10&lt;0,VLOOKUP($D$2,$J$3:$S$19,5,FALSE)*(1+(G11/100)),VLOOKUP($D$2,$J$3:$S$19,5,FALSE)*(1-(G11/100)))</f>
        <v>192</v>
      </c>
      <c r="J12" s="2" t="s">
        <v>37</v>
      </c>
      <c r="K12" s="1">
        <v>1</v>
      </c>
      <c r="L12" s="1">
        <v>10</v>
      </c>
      <c r="M12" s="1" t="s">
        <v>38</v>
      </c>
      <c r="N12" s="1">
        <f t="shared" si="0"/>
        <v>80</v>
      </c>
      <c r="O12" s="1">
        <v>3</v>
      </c>
      <c r="P12" s="1"/>
      <c r="Q12" s="1">
        <v>2</v>
      </c>
      <c r="R12" s="1">
        <v>4</v>
      </c>
      <c r="S12" s="1"/>
      <c r="T12" s="1">
        <f>SUM(O12:S12)/3</f>
        <v>3</v>
      </c>
    </row>
    <row r="13" spans="3:20" x14ac:dyDescent="0.25">
      <c r="J13" s="2" t="s">
        <v>40</v>
      </c>
      <c r="K13" s="1">
        <v>2</v>
      </c>
      <c r="L13" s="1">
        <v>11</v>
      </c>
      <c r="M13" s="1">
        <v>1</v>
      </c>
      <c r="N13" s="1">
        <f t="shared" si="0"/>
        <v>176</v>
      </c>
      <c r="O13" s="1">
        <v>2</v>
      </c>
      <c r="P13" s="1">
        <v>2</v>
      </c>
      <c r="Q13" s="1">
        <v>1</v>
      </c>
      <c r="R13" s="1"/>
      <c r="S13" s="1">
        <v>3</v>
      </c>
      <c r="T13" s="1">
        <f>SUM(O13:S13)/4</f>
        <v>2</v>
      </c>
    </row>
    <row r="14" spans="3:20" x14ac:dyDescent="0.25">
      <c r="J14" s="2" t="s">
        <v>42</v>
      </c>
      <c r="K14" s="1">
        <v>3</v>
      </c>
      <c r="L14" s="1">
        <v>6</v>
      </c>
      <c r="M14" s="1">
        <v>5</v>
      </c>
      <c r="N14" s="1">
        <f t="shared" si="0"/>
        <v>144</v>
      </c>
      <c r="O14" s="1">
        <v>3</v>
      </c>
      <c r="P14" s="1">
        <v>3</v>
      </c>
      <c r="Q14" s="1"/>
      <c r="R14" s="1"/>
      <c r="S14" s="1">
        <v>1</v>
      </c>
      <c r="T14" s="1">
        <f>SUM(O14:S14)/3</f>
        <v>2.3333333333333335</v>
      </c>
    </row>
    <row r="15" spans="3:20" x14ac:dyDescent="0.25">
      <c r="J15" s="2" t="s">
        <v>44</v>
      </c>
      <c r="K15" s="1">
        <v>4</v>
      </c>
      <c r="L15" s="1">
        <v>11</v>
      </c>
      <c r="M15" s="1">
        <v>11</v>
      </c>
      <c r="N15" s="1">
        <f t="shared" si="0"/>
        <v>352</v>
      </c>
      <c r="O15" s="1"/>
      <c r="P15" s="1">
        <v>3</v>
      </c>
      <c r="Q15" s="1"/>
      <c r="R15" s="1"/>
      <c r="S15" s="1">
        <v>5</v>
      </c>
      <c r="T15" s="1">
        <f>SUM(O15:S15)/2</f>
        <v>4</v>
      </c>
    </row>
    <row r="16" spans="3:20" x14ac:dyDescent="0.25">
      <c r="J16" s="2" t="s">
        <v>46</v>
      </c>
      <c r="K16" s="1">
        <v>1</v>
      </c>
      <c r="L16" s="1">
        <v>5</v>
      </c>
      <c r="M16" s="1" t="s">
        <v>47</v>
      </c>
      <c r="N16" s="1">
        <f t="shared" si="0"/>
        <v>40</v>
      </c>
      <c r="O16" s="1">
        <v>2</v>
      </c>
      <c r="P16" s="1">
        <v>2</v>
      </c>
      <c r="Q16" s="1"/>
      <c r="R16" s="1"/>
      <c r="S16" s="1">
        <v>3</v>
      </c>
      <c r="T16" s="1">
        <f>SUM(O16:S16)/3</f>
        <v>2.3333333333333335</v>
      </c>
    </row>
    <row r="17" spans="10:23" x14ac:dyDescent="0.25">
      <c r="J17" s="2" t="s">
        <v>49</v>
      </c>
      <c r="K17" s="1">
        <v>3</v>
      </c>
      <c r="L17" s="1">
        <v>3</v>
      </c>
      <c r="M17" s="1" t="s">
        <v>50</v>
      </c>
      <c r="N17" s="1">
        <f t="shared" si="0"/>
        <v>72</v>
      </c>
      <c r="O17" s="1">
        <v>3</v>
      </c>
      <c r="P17" s="1">
        <v>3</v>
      </c>
      <c r="Q17" s="1"/>
      <c r="R17" s="1"/>
      <c r="S17" s="1">
        <v>2</v>
      </c>
      <c r="T17" s="1">
        <f>SUM(O17:S17)/3</f>
        <v>2.6666666666666665</v>
      </c>
    </row>
    <row r="18" spans="10:23" x14ac:dyDescent="0.25">
      <c r="J18" s="2" t="s">
        <v>52</v>
      </c>
      <c r="K18" s="1">
        <v>1</v>
      </c>
      <c r="L18" s="1">
        <v>22</v>
      </c>
      <c r="M18" s="1">
        <v>2</v>
      </c>
      <c r="N18" s="1">
        <f t="shared" si="0"/>
        <v>176</v>
      </c>
      <c r="O18" s="1">
        <v>2</v>
      </c>
      <c r="P18" s="1">
        <v>1</v>
      </c>
      <c r="Q18" s="1">
        <v>2</v>
      </c>
      <c r="R18" s="1"/>
      <c r="S18" s="1">
        <v>1</v>
      </c>
      <c r="T18" s="1">
        <f>SUM(O18:S18)/4</f>
        <v>1.5</v>
      </c>
    </row>
    <row r="19" spans="10:23" x14ac:dyDescent="0.25">
      <c r="J19" s="2" t="s">
        <v>55</v>
      </c>
      <c r="K19" s="1">
        <v>4</v>
      </c>
      <c r="L19" s="1">
        <v>2</v>
      </c>
      <c r="M19" s="1" t="s">
        <v>56</v>
      </c>
      <c r="N19" s="1">
        <f t="shared" si="0"/>
        <v>64</v>
      </c>
      <c r="O19" s="1">
        <v>2</v>
      </c>
      <c r="P19" s="1">
        <v>3</v>
      </c>
      <c r="Q19" s="1">
        <v>3</v>
      </c>
      <c r="R19" s="1"/>
      <c r="S19" s="1">
        <v>1</v>
      </c>
      <c r="T19" s="1">
        <f>SUM(O19:S19)/4</f>
        <v>2.25</v>
      </c>
    </row>
    <row r="20" spans="10:23" x14ac:dyDescent="0.25">
      <c r="M20" s="3"/>
    </row>
    <row r="22" spans="10:23" x14ac:dyDescent="0.25">
      <c r="J22" s="73" t="s">
        <v>57</v>
      </c>
      <c r="K22" s="73" t="s">
        <v>58</v>
      </c>
      <c r="L22" s="70" t="s">
        <v>59</v>
      </c>
      <c r="M22" s="70" t="s">
        <v>60</v>
      </c>
      <c r="N22" s="70" t="s">
        <v>61</v>
      </c>
      <c r="O22" s="70" t="s">
        <v>62</v>
      </c>
      <c r="P22" s="70"/>
      <c r="Q22" s="70"/>
      <c r="R22" s="70"/>
      <c r="S22" s="70"/>
      <c r="T22" s="69" t="s">
        <v>6</v>
      </c>
    </row>
    <row r="23" spans="10:23" x14ac:dyDescent="0.25">
      <c r="J23" s="74"/>
      <c r="K23" s="74"/>
      <c r="L23" s="70"/>
      <c r="M23" s="70"/>
      <c r="N23" s="70"/>
      <c r="O23" s="1" t="s">
        <v>8</v>
      </c>
      <c r="P23" s="18" t="s">
        <v>9</v>
      </c>
      <c r="Q23" s="18" t="s">
        <v>10</v>
      </c>
      <c r="R23" s="18" t="s">
        <v>11</v>
      </c>
      <c r="S23" s="1" t="s">
        <v>12</v>
      </c>
      <c r="T23" s="69"/>
      <c r="W23" t="s">
        <v>89</v>
      </c>
    </row>
    <row r="24" spans="10:23" x14ac:dyDescent="0.25">
      <c r="J24" s="2" t="s">
        <v>63</v>
      </c>
      <c r="K24" s="1">
        <v>22</v>
      </c>
      <c r="L24" s="16">
        <v>1</v>
      </c>
      <c r="M24" s="1">
        <v>4</v>
      </c>
      <c r="N24" s="1"/>
      <c r="O24" s="1">
        <v>3</v>
      </c>
      <c r="P24" s="18">
        <v>1</v>
      </c>
      <c r="Q24" s="18">
        <v>2</v>
      </c>
      <c r="R24" s="18">
        <v>2</v>
      </c>
      <c r="S24" s="1"/>
      <c r="T24" s="2">
        <f>SUM(O24:S24)/4</f>
        <v>2</v>
      </c>
      <c r="W24" t="s">
        <v>15</v>
      </c>
    </row>
    <row r="25" spans="10:23" s="4" customFormat="1" x14ac:dyDescent="0.25">
      <c r="J25" s="19" t="s">
        <v>15</v>
      </c>
      <c r="K25" s="18">
        <v>22</v>
      </c>
      <c r="L25" s="20">
        <v>0.9</v>
      </c>
      <c r="M25" s="18">
        <v>1</v>
      </c>
      <c r="N25" s="18">
        <v>11</v>
      </c>
      <c r="O25" s="18">
        <v>2</v>
      </c>
      <c r="P25" s="18">
        <v>4</v>
      </c>
      <c r="Q25" s="18">
        <v>2</v>
      </c>
      <c r="R25" s="18"/>
      <c r="S25" s="18"/>
      <c r="T25" s="17">
        <f>SUM(O25:S25)/3</f>
        <v>2.6666666666666665</v>
      </c>
      <c r="W25" t="s">
        <v>39</v>
      </c>
    </row>
    <row r="26" spans="10:23" s="7" customFormat="1" x14ac:dyDescent="0.25">
      <c r="J26" s="26" t="s">
        <v>39</v>
      </c>
      <c r="K26" s="27">
        <v>40</v>
      </c>
      <c r="L26" s="28">
        <v>1</v>
      </c>
      <c r="M26" s="27">
        <v>2</v>
      </c>
      <c r="N26" s="27">
        <v>3</v>
      </c>
      <c r="O26" s="27">
        <v>6</v>
      </c>
      <c r="P26" s="27">
        <v>5</v>
      </c>
      <c r="Q26" s="27">
        <v>6</v>
      </c>
      <c r="R26" s="27">
        <v>3</v>
      </c>
      <c r="S26" s="27"/>
      <c r="T26" s="26">
        <f>SUM(O26:S26)/4</f>
        <v>5</v>
      </c>
    </row>
    <row r="27" spans="10:23" s="4" customFormat="1" x14ac:dyDescent="0.25">
      <c r="J27" s="19" t="s">
        <v>17</v>
      </c>
      <c r="K27" s="18">
        <v>24</v>
      </c>
      <c r="L27" s="20">
        <v>1</v>
      </c>
      <c r="M27" s="18">
        <v>1</v>
      </c>
      <c r="N27" s="18" t="s">
        <v>64</v>
      </c>
      <c r="O27" s="18">
        <v>2</v>
      </c>
      <c r="P27" s="18"/>
      <c r="Q27" s="18">
        <v>4</v>
      </c>
      <c r="R27" s="18">
        <v>3</v>
      </c>
      <c r="S27" s="18"/>
      <c r="T27" s="17">
        <f>SUM(O27:S27)/3</f>
        <v>3</v>
      </c>
    </row>
    <row r="28" spans="10:23" x14ac:dyDescent="0.25">
      <c r="J28" s="2" t="s">
        <v>67</v>
      </c>
      <c r="K28" s="1">
        <v>23</v>
      </c>
      <c r="L28" s="16">
        <v>1</v>
      </c>
      <c r="M28" s="1">
        <v>6</v>
      </c>
      <c r="N28" s="1"/>
      <c r="O28" s="1">
        <v>1</v>
      </c>
      <c r="P28" s="18"/>
      <c r="Q28" s="18">
        <v>4</v>
      </c>
      <c r="R28" s="18"/>
      <c r="S28" s="1">
        <v>1</v>
      </c>
      <c r="T28" s="2">
        <f>SUM(O28:S28)/3</f>
        <v>2</v>
      </c>
    </row>
    <row r="29" spans="10:23" x14ac:dyDescent="0.25">
      <c r="J29" s="2" t="s">
        <v>68</v>
      </c>
      <c r="K29" s="1">
        <v>26</v>
      </c>
      <c r="L29" s="16">
        <v>1</v>
      </c>
      <c r="M29" s="1">
        <v>4</v>
      </c>
      <c r="N29" s="1" t="s">
        <v>69</v>
      </c>
      <c r="O29" s="1">
        <v>3</v>
      </c>
      <c r="P29" s="18">
        <v>2</v>
      </c>
      <c r="Q29" s="18">
        <v>4</v>
      </c>
      <c r="R29" s="18"/>
      <c r="S29" s="1">
        <v>2</v>
      </c>
      <c r="T29" s="2">
        <f>SUM(O29:S29)/4</f>
        <v>2.75</v>
      </c>
    </row>
    <row r="30" spans="10:23" s="4" customFormat="1" x14ac:dyDescent="0.25">
      <c r="J30" s="17" t="s">
        <v>43</v>
      </c>
      <c r="K30" s="18">
        <v>34</v>
      </c>
      <c r="L30" s="20">
        <v>0.8</v>
      </c>
      <c r="M30" s="18">
        <v>2</v>
      </c>
      <c r="N30" s="18"/>
      <c r="O30" s="18">
        <v>6</v>
      </c>
      <c r="P30" s="18">
        <v>3</v>
      </c>
      <c r="Q30" s="18">
        <v>5</v>
      </c>
      <c r="R30" s="18">
        <v>2</v>
      </c>
      <c r="S30" s="18"/>
      <c r="T30" s="17">
        <f>SUM(O30:S30)/4</f>
        <v>4</v>
      </c>
    </row>
    <row r="31" spans="10:23" x14ac:dyDescent="0.25">
      <c r="J31" s="2" t="s">
        <v>70</v>
      </c>
      <c r="K31" s="1">
        <v>32</v>
      </c>
      <c r="L31" s="16">
        <v>1</v>
      </c>
      <c r="M31" s="1">
        <v>3</v>
      </c>
      <c r="N31" s="1"/>
      <c r="O31" s="1">
        <v>4</v>
      </c>
      <c r="P31" s="18">
        <v>6</v>
      </c>
      <c r="Q31" s="18">
        <v>5</v>
      </c>
      <c r="R31" s="18"/>
      <c r="S31" s="1"/>
      <c r="T31" s="2">
        <f>SUM(O31:S31)/3</f>
        <v>5</v>
      </c>
    </row>
    <row r="32" spans="10:23" x14ac:dyDescent="0.25">
      <c r="J32" s="2" t="s">
        <v>48</v>
      </c>
      <c r="K32" s="1">
        <v>24</v>
      </c>
      <c r="L32" s="16">
        <v>1</v>
      </c>
      <c r="M32" s="1">
        <v>2</v>
      </c>
      <c r="N32" s="1" t="s">
        <v>71</v>
      </c>
      <c r="O32" s="1">
        <v>1</v>
      </c>
      <c r="P32" s="18">
        <v>1</v>
      </c>
      <c r="Q32" s="18"/>
      <c r="R32" s="18">
        <v>4</v>
      </c>
      <c r="S32" s="1">
        <v>6</v>
      </c>
      <c r="T32" s="2">
        <f>SUM(O32:S32)/4</f>
        <v>3</v>
      </c>
    </row>
    <row r="33" spans="1:20" x14ac:dyDescent="0.25">
      <c r="J33" s="2" t="s">
        <v>72</v>
      </c>
      <c r="K33" s="1">
        <v>18</v>
      </c>
      <c r="L33" s="16">
        <v>0.7</v>
      </c>
      <c r="M33" s="1">
        <v>3</v>
      </c>
      <c r="N33" s="1"/>
      <c r="O33" s="1">
        <v>2</v>
      </c>
      <c r="P33" s="18"/>
      <c r="Q33" s="18">
        <v>4</v>
      </c>
      <c r="R33" s="18"/>
      <c r="S33" s="1"/>
      <c r="T33" s="2">
        <f>SUM(O33:S33)/2</f>
        <v>3</v>
      </c>
    </row>
    <row r="34" spans="1:20" x14ac:dyDescent="0.25">
      <c r="J34" s="2" t="s">
        <v>74</v>
      </c>
      <c r="K34" s="1">
        <v>22</v>
      </c>
      <c r="L34" s="16">
        <v>0.8</v>
      </c>
      <c r="M34" s="1">
        <v>3</v>
      </c>
      <c r="N34" s="1"/>
      <c r="O34" s="1">
        <v>2</v>
      </c>
      <c r="P34" s="18">
        <v>3</v>
      </c>
      <c r="Q34" s="18">
        <v>3</v>
      </c>
      <c r="R34" s="18"/>
      <c r="S34" s="1"/>
      <c r="T34" s="2">
        <f>SUM(O34:S34)/3</f>
        <v>2.6666666666666665</v>
      </c>
    </row>
    <row r="35" spans="1:20" x14ac:dyDescent="0.25">
      <c r="J35" s="2" t="s">
        <v>76</v>
      </c>
      <c r="K35" s="1">
        <v>22</v>
      </c>
      <c r="L35" s="16">
        <v>1</v>
      </c>
      <c r="M35" s="1">
        <v>3</v>
      </c>
      <c r="N35" s="1"/>
      <c r="O35" s="1">
        <v>1</v>
      </c>
      <c r="P35" s="18"/>
      <c r="Q35" s="18"/>
      <c r="R35" s="18">
        <v>5</v>
      </c>
      <c r="S35" s="1">
        <v>5</v>
      </c>
      <c r="T35" s="2">
        <f>SUM(O35:S35)/3</f>
        <v>3.6666666666666665</v>
      </c>
    </row>
    <row r="36" spans="1:20" x14ac:dyDescent="0.25">
      <c r="J36" s="2" t="s">
        <v>77</v>
      </c>
      <c r="K36" s="1">
        <v>44</v>
      </c>
      <c r="L36" s="16">
        <v>1</v>
      </c>
      <c r="M36" s="1">
        <v>4</v>
      </c>
      <c r="N36" s="1"/>
      <c r="O36" s="1">
        <v>5</v>
      </c>
      <c r="P36" s="18">
        <v>5</v>
      </c>
      <c r="Q36" s="18">
        <v>6</v>
      </c>
      <c r="R36" s="18">
        <v>3</v>
      </c>
      <c r="S36" s="1">
        <v>1</v>
      </c>
      <c r="T36" s="2">
        <f>SUM(O36:S36)/5</f>
        <v>4</v>
      </c>
    </row>
    <row r="37" spans="1:20" s="4" customFormat="1" x14ac:dyDescent="0.25">
      <c r="J37" s="17" t="s">
        <v>45</v>
      </c>
      <c r="K37" s="18">
        <v>32</v>
      </c>
      <c r="L37" s="20">
        <v>0.8</v>
      </c>
      <c r="M37" s="18">
        <v>2</v>
      </c>
      <c r="N37" s="18"/>
      <c r="O37" s="18">
        <v>6</v>
      </c>
      <c r="P37" s="18">
        <v>4</v>
      </c>
      <c r="Q37" s="18">
        <v>4</v>
      </c>
      <c r="R37" s="18">
        <v>1</v>
      </c>
      <c r="S37" s="18"/>
      <c r="T37" s="17">
        <f>SUM(O37:S37)/4</f>
        <v>3.75</v>
      </c>
    </row>
    <row r="38" spans="1:20" s="7" customFormat="1" x14ac:dyDescent="0.25">
      <c r="J38" s="29" t="s">
        <v>79</v>
      </c>
      <c r="K38" s="27">
        <v>38</v>
      </c>
      <c r="L38" s="28">
        <v>0.8</v>
      </c>
      <c r="M38" s="27">
        <v>1</v>
      </c>
      <c r="N38" s="27">
        <v>6</v>
      </c>
      <c r="O38" s="27">
        <v>5</v>
      </c>
      <c r="P38" s="27">
        <v>3</v>
      </c>
      <c r="Q38" s="27">
        <v>4</v>
      </c>
      <c r="R38" s="27">
        <v>5</v>
      </c>
      <c r="S38" s="27">
        <v>3</v>
      </c>
      <c r="T38" s="26">
        <f>SUM(O38:S38)/5</f>
        <v>4</v>
      </c>
    </row>
    <row r="39" spans="1:20" x14ac:dyDescent="0.25">
      <c r="J39" s="2" t="s">
        <v>80</v>
      </c>
      <c r="K39" s="1">
        <v>14</v>
      </c>
      <c r="L39" s="16">
        <v>1</v>
      </c>
      <c r="M39" s="1">
        <v>3</v>
      </c>
      <c r="N39" s="1">
        <v>4</v>
      </c>
      <c r="O39" s="1">
        <v>3</v>
      </c>
      <c r="P39" s="18"/>
      <c r="Q39" s="18">
        <v>3</v>
      </c>
      <c r="R39" s="18"/>
      <c r="S39" s="1"/>
      <c r="T39" s="2">
        <f>SUM(O39:S39)/2</f>
        <v>3</v>
      </c>
    </row>
    <row r="42" spans="1:20" x14ac:dyDescent="0.25">
      <c r="A42" s="72" t="s">
        <v>90</v>
      </c>
      <c r="B42" s="72"/>
      <c r="C42" s="72"/>
      <c r="D42" s="72"/>
      <c r="E42" s="72"/>
      <c r="F42" s="72"/>
      <c r="G42" s="72"/>
      <c r="H42" s="72"/>
      <c r="I42" s="72"/>
    </row>
    <row r="43" spans="1:20" x14ac:dyDescent="0.25">
      <c r="A43" s="72"/>
      <c r="B43" s="72"/>
      <c r="C43" s="72"/>
      <c r="D43" s="72"/>
      <c r="E43" s="72"/>
      <c r="F43" s="72"/>
      <c r="G43" s="72"/>
      <c r="H43" s="72"/>
      <c r="I43" s="72"/>
    </row>
    <row r="45" spans="1:20" x14ac:dyDescent="0.25">
      <c r="A45" s="21" t="s">
        <v>16</v>
      </c>
      <c r="B45" s="22" t="s">
        <v>81</v>
      </c>
      <c r="C45" s="22" t="s">
        <v>82</v>
      </c>
      <c r="D45" s="22" t="s">
        <v>91</v>
      </c>
      <c r="E45" s="22" t="s">
        <v>84</v>
      </c>
      <c r="F45" s="22" t="s">
        <v>85</v>
      </c>
    </row>
    <row r="46" spans="1:20" x14ac:dyDescent="0.25">
      <c r="A46" s="22" t="s">
        <v>8</v>
      </c>
      <c r="B46" s="23">
        <v>2</v>
      </c>
      <c r="C46" s="23">
        <v>3</v>
      </c>
      <c r="D46" s="24">
        <v>50</v>
      </c>
      <c r="E46" s="25">
        <v>30</v>
      </c>
      <c r="F46" s="25">
        <v>84</v>
      </c>
    </row>
    <row r="47" spans="1:20" x14ac:dyDescent="0.25">
      <c r="A47" s="22" t="s">
        <v>9</v>
      </c>
      <c r="B47" s="23">
        <v>4</v>
      </c>
      <c r="C47" s="23">
        <v>3.5</v>
      </c>
      <c r="D47" s="24">
        <v>-12.5</v>
      </c>
      <c r="E47" s="25">
        <v>18</v>
      </c>
      <c r="F47" s="25">
        <v>141.6</v>
      </c>
    </row>
    <row r="48" spans="1:20" x14ac:dyDescent="0.25">
      <c r="A48" s="22" t="s">
        <v>10</v>
      </c>
      <c r="B48" s="23">
        <v>3</v>
      </c>
      <c r="C48" s="23">
        <v>3.3333333333333335</v>
      </c>
      <c r="D48" s="24">
        <v>11.111111111111116</v>
      </c>
      <c r="E48" s="25">
        <v>16.888888888888893</v>
      </c>
      <c r="F48" s="25">
        <v>99.733333333333334</v>
      </c>
    </row>
    <row r="49" spans="1:6" x14ac:dyDescent="0.25">
      <c r="A49" s="22" t="s">
        <v>11</v>
      </c>
      <c r="B49" s="23">
        <v>2</v>
      </c>
      <c r="C49" s="23">
        <v>4</v>
      </c>
      <c r="D49" s="24">
        <v>100</v>
      </c>
      <c r="E49" s="25">
        <v>30</v>
      </c>
      <c r="F49" s="25">
        <v>84</v>
      </c>
    </row>
    <row r="50" spans="1:6" x14ac:dyDescent="0.25">
      <c r="A50" s="22" t="s">
        <v>12</v>
      </c>
      <c r="B50" s="23">
        <v>0</v>
      </c>
      <c r="C50" s="23">
        <v>0</v>
      </c>
      <c r="D50" s="24" t="s">
        <v>92</v>
      </c>
      <c r="E50" s="25" t="s">
        <v>92</v>
      </c>
      <c r="F50" s="25" t="s">
        <v>92</v>
      </c>
    </row>
    <row r="52" spans="1:6" x14ac:dyDescent="0.25">
      <c r="A52" s="21" t="s">
        <v>22</v>
      </c>
      <c r="B52" s="22" t="s">
        <v>81</v>
      </c>
      <c r="C52" s="22" t="s">
        <v>82</v>
      </c>
      <c r="D52" s="22" t="s">
        <v>91</v>
      </c>
      <c r="E52" s="22" t="s">
        <v>84</v>
      </c>
      <c r="F52" s="22" t="s">
        <v>85</v>
      </c>
    </row>
    <row r="53" spans="1:6" x14ac:dyDescent="0.25">
      <c r="A53" s="22" t="s">
        <v>8</v>
      </c>
      <c r="B53" s="23">
        <v>0</v>
      </c>
      <c r="C53" s="23">
        <v>0</v>
      </c>
      <c r="D53" s="24" t="s">
        <v>92</v>
      </c>
      <c r="E53" s="25" t="s">
        <v>92</v>
      </c>
      <c r="F53" s="25" t="s">
        <v>92</v>
      </c>
    </row>
    <row r="54" spans="1:6" x14ac:dyDescent="0.25">
      <c r="A54" s="22" t="s">
        <v>9</v>
      </c>
      <c r="B54" s="23">
        <v>2</v>
      </c>
      <c r="C54" s="23">
        <v>4</v>
      </c>
      <c r="D54" s="24">
        <v>100</v>
      </c>
      <c r="E54" s="25">
        <v>30</v>
      </c>
      <c r="F54" s="25">
        <v>134.39999999999998</v>
      </c>
    </row>
    <row r="55" spans="1:6" x14ac:dyDescent="0.25">
      <c r="A55" s="22" t="s">
        <v>10</v>
      </c>
      <c r="B55" s="23">
        <v>3</v>
      </c>
      <c r="C55" s="23">
        <v>5</v>
      </c>
      <c r="D55" s="24">
        <v>66.666666666666657</v>
      </c>
      <c r="E55" s="25">
        <v>30</v>
      </c>
      <c r="F55" s="25">
        <v>134.39999999999998</v>
      </c>
    </row>
    <row r="56" spans="1:6" x14ac:dyDescent="0.25">
      <c r="A56" s="22" t="s">
        <v>11</v>
      </c>
      <c r="B56" s="23">
        <v>5</v>
      </c>
      <c r="C56" s="23">
        <v>4</v>
      </c>
      <c r="D56" s="24">
        <v>-20</v>
      </c>
      <c r="E56" s="25">
        <v>21.666666666666664</v>
      </c>
      <c r="F56" s="25">
        <v>233.59999999999997</v>
      </c>
    </row>
    <row r="57" spans="1:6" x14ac:dyDescent="0.25">
      <c r="A57" s="22" t="s">
        <v>12</v>
      </c>
      <c r="B57" s="23">
        <v>0</v>
      </c>
      <c r="C57" s="23">
        <v>0</v>
      </c>
      <c r="D57" s="24" t="s">
        <v>92</v>
      </c>
      <c r="E57" s="25" t="s">
        <v>92</v>
      </c>
      <c r="F57" s="25" t="s">
        <v>92</v>
      </c>
    </row>
    <row r="59" spans="1:6" x14ac:dyDescent="0.25">
      <c r="A59" s="21" t="s">
        <v>22</v>
      </c>
      <c r="B59" s="22" t="s">
        <v>81</v>
      </c>
      <c r="C59" s="22" t="s">
        <v>82</v>
      </c>
      <c r="D59" s="22" t="s">
        <v>83</v>
      </c>
      <c r="E59" s="22" t="s">
        <v>84</v>
      </c>
      <c r="F59" s="22" t="s">
        <v>85</v>
      </c>
    </row>
    <row r="60" spans="1:6" x14ac:dyDescent="0.25">
      <c r="A60" s="22" t="s">
        <v>8</v>
      </c>
      <c r="B60" s="23">
        <f>HLOOKUP(A60,$O$2:$S$19,MATCH($D$2,$J$3:$J$19,0)+1,FALSE)</f>
        <v>0</v>
      </c>
      <c r="C60" s="25">
        <v>0</v>
      </c>
      <c r="D60" s="24" t="str">
        <f>IFERROR(((C60-B60)/B60)*100,"")</f>
        <v/>
      </c>
      <c r="E60" s="25" t="str">
        <f>IFERROR(IF(ABS(D60)&lt;=5,(12/5*ABS(D60)),IF(ABS(D60)&lt;=15,(((4/5)*ABS(D60))+8),IF(ABS(D60)&lt;=30,(((1/3)*ABS(D60))+15),IF(ABS(D60)&lt;=50,(((1/4)*ABS(D60))+35/2),30)))),"")</f>
        <v/>
      </c>
      <c r="F60" s="25" t="str">
        <f>IFERROR(IF(D60&lt;0,VLOOKUP($D$2,$J$3:$S$19,5,FALSE)*(1+(E60/100)),VLOOKUP($D$2,$J$3:$S$19,5,FALSE)*(1-(E60/100))),"")</f>
        <v/>
      </c>
    </row>
    <row r="61" spans="1:6" x14ac:dyDescent="0.25">
      <c r="A61" s="22" t="s">
        <v>9</v>
      </c>
      <c r="B61" s="23">
        <f>HLOOKUP(A61,$O$2:$S$19,MATCH($D$2,$J$3:$J$19,0)+1,FALSE)</f>
        <v>2</v>
      </c>
      <c r="C61" s="25">
        <v>5</v>
      </c>
      <c r="D61" s="24">
        <f>IFERROR(((C61-B61)/B61)*100,"")</f>
        <v>150</v>
      </c>
      <c r="E61" s="25">
        <f>IFERROR(IF(ABS(D61)&lt;=5,(12/5*ABS(D61)),IF(ABS(D61)&lt;=15,(((4/5)*ABS(D61))+8),IF(ABS(D61)&lt;=30,(((1/3)*ABS(D61))+15),IF(ABS(D61)&lt;=50,(((1/4)*ABS(D61))+35/2),30)))),"")</f>
        <v>30</v>
      </c>
      <c r="F61" s="25">
        <f>IFERROR(IF(D61&lt;0,VLOOKUP($D$2,$J$3:$S$19,5,FALSE)*(1+(E61/100)),VLOOKUP($D$2,$J$3:$S$19,5,FALSE)*(1-(E61/100))),"")</f>
        <v>134.39999999999998</v>
      </c>
    </row>
    <row r="62" spans="1:6" x14ac:dyDescent="0.25">
      <c r="A62" s="22" t="s">
        <v>10</v>
      </c>
      <c r="B62" s="23">
        <f>HLOOKUP(A62,$O$2:$S$19,MATCH($D$2,$J$3:$J$19,0)+1,FALSE)</f>
        <v>3</v>
      </c>
      <c r="C62" s="25">
        <v>4</v>
      </c>
      <c r="D62" s="24">
        <f>IFERROR(((C62-B62)/B62)*100,"")</f>
        <v>33.333333333333329</v>
      </c>
      <c r="E62" s="25">
        <f>IFERROR(IF(ABS(D62)&lt;=5,(12/5*ABS(D62)),IF(ABS(D62)&lt;=15,(((4/5)*ABS(D62))+8),IF(ABS(D62)&lt;=30,(((1/3)*ABS(D62))+15),IF(ABS(D62)&lt;=50,(((1/4)*ABS(D62))+35/2),30)))),"")</f>
        <v>25.833333333333332</v>
      </c>
      <c r="F62" s="25">
        <f>IFERROR(IF(D62&lt;0,VLOOKUP($D$2,$J$3:$S$19,5,FALSE)*(1+(E62/100)),VLOOKUP($D$2,$J$3:$S$19,5,FALSE)*(1-(E62/100))),"")</f>
        <v>142.4</v>
      </c>
    </row>
    <row r="63" spans="1:6" x14ac:dyDescent="0.25">
      <c r="A63" s="22" t="s">
        <v>11</v>
      </c>
      <c r="B63" s="23">
        <f>HLOOKUP(A63,$O$2:$S$19,MATCH($D$2,$J$3:$J$19,0)+1,FALSE)</f>
        <v>5</v>
      </c>
      <c r="C63" s="25">
        <v>5</v>
      </c>
      <c r="D63" s="24">
        <f>IFERROR(((C63-B63)/B63)*100,"")</f>
        <v>0</v>
      </c>
      <c r="E63" s="25">
        <f>IFERROR(IF(ABS(D63)&lt;=5,(12/5*ABS(D63)),IF(ABS(D63)&lt;=15,(((4/5)*ABS(D63))+8),IF(ABS(D63)&lt;=30,(((1/3)*ABS(D63))+15),IF(ABS(D63)&lt;=50,(((1/4)*ABS(D63))+35/2),30)))),"")</f>
        <v>0</v>
      </c>
      <c r="F63" s="25">
        <f>IFERROR(IF(D63&lt;0,VLOOKUP($D$2,$J$3:$S$19,5,FALSE)*(1+(E63/100)),VLOOKUP($D$2,$J$3:$S$19,5,FALSE)*(1-(E63/100))),"")</f>
        <v>192</v>
      </c>
    </row>
    <row r="64" spans="1:6" x14ac:dyDescent="0.25">
      <c r="A64" s="22" t="s">
        <v>12</v>
      </c>
      <c r="B64" s="23">
        <f>HLOOKUP(A64,$O$2:$S$19,MATCH($D$2,$J$3:$J$19,0)+1,FALSE)</f>
        <v>0</v>
      </c>
      <c r="C64" s="25">
        <v>0</v>
      </c>
      <c r="D64" s="24" t="str">
        <f>IFERROR(((C64-B64)/B64)*100,"")</f>
        <v/>
      </c>
      <c r="E64" s="25" t="str">
        <f>IFERROR(IF(ABS(D64)&lt;=5,(12/5*ABS(D64)),IF(ABS(D64)&lt;=15,(((4/5)*ABS(D64))+8),IF(ABS(D64)&lt;=30,(((1/3)*ABS(D64))+15),IF(ABS(D64)&lt;=50,(((1/4)*ABS(D64))+35/2),30)))),"")</f>
        <v/>
      </c>
      <c r="F64" s="25" t="str">
        <f>IFERROR(IF(D64&lt;0,VLOOKUP($D$2,$J$3:$S$19,5,FALSE)*(1+(E64/100)),VLOOKUP($D$2,$J$3:$S$19,5,FALSE)*(1-(E64/100))),"")</f>
        <v/>
      </c>
    </row>
  </sheetData>
  <mergeCells count="15">
    <mergeCell ref="A42:I43"/>
    <mergeCell ref="T1:T2"/>
    <mergeCell ref="J22:J23"/>
    <mergeCell ref="K22:K23"/>
    <mergeCell ref="L22:L23"/>
    <mergeCell ref="M22:M23"/>
    <mergeCell ref="N22:N23"/>
    <mergeCell ref="O22:S22"/>
    <mergeCell ref="T22:T23"/>
    <mergeCell ref="J1:J2"/>
    <mergeCell ref="K1:K2"/>
    <mergeCell ref="L1:L2"/>
    <mergeCell ref="M1:M2"/>
    <mergeCell ref="N1:N2"/>
    <mergeCell ref="O1:S1"/>
  </mergeCells>
  <dataValidations count="1">
    <dataValidation type="list" allowBlank="1" showInputMessage="1" showErrorMessage="1" sqref="D2 A45 A52 A59" xr:uid="{0763BF0E-F191-4F6C-BDAB-0B7F0382CF92}">
      <formula1>$J$3:$J$19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C940-CE2F-4B77-812E-54EB160BA97B}">
  <dimension ref="A1:U39"/>
  <sheetViews>
    <sheetView tabSelected="1" topLeftCell="D1" zoomScale="93" zoomScaleNormal="55" workbookViewId="0">
      <selection activeCell="N23" sqref="N23"/>
    </sheetView>
  </sheetViews>
  <sheetFormatPr defaultRowHeight="15" x14ac:dyDescent="0.25"/>
  <cols>
    <col min="1" max="1" width="41.28515625" style="50" customWidth="1"/>
    <col min="2" max="2" width="18.7109375" style="50" bestFit="1" customWidth="1"/>
    <col min="3" max="3" width="27.5703125" style="50" bestFit="1" customWidth="1"/>
    <col min="4" max="4" width="27.42578125" style="50" bestFit="1" customWidth="1"/>
    <col min="5" max="6" width="16.7109375" style="50" bestFit="1" customWidth="1"/>
    <col min="7" max="7" width="17.5703125" style="50" bestFit="1" customWidth="1"/>
    <col min="8" max="8" width="8.5703125" style="50" bestFit="1" customWidth="1"/>
    <col min="9" max="9" width="10" style="50" bestFit="1" customWidth="1"/>
    <col min="10" max="10" width="8.42578125" style="50" bestFit="1" customWidth="1"/>
    <col min="11" max="11" width="12" style="50" bestFit="1" customWidth="1"/>
    <col min="12" max="12" width="9.140625" style="50"/>
    <col min="13" max="13" width="10.28515625" style="50" bestFit="1" customWidth="1"/>
    <col min="14" max="14" width="25.28515625" style="50" bestFit="1" customWidth="1"/>
    <col min="15" max="15" width="9.140625" style="50"/>
    <col min="16" max="16" width="12.5703125" style="50" bestFit="1" customWidth="1"/>
    <col min="17" max="17" width="13" style="50" customWidth="1"/>
    <col min="18" max="18" width="12.7109375" style="50" customWidth="1"/>
    <col min="19" max="19" width="13.42578125" style="50" customWidth="1"/>
    <col min="20" max="20" width="9.140625" style="50"/>
    <col min="21" max="21" width="24.7109375" style="50" bestFit="1" customWidth="1"/>
    <col min="22" max="16384" width="9.140625" style="50"/>
  </cols>
  <sheetData>
    <row r="1" spans="1:21" ht="15" customHeight="1" x14ac:dyDescent="0.2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5" t="s">
        <v>5</v>
      </c>
      <c r="G1" s="85"/>
      <c r="H1" s="85"/>
      <c r="I1" s="85"/>
      <c r="J1" s="85"/>
      <c r="K1" s="84" t="s">
        <v>6</v>
      </c>
      <c r="M1" s="87" t="s">
        <v>106</v>
      </c>
      <c r="N1" s="87"/>
      <c r="O1" s="87"/>
      <c r="P1" s="87"/>
      <c r="Q1" s="87"/>
      <c r="R1" s="87"/>
      <c r="S1" s="87"/>
      <c r="T1" s="87"/>
      <c r="U1" s="88"/>
    </row>
    <row r="2" spans="1:21" ht="15" customHeight="1" x14ac:dyDescent="0.25">
      <c r="A2" s="86"/>
      <c r="B2" s="86"/>
      <c r="C2" s="86"/>
      <c r="D2" s="86"/>
      <c r="E2" s="86"/>
      <c r="F2" s="51" t="s">
        <v>8</v>
      </c>
      <c r="G2" s="51" t="s">
        <v>9</v>
      </c>
      <c r="H2" s="51" t="s">
        <v>10</v>
      </c>
      <c r="I2" s="51" t="s">
        <v>11</v>
      </c>
      <c r="J2" s="51" t="s">
        <v>12</v>
      </c>
      <c r="K2" s="84"/>
      <c r="M2" s="87"/>
      <c r="N2" s="87"/>
      <c r="O2" s="87"/>
      <c r="P2" s="87"/>
      <c r="Q2" s="87"/>
      <c r="R2" s="87"/>
      <c r="S2" s="87"/>
      <c r="T2" s="87"/>
      <c r="U2" s="88"/>
    </row>
    <row r="3" spans="1:21" x14ac:dyDescent="0.25">
      <c r="A3" s="52" t="s">
        <v>16</v>
      </c>
      <c r="B3" s="51">
        <v>3</v>
      </c>
      <c r="C3" s="51">
        <v>5</v>
      </c>
      <c r="D3" s="51"/>
      <c r="E3" s="51">
        <f>B3*C3*8</f>
        <v>120</v>
      </c>
      <c r="F3" s="51">
        <v>2</v>
      </c>
      <c r="G3" s="51">
        <v>4</v>
      </c>
      <c r="H3" s="51">
        <v>3</v>
      </c>
      <c r="I3" s="51">
        <v>2</v>
      </c>
      <c r="J3" s="51"/>
      <c r="K3" s="51">
        <f>SUM(F3:J3)/4</f>
        <v>2.75</v>
      </c>
    </row>
    <row r="4" spans="1:21" x14ac:dyDescent="0.25">
      <c r="A4" s="52" t="s">
        <v>18</v>
      </c>
      <c r="B4" s="51">
        <v>1</v>
      </c>
      <c r="C4" s="51">
        <v>7</v>
      </c>
      <c r="D4" s="51">
        <v>1</v>
      </c>
      <c r="E4" s="51">
        <f>B4*C4*8</f>
        <v>56</v>
      </c>
      <c r="F4" s="51">
        <v>2</v>
      </c>
      <c r="G4" s="51">
        <v>2</v>
      </c>
      <c r="H4" s="51"/>
      <c r="I4" s="51"/>
      <c r="J4" s="51">
        <v>2</v>
      </c>
      <c r="K4" s="51">
        <f>SUM(F4:J4)/3</f>
        <v>2</v>
      </c>
      <c r="N4" s="53"/>
      <c r="O4" s="63" t="s">
        <v>93</v>
      </c>
      <c r="P4" s="63" t="s">
        <v>94</v>
      </c>
      <c r="Q4" s="63" t="s">
        <v>95</v>
      </c>
      <c r="R4" s="63" t="s">
        <v>96</v>
      </c>
      <c r="S4" s="63" t="s">
        <v>97</v>
      </c>
      <c r="U4" s="67" t="s">
        <v>98</v>
      </c>
    </row>
    <row r="5" spans="1:21" x14ac:dyDescent="0.25">
      <c r="A5" s="52" t="s">
        <v>20</v>
      </c>
      <c r="B5" s="51">
        <v>2</v>
      </c>
      <c r="C5" s="51">
        <v>10</v>
      </c>
      <c r="D5" s="51">
        <v>1</v>
      </c>
      <c r="E5" s="51">
        <f t="shared" ref="E5:E17" si="0">B5*C5*8</f>
        <v>160</v>
      </c>
      <c r="F5" s="51">
        <v>1</v>
      </c>
      <c r="G5" s="51"/>
      <c r="H5" s="51">
        <v>3</v>
      </c>
      <c r="I5" s="51">
        <v>5</v>
      </c>
      <c r="J5" s="51"/>
      <c r="K5" s="51">
        <f>SUM(F5:J5)/3</f>
        <v>3</v>
      </c>
      <c r="M5" s="63" t="s">
        <v>99</v>
      </c>
      <c r="N5" s="63"/>
      <c r="O5" s="65">
        <f>IFERROR(VLOOKUP($N$5,$A$3:$K$19,11,FALSE),0)</f>
        <v>0</v>
      </c>
      <c r="P5" s="75"/>
      <c r="Q5" s="76"/>
      <c r="R5" s="76"/>
      <c r="S5" s="77"/>
      <c r="U5" s="64" t="str">
        <f>IFERROR(IF(VLOOKUP($N$5,$A$3:$J$19,6,FALSE)=0,0,$F$2),"")</f>
        <v/>
      </c>
    </row>
    <row r="6" spans="1:21" x14ac:dyDescent="0.25">
      <c r="A6" s="52" t="s">
        <v>22</v>
      </c>
      <c r="B6" s="51">
        <v>2</v>
      </c>
      <c r="C6" s="51">
        <v>12</v>
      </c>
      <c r="D6" s="51">
        <v>1</v>
      </c>
      <c r="E6" s="51">
        <f t="shared" si="0"/>
        <v>192</v>
      </c>
      <c r="F6" s="51"/>
      <c r="G6" s="51">
        <v>2</v>
      </c>
      <c r="H6" s="51">
        <v>3</v>
      </c>
      <c r="I6" s="51">
        <v>5</v>
      </c>
      <c r="J6" s="51"/>
      <c r="K6" s="51">
        <f>SUM(F6:J6)/3</f>
        <v>3.3333333333333335</v>
      </c>
      <c r="M6" s="64" t="s">
        <v>100</v>
      </c>
      <c r="N6" s="64"/>
      <c r="O6" s="65">
        <f>IFERROR(SUM(IF(VLOOKUP(N6,$A$24:$J$39,IFERROR(MATCH($U$5,$F$23:$J$23,0)+5,1),FALSE)=N6,0,VLOOKUP(N6,$A$24:$J$39,IFERROR(MATCH($U$5,$F$23:$J$23,0)+5,1),FALSE)),IF(VLOOKUP(N6,$A$24:$J$39,IFERROR(MATCH($U$6,$F$23:$J$23,0)+5,1),FALSE)=N6,0,VLOOKUP(N6,$A$24:$J$39,IFERROR(MATCH($U$6,$F$23:$J$23,0)+5,1),FALSE)),IF(VLOOKUP(N6,$A$24:$J$39,IFERROR(MATCH($U$7,$F$23:$J$23,0)+5,1),FALSE)=N6,0,VLOOKUP(N6,$A$24:$J$39,IFERROR(MATCH($U$7,$F$23:$J$23,0)+5,1),FALSE)),IF(VLOOKUP(N6,$A$24:$J$39,IFERROR(MATCH($U$8,$F$23:$J$23,0)+5,1),FALSE)=N6,0,VLOOKUP(N6,$A$24:$J$39,IFERROR(MATCH($U$8,$F$23:$J$23,0)+5,1),FALSE)),IF(VLOOKUP(N6,$A$24:$J$39,IFERROR(MATCH($U$9,$F$23:$J$23,0)+5,1),FALSE)=N6,0,VLOOKUP(N6,$A$24:$J$39,IFERROR(MATCH($U$9,$F$23:$J$23,0)+5,1),FALSE)))/(5-COUNT($U$5:$U$9)),0)</f>
        <v>0</v>
      </c>
      <c r="P6" s="78"/>
      <c r="Q6" s="79"/>
      <c r="R6" s="79"/>
      <c r="S6" s="80"/>
      <c r="U6" s="64" t="str">
        <f>IFERROR(IF(VLOOKUP($N$5,$A$3:$J$19,7,FALSE)=0,0,$G$2),"")</f>
        <v/>
      </c>
    </row>
    <row r="7" spans="1:21" x14ac:dyDescent="0.25">
      <c r="A7" s="52" t="s">
        <v>24</v>
      </c>
      <c r="B7" s="51">
        <v>2</v>
      </c>
      <c r="C7" s="51">
        <v>8</v>
      </c>
      <c r="D7" s="51" t="s">
        <v>25</v>
      </c>
      <c r="E7" s="51">
        <f t="shared" si="0"/>
        <v>128</v>
      </c>
      <c r="F7" s="51"/>
      <c r="G7" s="51">
        <v>2</v>
      </c>
      <c r="H7" s="51">
        <v>5</v>
      </c>
      <c r="I7" s="51"/>
      <c r="J7" s="51">
        <v>1</v>
      </c>
      <c r="K7" s="51">
        <f>SUM(F7:J7)/3</f>
        <v>2.6666666666666665</v>
      </c>
      <c r="M7" s="64" t="s">
        <v>101</v>
      </c>
      <c r="N7" s="64"/>
      <c r="O7" s="65">
        <f>IFERROR(SUM(IF(VLOOKUP(N7,$A$24:$J$39,IFERROR(MATCH($U$5,$F$23:$J$23,0)+5,1),FALSE)=N7,0,VLOOKUP(N7,$A$24:$J$39,IFERROR(MATCH($U$5,$F$23:$J$23,0)+5,1),FALSE)),IF(VLOOKUP(N7,$A$24:$J$39,IFERROR(MATCH($U$6,$F$23:$J$23,0)+5,1),FALSE)=N7,0,VLOOKUP(N7,$A$24:$J$39,IFERROR(MATCH($U$6,$F$23:$J$23,0)+5,1),FALSE)),IF(VLOOKUP(N7,$A$24:$J$39,IFERROR(MATCH($U$7,$F$23:$J$23,0)+5,1),FALSE)=N7,0,VLOOKUP(N7,$A$24:$J$39,IFERROR(MATCH($U$7,$F$23:$J$23,0)+5,1),FALSE)),IF(VLOOKUP(N7,$A$24:$J$39,IFERROR(MATCH($U$8,$F$23:$J$23,0)+5,1),FALSE)=N7,0,VLOOKUP(N7,$A$24:$J$39,IFERROR(MATCH($U$8,$F$23:$J$23,0)+5,1),FALSE)),IF(VLOOKUP(N7,$A$24:$J$39,IFERROR(MATCH($U$9,$F$23:$J$23,0)+5,1),FALSE)=N7,0,VLOOKUP(N7,$A$24:$J$39,IFERROR(MATCH($U$9,$F$23:$J$23,0)+5,1),FALSE)))/(5-COUNT($U$5:$U$9)),0)</f>
        <v>0</v>
      </c>
      <c r="P7" s="78"/>
      <c r="Q7" s="79"/>
      <c r="R7" s="79"/>
      <c r="S7" s="80"/>
      <c r="U7" s="64" t="str">
        <f>IFERROR(IF(VLOOKUP($N$5,$A$3:$J$19,8,FALSE)=0,0,$H$2),"")</f>
        <v/>
      </c>
    </row>
    <row r="8" spans="1:21" x14ac:dyDescent="0.25">
      <c r="A8" s="52" t="s">
        <v>27</v>
      </c>
      <c r="B8" s="62">
        <v>2</v>
      </c>
      <c r="C8" s="62">
        <v>13</v>
      </c>
      <c r="D8" s="62" t="s">
        <v>28</v>
      </c>
      <c r="E8" s="62">
        <f t="shared" si="0"/>
        <v>208</v>
      </c>
      <c r="F8" s="55">
        <v>2</v>
      </c>
      <c r="G8" s="55">
        <v>4</v>
      </c>
      <c r="H8" s="55">
        <v>1</v>
      </c>
      <c r="I8" s="55"/>
      <c r="J8" s="55">
        <v>2</v>
      </c>
      <c r="K8" s="62">
        <f>SUM(F8:J8)/4</f>
        <v>2.25</v>
      </c>
      <c r="M8" s="64" t="s">
        <v>102</v>
      </c>
      <c r="N8" s="64"/>
      <c r="O8" s="65">
        <f>IFERROR(SUM(IF(VLOOKUP(N8,$A$24:$J$39,IFERROR(MATCH($U$5,$F$23:$J$23,0)+5,1),FALSE)=N8,0,VLOOKUP(N8,$A$24:$J$39,IFERROR(MATCH($U$5,$F$23:$J$23,0)+5,1),FALSE)),IF(VLOOKUP(N8,$A$24:$J$39,IFERROR(MATCH($U$6,$F$23:$J$23,0)+5,1),FALSE)=N8,0,VLOOKUP(N8,$A$24:$J$39,IFERROR(MATCH($U$6,$F$23:$J$23,0)+5,1),FALSE)),IF(VLOOKUP(N8,$A$24:$J$39,IFERROR(MATCH($U$7,$F$23:$J$23,0)+5,1),FALSE)=N8,0,VLOOKUP(N8,$A$24:$J$39,IFERROR(MATCH($U$7,$F$23:$J$23,0)+5,1),FALSE)),IF(VLOOKUP(N8,$A$24:$J$39,IFERROR(MATCH($U$8,$F$23:$J$23,0)+5,1),FALSE)=N8,0,VLOOKUP(N8,$A$24:$J$39,IFERROR(MATCH($U$8,$F$23:$J$23,0)+5,1),FALSE)),IF(VLOOKUP(N8,$A$24:$J$39,IFERROR(MATCH($U$9,$F$23:$J$23,0)+5,1),FALSE)=N8,0,VLOOKUP(N8,$A$24:$J$39,IFERROR(MATCH($U$9,$F$23:$J$23,0)+5,1),FALSE)))/(5-COUNT($U$5:$U$9)),0)</f>
        <v>0</v>
      </c>
      <c r="P8" s="78"/>
      <c r="Q8" s="79"/>
      <c r="R8" s="79"/>
      <c r="S8" s="80"/>
      <c r="U8" s="64" t="str">
        <f>IFERROR(IF(VLOOKUP($N$5,$A$3:$J$19,9,FALSE)=0,0,$I$2),"")</f>
        <v/>
      </c>
    </row>
    <row r="9" spans="1:21" s="57" customFormat="1" x14ac:dyDescent="0.25">
      <c r="A9" s="54" t="s">
        <v>30</v>
      </c>
      <c r="B9" s="56">
        <v>4</v>
      </c>
      <c r="C9" s="56">
        <v>15</v>
      </c>
      <c r="D9" s="56">
        <v>5</v>
      </c>
      <c r="E9" s="56">
        <f t="shared" si="0"/>
        <v>480</v>
      </c>
      <c r="F9" s="56">
        <v>1</v>
      </c>
      <c r="G9" s="56">
        <v>2</v>
      </c>
      <c r="H9" s="56"/>
      <c r="I9" s="56"/>
      <c r="J9" s="56">
        <v>4</v>
      </c>
      <c r="K9" s="56">
        <f>SUM(F9:J9)/3</f>
        <v>2.3333333333333335</v>
      </c>
      <c r="M9" s="64" t="s">
        <v>103</v>
      </c>
      <c r="N9" s="64"/>
      <c r="O9" s="65">
        <f>IFERROR(SUM(IF(VLOOKUP(N9,$A$24:$J$39,IFERROR(MATCH($U$5,$F$23:$J$23,0)+5,1),FALSE)=N9,0,VLOOKUP(N9,$A$24:$J$39,IFERROR(MATCH($U$5,$F$23:$J$23,0)+5,1),FALSE)),IF(VLOOKUP(N9,$A$24:$J$39,IFERROR(MATCH($U$6,$F$23:$J$23,0)+5,1),FALSE)=N9,0,VLOOKUP(N9,$A$24:$J$39,IFERROR(MATCH($U$6,$F$23:$J$23,0)+5,1),FALSE)),IF(VLOOKUP(N9,$A$24:$J$39,IFERROR(MATCH($U$7,$F$23:$J$23,0)+5,1),FALSE)=N9,0,VLOOKUP(N9,$A$24:$J$39,IFERROR(MATCH($U$7,$F$23:$J$23,0)+5,1),FALSE)),IF(VLOOKUP(N9,$A$24:$J$39,IFERROR(MATCH($U$8,$F$23:$J$23,0)+5,1),FALSE)=N9,0,VLOOKUP(N9,$A$24:$J$39,IFERROR(MATCH($U$8,$F$23:$J$23,0)+5,1),FALSE)),IF(VLOOKUP(N9,$A$24:$J$39,IFERROR(MATCH($U$9,$F$23:$J$23,0)+5,1),FALSE)=N9,0,VLOOKUP(N9,$A$24:$J$39,IFERROR(MATCH($U$9,$F$23:$J$23,0)+5,1),FALSE)))/(5-COUNT($U$5:$U$9)),0)</f>
        <v>0</v>
      </c>
      <c r="P9" s="78"/>
      <c r="Q9" s="79"/>
      <c r="R9" s="79"/>
      <c r="S9" s="80"/>
      <c r="U9" s="64" t="str">
        <f>IFERROR(IF(VLOOKUP($N$5,$A$3:$J$19,10,FALSE)=0,0,$J$2),"")</f>
        <v/>
      </c>
    </row>
    <row r="10" spans="1:21" x14ac:dyDescent="0.25">
      <c r="A10" s="52" t="s">
        <v>32</v>
      </c>
      <c r="B10" s="51">
        <v>3</v>
      </c>
      <c r="C10" s="51">
        <v>14</v>
      </c>
      <c r="D10" s="51">
        <v>5</v>
      </c>
      <c r="E10" s="51">
        <f t="shared" si="0"/>
        <v>336</v>
      </c>
      <c r="F10" s="55">
        <v>4</v>
      </c>
      <c r="G10" s="55">
        <v>3</v>
      </c>
      <c r="H10" s="55"/>
      <c r="I10" s="55">
        <v>3</v>
      </c>
      <c r="J10" s="51"/>
      <c r="K10" s="51">
        <f>SUM(F10:J10)/3</f>
        <v>3.3333333333333335</v>
      </c>
      <c r="M10" s="64" t="s">
        <v>104</v>
      </c>
      <c r="N10" s="64"/>
      <c r="O10" s="65">
        <f t="shared" ref="O10:O11" si="1">IFERROR(SUM(IF(VLOOKUP(N10,$A$24:$J$39,IFERROR(MATCH($U$5,$F$23:$J$23,0)+5,1),FALSE)=N10,0,VLOOKUP(N10,$A$24:$J$39,IFERROR(MATCH($U$5,$F$23:$J$23,0)+5,1),FALSE)),IF(VLOOKUP(N10,$A$24:$J$39,IFERROR(MATCH($U$6,$F$23:$J$23,0)+5,1),FALSE)=N10,0,VLOOKUP(N10,$A$24:$J$39,IFERROR(MATCH($U$6,$F$23:$J$23,0)+5,1),FALSE)),IF(VLOOKUP(N10,$A$24:$J$39,IFERROR(MATCH($U$7,$F$23:$J$23,0)+5,1),FALSE)=N10,0,VLOOKUP(N10,$A$24:$J$39,IFERROR(MATCH($U$7,$F$23:$J$23,0)+5,1),FALSE)),IF(VLOOKUP(N10,$A$24:$J$39,IFERROR(MATCH($U$8,$F$23:$J$23,0)+5,1),FALSE)=N10,0,VLOOKUP(N10,$A$24:$J$39,IFERROR(MATCH($U$8,$F$23:$J$23,0)+5,1),FALSE)),IF(VLOOKUP(N10,$A$24:$J$39,IFERROR(MATCH($U$9,$F$23:$J$23,0)+5,1),FALSE)=N10,0,VLOOKUP(N10,$A$24:$J$39,IFERROR(MATCH($U$9,$F$23:$J$23,0)+5,1),FALSE)))/(5-COUNT($U$5:$U$9)),0)</f>
        <v>0</v>
      </c>
      <c r="P10" s="78"/>
      <c r="Q10" s="79"/>
      <c r="R10" s="79"/>
      <c r="S10" s="80"/>
    </row>
    <row r="11" spans="1:21" x14ac:dyDescent="0.25">
      <c r="A11" s="52" t="s">
        <v>33</v>
      </c>
      <c r="B11" s="51">
        <v>3</v>
      </c>
      <c r="C11" s="51">
        <v>5</v>
      </c>
      <c r="D11" s="51">
        <v>4</v>
      </c>
      <c r="E11" s="51">
        <f t="shared" si="0"/>
        <v>120</v>
      </c>
      <c r="F11" s="51">
        <v>3</v>
      </c>
      <c r="G11" s="51"/>
      <c r="H11" s="51">
        <v>1</v>
      </c>
      <c r="I11" s="51">
        <v>4</v>
      </c>
      <c r="J11" s="51"/>
      <c r="K11" s="51">
        <f>SUM(F11:J11)/3</f>
        <v>2.6666666666666665</v>
      </c>
      <c r="M11" s="64" t="s">
        <v>105</v>
      </c>
      <c r="N11" s="64"/>
      <c r="O11" s="65">
        <f t="shared" si="1"/>
        <v>0</v>
      </c>
      <c r="P11" s="81"/>
      <c r="Q11" s="82"/>
      <c r="R11" s="82"/>
      <c r="S11" s="83"/>
    </row>
    <row r="12" spans="1:21" x14ac:dyDescent="0.25">
      <c r="A12" s="52" t="s">
        <v>37</v>
      </c>
      <c r="B12" s="51">
        <v>1</v>
      </c>
      <c r="C12" s="51">
        <v>10</v>
      </c>
      <c r="D12" s="51" t="s">
        <v>38</v>
      </c>
      <c r="E12" s="51">
        <f>B12*C12*8</f>
        <v>80</v>
      </c>
      <c r="F12" s="51">
        <v>3</v>
      </c>
      <c r="G12" s="51"/>
      <c r="H12" s="51">
        <v>2</v>
      </c>
      <c r="I12" s="51">
        <v>4</v>
      </c>
      <c r="J12" s="51"/>
      <c r="K12" s="51">
        <f>SUM(F12:J12)/3</f>
        <v>3</v>
      </c>
      <c r="N12" s="53"/>
      <c r="O12" s="53"/>
      <c r="P12" s="66" t="str">
        <f>IFERROR(SUM($O$6:$O$11)/COUNTA($N$6:$N$11),"")</f>
        <v/>
      </c>
      <c r="Q12" s="66" t="str">
        <f>IFERROR(((P12-O5)/O5)*100,"")</f>
        <v/>
      </c>
      <c r="R12" s="66" t="str">
        <f>IFERROR(IF(ABS(Q12)&lt;=5,(12/5*ABS(Q12)),IF(ABS(Q12)&lt;=15,(((4/5)*ABS(Q12))+8),IF(ABS(Q12)&lt;=30,(((1/3)*ABS(Q12))+15),IF(ABS(Q12)&lt;=50,(((1/4)*ABS(Q12))+35/2),30)))),"")</f>
        <v/>
      </c>
      <c r="S12" s="66" t="str">
        <f>IFERROR(IF(Q12&gt;0,VLOOKUP(N5,A3:J19,5,FALSE)*(1-(R12/100)),VLOOKUP(N5,A3:J19,5,FALSE)*(1+(R12/100))),"")</f>
        <v/>
      </c>
    </row>
    <row r="13" spans="1:21" x14ac:dyDescent="0.25">
      <c r="A13" s="52" t="s">
        <v>40</v>
      </c>
      <c r="B13" s="51">
        <v>2</v>
      </c>
      <c r="C13" s="51">
        <v>11</v>
      </c>
      <c r="D13" s="51">
        <v>1</v>
      </c>
      <c r="E13" s="51">
        <f t="shared" si="0"/>
        <v>176</v>
      </c>
      <c r="F13" s="51">
        <v>2</v>
      </c>
      <c r="G13" s="51">
        <v>2</v>
      </c>
      <c r="H13" s="51">
        <v>1</v>
      </c>
      <c r="I13" s="51"/>
      <c r="J13" s="51">
        <v>3</v>
      </c>
      <c r="K13" s="51">
        <f>SUM(F13:J13)/4</f>
        <v>2</v>
      </c>
    </row>
    <row r="14" spans="1:21" x14ac:dyDescent="0.25">
      <c r="A14" s="52" t="s">
        <v>42</v>
      </c>
      <c r="B14" s="51">
        <v>3</v>
      </c>
      <c r="C14" s="51">
        <v>6</v>
      </c>
      <c r="D14" s="51">
        <v>5</v>
      </c>
      <c r="E14" s="51">
        <f t="shared" si="0"/>
        <v>144</v>
      </c>
      <c r="F14" s="51">
        <v>3</v>
      </c>
      <c r="G14" s="51">
        <v>3</v>
      </c>
      <c r="H14" s="51"/>
      <c r="I14" s="51"/>
      <c r="J14" s="51">
        <v>1</v>
      </c>
      <c r="K14" s="51">
        <f>SUM(F14:J14)/3</f>
        <v>2.3333333333333335</v>
      </c>
    </row>
    <row r="15" spans="1:21" x14ac:dyDescent="0.25">
      <c r="A15" s="52" t="s">
        <v>44</v>
      </c>
      <c r="B15" s="51">
        <v>4</v>
      </c>
      <c r="C15" s="51">
        <v>11</v>
      </c>
      <c r="D15" s="51">
        <v>11</v>
      </c>
      <c r="E15" s="51">
        <f t="shared" si="0"/>
        <v>352</v>
      </c>
      <c r="F15" s="51"/>
      <c r="G15" s="51">
        <v>3</v>
      </c>
      <c r="H15" s="51"/>
      <c r="I15" s="51"/>
      <c r="J15" s="51">
        <v>5</v>
      </c>
      <c r="K15" s="51">
        <f>SUM(F15:J15)/2</f>
        <v>4</v>
      </c>
      <c r="N15"/>
      <c r="O15"/>
    </row>
    <row r="16" spans="1:21" x14ac:dyDescent="0.25">
      <c r="A16" s="52" t="s">
        <v>46</v>
      </c>
      <c r="B16" s="51">
        <v>1</v>
      </c>
      <c r="C16" s="51">
        <v>5</v>
      </c>
      <c r="D16" s="51" t="s">
        <v>47</v>
      </c>
      <c r="E16" s="51">
        <f t="shared" si="0"/>
        <v>40</v>
      </c>
      <c r="F16" s="51">
        <v>2</v>
      </c>
      <c r="G16" s="51">
        <v>2</v>
      </c>
      <c r="H16" s="51"/>
      <c r="I16" s="51"/>
      <c r="J16" s="51">
        <v>3</v>
      </c>
      <c r="K16" s="51">
        <f>SUM(F16:J16)/3</f>
        <v>2.3333333333333335</v>
      </c>
      <c r="N16"/>
      <c r="O16"/>
    </row>
    <row r="17" spans="1:21" x14ac:dyDescent="0.25">
      <c r="A17" s="52" t="s">
        <v>49</v>
      </c>
      <c r="B17" s="51">
        <v>3</v>
      </c>
      <c r="C17" s="51">
        <v>3</v>
      </c>
      <c r="D17" s="51" t="s">
        <v>50</v>
      </c>
      <c r="E17" s="51">
        <f t="shared" si="0"/>
        <v>72</v>
      </c>
      <c r="F17" s="51">
        <v>3</v>
      </c>
      <c r="G17" s="51">
        <v>3</v>
      </c>
      <c r="H17" s="51"/>
      <c r="I17" s="51"/>
      <c r="J17" s="51">
        <v>2</v>
      </c>
      <c r="K17" s="51">
        <f>SUM(F17:J17)/3</f>
        <v>2.6666666666666665</v>
      </c>
      <c r="N17"/>
      <c r="O17"/>
    </row>
    <row r="18" spans="1:21" x14ac:dyDescent="0.25">
      <c r="A18" s="52" t="s">
        <v>52</v>
      </c>
      <c r="B18" s="51">
        <v>1</v>
      </c>
      <c r="C18" s="51">
        <v>22</v>
      </c>
      <c r="D18" s="51">
        <v>2</v>
      </c>
      <c r="E18" s="51">
        <f>B18*C18*8</f>
        <v>176</v>
      </c>
      <c r="F18" s="51">
        <v>2</v>
      </c>
      <c r="G18" s="51">
        <v>1</v>
      </c>
      <c r="H18" s="51">
        <v>2</v>
      </c>
      <c r="I18" s="51"/>
      <c r="J18" s="51">
        <v>1</v>
      </c>
      <c r="K18" s="51">
        <f>SUM(F18:J18)/4</f>
        <v>1.5</v>
      </c>
      <c r="N18"/>
      <c r="O18"/>
    </row>
    <row r="19" spans="1:21" x14ac:dyDescent="0.25">
      <c r="A19" s="52" t="s">
        <v>55</v>
      </c>
      <c r="B19" s="51">
        <v>4</v>
      </c>
      <c r="C19" s="51">
        <v>2</v>
      </c>
      <c r="D19" s="51" t="s">
        <v>56</v>
      </c>
      <c r="E19" s="51">
        <f>B19*C19*8</f>
        <v>64</v>
      </c>
      <c r="F19" s="51">
        <v>2</v>
      </c>
      <c r="G19" s="51">
        <v>3</v>
      </c>
      <c r="H19" s="51">
        <v>3</v>
      </c>
      <c r="I19" s="51"/>
      <c r="J19" s="51">
        <v>1</v>
      </c>
      <c r="K19" s="51">
        <f>SUM(F19:J19)/4</f>
        <v>2.25</v>
      </c>
      <c r="N19"/>
      <c r="O19"/>
    </row>
    <row r="20" spans="1:21" x14ac:dyDescent="0.25">
      <c r="D20" s="58"/>
      <c r="N20"/>
      <c r="O20"/>
      <c r="T20"/>
      <c r="U20"/>
    </row>
    <row r="21" spans="1:21" x14ac:dyDescent="0.25">
      <c r="N21"/>
      <c r="O21"/>
    </row>
    <row r="22" spans="1:21" x14ac:dyDescent="0.25">
      <c r="A22" s="85" t="s">
        <v>57</v>
      </c>
      <c r="B22" s="85" t="s">
        <v>58</v>
      </c>
      <c r="C22" s="85" t="s">
        <v>59</v>
      </c>
      <c r="D22" s="85" t="s">
        <v>60</v>
      </c>
      <c r="E22" s="85" t="s">
        <v>61</v>
      </c>
      <c r="F22" s="85" t="s">
        <v>62</v>
      </c>
      <c r="G22" s="85"/>
      <c r="H22" s="85"/>
      <c r="I22" s="85"/>
      <c r="J22" s="85"/>
      <c r="N22"/>
      <c r="O22"/>
    </row>
    <row r="23" spans="1:21" x14ac:dyDescent="0.25">
      <c r="A23" s="85"/>
      <c r="B23" s="85"/>
      <c r="C23" s="85"/>
      <c r="D23" s="85"/>
      <c r="E23" s="85"/>
      <c r="F23" s="51" t="s">
        <v>8</v>
      </c>
      <c r="G23" s="51" t="s">
        <v>9</v>
      </c>
      <c r="H23" s="51" t="s">
        <v>10</v>
      </c>
      <c r="I23" s="51" t="s">
        <v>11</v>
      </c>
      <c r="J23" s="51" t="s">
        <v>12</v>
      </c>
      <c r="N23"/>
      <c r="O23"/>
    </row>
    <row r="24" spans="1:21" x14ac:dyDescent="0.25">
      <c r="A24" s="52" t="s">
        <v>63</v>
      </c>
      <c r="B24" s="51">
        <v>22</v>
      </c>
      <c r="C24" s="5">
        <v>1</v>
      </c>
      <c r="D24" s="51">
        <v>4</v>
      </c>
      <c r="E24" s="51"/>
      <c r="F24" s="61">
        <v>3</v>
      </c>
      <c r="G24" s="61">
        <v>1</v>
      </c>
      <c r="H24" s="61">
        <v>2</v>
      </c>
      <c r="I24" s="61">
        <v>2</v>
      </c>
      <c r="J24" s="61"/>
      <c r="N24"/>
      <c r="O24"/>
    </row>
    <row r="25" spans="1:21" x14ac:dyDescent="0.25">
      <c r="A25" s="59" t="s">
        <v>15</v>
      </c>
      <c r="B25" s="51">
        <v>22</v>
      </c>
      <c r="C25" s="5">
        <v>0.9</v>
      </c>
      <c r="D25" s="51">
        <v>1</v>
      </c>
      <c r="E25" s="51">
        <v>11</v>
      </c>
      <c r="F25" s="51">
        <v>2</v>
      </c>
      <c r="G25" s="51">
        <v>4</v>
      </c>
      <c r="H25" s="51">
        <v>2</v>
      </c>
      <c r="I25" s="51"/>
      <c r="J25" s="51"/>
      <c r="N25"/>
      <c r="O25"/>
    </row>
    <row r="26" spans="1:21" x14ac:dyDescent="0.25">
      <c r="A26" s="52" t="s">
        <v>39</v>
      </c>
      <c r="B26" s="51">
        <v>40</v>
      </c>
      <c r="C26" s="5">
        <v>1</v>
      </c>
      <c r="D26" s="51">
        <v>2</v>
      </c>
      <c r="E26" s="51">
        <v>3</v>
      </c>
      <c r="F26" s="51">
        <v>6</v>
      </c>
      <c r="G26" s="51">
        <v>5</v>
      </c>
      <c r="H26" s="51">
        <v>6</v>
      </c>
      <c r="I26" s="51">
        <v>3</v>
      </c>
      <c r="J26" s="51"/>
      <c r="N26"/>
      <c r="O26"/>
    </row>
    <row r="27" spans="1:21" x14ac:dyDescent="0.25">
      <c r="A27" s="59" t="s">
        <v>17</v>
      </c>
      <c r="B27" s="51">
        <v>24</v>
      </c>
      <c r="C27" s="5">
        <v>1</v>
      </c>
      <c r="D27" s="51">
        <v>1</v>
      </c>
      <c r="E27" s="51" t="s">
        <v>64</v>
      </c>
      <c r="F27" s="51">
        <v>2</v>
      </c>
      <c r="G27" s="51"/>
      <c r="H27" s="51">
        <v>4</v>
      </c>
      <c r="I27" s="51">
        <v>3</v>
      </c>
      <c r="J27" s="51"/>
      <c r="N27"/>
      <c r="O27"/>
    </row>
    <row r="28" spans="1:21" x14ac:dyDescent="0.25">
      <c r="A28" s="52" t="s">
        <v>67</v>
      </c>
      <c r="B28" s="51">
        <v>23</v>
      </c>
      <c r="C28" s="5">
        <v>1</v>
      </c>
      <c r="D28" s="51">
        <v>6</v>
      </c>
      <c r="E28" s="51"/>
      <c r="F28" s="51">
        <v>1</v>
      </c>
      <c r="G28" s="51"/>
      <c r="H28" s="51">
        <v>4</v>
      </c>
      <c r="I28" s="51"/>
      <c r="J28" s="51">
        <v>1</v>
      </c>
      <c r="N28"/>
      <c r="O28"/>
    </row>
    <row r="29" spans="1:21" x14ac:dyDescent="0.25">
      <c r="A29" s="52" t="s">
        <v>68</v>
      </c>
      <c r="B29" s="68">
        <v>26</v>
      </c>
      <c r="C29" s="5">
        <v>1</v>
      </c>
      <c r="D29" s="68">
        <v>4</v>
      </c>
      <c r="E29" s="68" t="s">
        <v>69</v>
      </c>
      <c r="F29" s="55">
        <v>3</v>
      </c>
      <c r="G29" s="55">
        <v>2</v>
      </c>
      <c r="H29" s="55">
        <v>4</v>
      </c>
      <c r="I29" s="55"/>
      <c r="J29" s="55">
        <v>2</v>
      </c>
    </row>
    <row r="30" spans="1:21" x14ac:dyDescent="0.25">
      <c r="A30" s="52" t="s">
        <v>43</v>
      </c>
      <c r="B30" s="51">
        <v>34</v>
      </c>
      <c r="C30" s="5">
        <v>0.8</v>
      </c>
      <c r="D30" s="51">
        <v>2</v>
      </c>
      <c r="E30" s="51"/>
      <c r="F30" s="61">
        <v>6</v>
      </c>
      <c r="G30" s="61">
        <v>3</v>
      </c>
      <c r="H30" s="61">
        <v>5</v>
      </c>
      <c r="I30" s="61">
        <v>2</v>
      </c>
      <c r="J30" s="61"/>
      <c r="N30"/>
      <c r="O30"/>
    </row>
    <row r="31" spans="1:21" x14ac:dyDescent="0.25">
      <c r="A31" s="52" t="s">
        <v>70</v>
      </c>
      <c r="B31" s="51">
        <v>32</v>
      </c>
      <c r="C31" s="5">
        <v>1</v>
      </c>
      <c r="D31" s="51">
        <v>3</v>
      </c>
      <c r="E31" s="51"/>
      <c r="F31" s="61">
        <v>4</v>
      </c>
      <c r="G31" s="61">
        <v>6</v>
      </c>
      <c r="H31" s="61">
        <v>5</v>
      </c>
      <c r="I31" s="61"/>
      <c r="J31" s="61"/>
      <c r="N31"/>
      <c r="O31"/>
    </row>
    <row r="32" spans="1:21" x14ac:dyDescent="0.25">
      <c r="A32" s="52" t="s">
        <v>48</v>
      </c>
      <c r="B32" s="51">
        <v>24</v>
      </c>
      <c r="C32" s="5">
        <v>1</v>
      </c>
      <c r="D32" s="51">
        <v>2</v>
      </c>
      <c r="E32" s="51" t="s">
        <v>71</v>
      </c>
      <c r="F32" s="61">
        <v>1</v>
      </c>
      <c r="G32" s="61">
        <v>1</v>
      </c>
      <c r="H32" s="61"/>
      <c r="I32" s="61">
        <v>4</v>
      </c>
      <c r="J32" s="61">
        <v>6</v>
      </c>
    </row>
    <row r="33" spans="1:10" s="4" customFormat="1" x14ac:dyDescent="0.25">
      <c r="A33" s="17" t="s">
        <v>72</v>
      </c>
      <c r="B33" s="18">
        <v>18</v>
      </c>
      <c r="C33" s="20">
        <v>0.7</v>
      </c>
      <c r="D33" s="18">
        <v>3</v>
      </c>
      <c r="E33" s="18"/>
      <c r="F33" s="60">
        <v>2</v>
      </c>
      <c r="G33" s="60"/>
      <c r="H33" s="60">
        <v>4</v>
      </c>
      <c r="I33" s="60"/>
      <c r="J33" s="60"/>
    </row>
    <row r="34" spans="1:10" x14ac:dyDescent="0.25">
      <c r="A34" s="52" t="s">
        <v>74</v>
      </c>
      <c r="B34" s="51">
        <v>22</v>
      </c>
      <c r="C34" s="5">
        <v>0.8</v>
      </c>
      <c r="D34" s="51">
        <v>3</v>
      </c>
      <c r="E34" s="51"/>
      <c r="F34" s="61">
        <v>2</v>
      </c>
      <c r="G34" s="61">
        <v>3</v>
      </c>
      <c r="H34" s="61">
        <v>3</v>
      </c>
      <c r="I34" s="61"/>
      <c r="J34" s="61"/>
    </row>
    <row r="35" spans="1:10" x14ac:dyDescent="0.25">
      <c r="A35" s="59" t="s">
        <v>76</v>
      </c>
      <c r="B35" s="55">
        <v>22</v>
      </c>
      <c r="C35" s="34">
        <v>1</v>
      </c>
      <c r="D35" s="55">
        <v>3</v>
      </c>
      <c r="E35" s="55"/>
      <c r="F35" s="61">
        <v>1</v>
      </c>
      <c r="G35" s="61"/>
      <c r="H35" s="61"/>
      <c r="I35" s="61">
        <v>5</v>
      </c>
      <c r="J35" s="61">
        <v>5</v>
      </c>
    </row>
    <row r="36" spans="1:10" x14ac:dyDescent="0.25">
      <c r="A36" s="52" t="s">
        <v>77</v>
      </c>
      <c r="B36" s="51">
        <v>44</v>
      </c>
      <c r="C36" s="5">
        <v>1</v>
      </c>
      <c r="D36" s="51">
        <v>4</v>
      </c>
      <c r="E36" s="51"/>
      <c r="F36" s="61">
        <v>5</v>
      </c>
      <c r="G36" s="61">
        <v>5</v>
      </c>
      <c r="H36" s="61">
        <v>6</v>
      </c>
      <c r="I36" s="61">
        <v>3</v>
      </c>
      <c r="J36" s="61">
        <v>1</v>
      </c>
    </row>
    <row r="37" spans="1:10" ht="15.75" customHeight="1" x14ac:dyDescent="0.25">
      <c r="A37" s="52" t="s">
        <v>45</v>
      </c>
      <c r="B37" s="51">
        <v>32</v>
      </c>
      <c r="C37" s="5">
        <v>0.8</v>
      </c>
      <c r="D37" s="51">
        <v>2</v>
      </c>
      <c r="E37" s="51"/>
      <c r="F37" s="61">
        <v>6</v>
      </c>
      <c r="G37" s="61">
        <v>4</v>
      </c>
      <c r="H37" s="61">
        <v>4</v>
      </c>
      <c r="I37" s="61">
        <v>1</v>
      </c>
      <c r="J37" s="61"/>
    </row>
    <row r="38" spans="1:10" ht="15.6" customHeight="1" x14ac:dyDescent="0.25">
      <c r="A38" s="59" t="s">
        <v>79</v>
      </c>
      <c r="B38" s="51">
        <v>38</v>
      </c>
      <c r="C38" s="5">
        <v>0.8</v>
      </c>
      <c r="D38" s="51">
        <v>1</v>
      </c>
      <c r="E38" s="51">
        <v>6</v>
      </c>
      <c r="F38" s="61">
        <v>5</v>
      </c>
      <c r="G38" s="61">
        <v>3</v>
      </c>
      <c r="H38" s="61">
        <v>4</v>
      </c>
      <c r="I38" s="61">
        <v>5</v>
      </c>
      <c r="J38" s="61">
        <v>3</v>
      </c>
    </row>
    <row r="39" spans="1:10" x14ac:dyDescent="0.25">
      <c r="A39" s="52" t="s">
        <v>80</v>
      </c>
      <c r="B39" s="51">
        <v>14</v>
      </c>
      <c r="C39" s="5">
        <v>1</v>
      </c>
      <c r="D39" s="51">
        <v>3</v>
      </c>
      <c r="E39" s="51">
        <v>4</v>
      </c>
      <c r="F39" s="61">
        <v>3</v>
      </c>
      <c r="G39" s="61"/>
      <c r="H39" s="61">
        <v>3</v>
      </c>
      <c r="I39" s="61"/>
      <c r="J39" s="61"/>
    </row>
  </sheetData>
  <mergeCells count="15">
    <mergeCell ref="P5:S11"/>
    <mergeCell ref="K1:K2"/>
    <mergeCell ref="A22:A23"/>
    <mergeCell ref="B22:B23"/>
    <mergeCell ref="C22:C23"/>
    <mergeCell ref="D22:D23"/>
    <mergeCell ref="E22:E23"/>
    <mergeCell ref="F22:J22"/>
    <mergeCell ref="A1:A2"/>
    <mergeCell ref="B1:B2"/>
    <mergeCell ref="C1:C2"/>
    <mergeCell ref="D1:D2"/>
    <mergeCell ref="E1:E2"/>
    <mergeCell ref="F1:J1"/>
    <mergeCell ref="M1:U2"/>
  </mergeCells>
  <phoneticPr fontId="7" type="noConversion"/>
  <dataValidations count="2">
    <dataValidation type="list" allowBlank="1" showInputMessage="1" showErrorMessage="1" sqref="N5 N53" xr:uid="{5A341647-488E-4B30-A23A-F6D7D4B12D74}">
      <formula1>$A$3:$A$19</formula1>
    </dataValidation>
    <dataValidation type="list" allowBlank="1" showInputMessage="1" showErrorMessage="1" sqref="N54:N59 N6:N11" xr:uid="{D3FE1D69-4C72-4004-89A3-B4057FF6DB8D}">
      <formula1>$A$24:$A$39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D80E-D2CE-430B-B9EE-843B61A0C4DF}">
  <dimension ref="B2:I250"/>
  <sheetViews>
    <sheetView topLeftCell="A8" workbookViewId="0">
      <selection activeCell="B233" sqref="B233"/>
    </sheetView>
  </sheetViews>
  <sheetFormatPr defaultRowHeight="15" x14ac:dyDescent="0.25"/>
  <cols>
    <col min="2" max="2" width="25.28515625" bestFit="1" customWidth="1"/>
    <col min="3" max="3" width="12" bestFit="1" customWidth="1"/>
    <col min="4" max="4" width="12.5703125" bestFit="1" customWidth="1"/>
    <col min="5" max="6" width="11.28515625" bestFit="1" customWidth="1"/>
    <col min="7" max="7" width="12.7109375" bestFit="1" customWidth="1"/>
    <col min="9" max="9" width="24.7109375" bestFit="1" customWidth="1"/>
  </cols>
  <sheetData>
    <row r="2" spans="2:9" x14ac:dyDescent="0.25">
      <c r="B2" s="14"/>
      <c r="C2" s="23" t="s">
        <v>93</v>
      </c>
      <c r="D2" s="23" t="s">
        <v>94</v>
      </c>
      <c r="E2" s="23" t="s">
        <v>95</v>
      </c>
      <c r="F2" s="23" t="s">
        <v>96</v>
      </c>
      <c r="G2" s="23" t="s">
        <v>97</v>
      </c>
      <c r="I2" s="38" t="s">
        <v>98</v>
      </c>
    </row>
    <row r="3" spans="2:9" x14ac:dyDescent="0.25">
      <c r="B3" s="23" t="s">
        <v>20</v>
      </c>
      <c r="C3" s="35">
        <v>3</v>
      </c>
      <c r="D3" s="14"/>
      <c r="E3" s="14"/>
      <c r="F3" s="14"/>
      <c r="G3" s="14"/>
      <c r="I3" s="39" t="s">
        <v>8</v>
      </c>
    </row>
    <row r="4" spans="2:9" x14ac:dyDescent="0.25">
      <c r="B4" s="27" t="s">
        <v>43</v>
      </c>
      <c r="C4" s="36">
        <v>4.333333333333333</v>
      </c>
      <c r="D4" s="14"/>
      <c r="E4" s="14"/>
      <c r="F4" s="14"/>
      <c r="G4" s="14"/>
      <c r="I4" s="39">
        <v>0</v>
      </c>
    </row>
    <row r="5" spans="2:9" x14ac:dyDescent="0.25">
      <c r="B5" s="27" t="s">
        <v>76</v>
      </c>
      <c r="C5" s="36">
        <v>2</v>
      </c>
      <c r="D5" s="14"/>
      <c r="E5" s="14"/>
      <c r="F5" s="14"/>
      <c r="G5" s="14"/>
      <c r="I5" s="39" t="s">
        <v>10</v>
      </c>
    </row>
    <row r="6" spans="2:9" x14ac:dyDescent="0.25">
      <c r="B6" s="27"/>
      <c r="C6" s="36">
        <v>0</v>
      </c>
      <c r="D6" s="14"/>
      <c r="E6" s="14"/>
      <c r="F6" s="14"/>
      <c r="G6" s="14"/>
      <c r="I6" s="39" t="s">
        <v>11</v>
      </c>
    </row>
    <row r="7" spans="2:9" x14ac:dyDescent="0.25">
      <c r="B7" s="27"/>
      <c r="C7" s="36">
        <v>0</v>
      </c>
      <c r="D7" s="14"/>
      <c r="E7" s="14"/>
      <c r="F7" s="14"/>
      <c r="G7" s="14"/>
      <c r="I7" s="39">
        <v>0</v>
      </c>
    </row>
    <row r="8" spans="2:9" x14ac:dyDescent="0.25">
      <c r="B8" s="27"/>
      <c r="C8" s="36">
        <v>0</v>
      </c>
      <c r="D8" s="14"/>
      <c r="E8" s="14"/>
      <c r="F8" s="14"/>
      <c r="G8" s="14"/>
    </row>
    <row r="9" spans="2:9" x14ac:dyDescent="0.25">
      <c r="B9" s="27"/>
      <c r="C9" s="36">
        <v>0</v>
      </c>
      <c r="D9" s="14"/>
      <c r="E9" s="14"/>
      <c r="F9" s="14"/>
      <c r="G9" s="14"/>
    </row>
    <row r="10" spans="2:9" x14ac:dyDescent="0.25">
      <c r="B10" s="14"/>
      <c r="C10" s="14"/>
      <c r="D10" s="36">
        <v>3.1666666666666665</v>
      </c>
      <c r="E10" s="37">
        <v>5.55555555555555</v>
      </c>
      <c r="F10" s="37">
        <v>12.444444444444439</v>
      </c>
      <c r="G10" s="37">
        <v>140.0888888888889</v>
      </c>
    </row>
    <row r="13" spans="2:9" x14ac:dyDescent="0.25">
      <c r="B13" s="14"/>
      <c r="C13" s="23" t="s">
        <v>93</v>
      </c>
      <c r="D13" s="23" t="s">
        <v>94</v>
      </c>
      <c r="E13" s="23" t="s">
        <v>95</v>
      </c>
      <c r="F13" s="23" t="s">
        <v>96</v>
      </c>
      <c r="G13" s="23" t="s">
        <v>97</v>
      </c>
      <c r="I13" s="38" t="s">
        <v>98</v>
      </c>
    </row>
    <row r="14" spans="2:9" x14ac:dyDescent="0.25">
      <c r="B14" s="23" t="s">
        <v>22</v>
      </c>
      <c r="C14" s="35">
        <v>3.3333333333333335</v>
      </c>
      <c r="D14" s="14"/>
      <c r="E14" s="14"/>
      <c r="F14" s="14"/>
      <c r="G14" s="14"/>
      <c r="I14" s="39">
        <v>0</v>
      </c>
    </row>
    <row r="15" spans="2:9" x14ac:dyDescent="0.25">
      <c r="B15" s="27" t="s">
        <v>39</v>
      </c>
      <c r="C15" s="36">
        <v>4.666666666666667</v>
      </c>
      <c r="D15" s="14"/>
      <c r="E15" s="14"/>
      <c r="F15" s="14"/>
      <c r="G15" s="14"/>
      <c r="I15" s="39" t="s">
        <v>9</v>
      </c>
    </row>
    <row r="16" spans="2:9" x14ac:dyDescent="0.25">
      <c r="B16" s="27" t="s">
        <v>43</v>
      </c>
      <c r="C16" s="36">
        <v>3.3333333333333335</v>
      </c>
      <c r="D16" s="14"/>
      <c r="E16" s="14"/>
      <c r="F16" s="14"/>
      <c r="G16" s="14"/>
      <c r="I16" s="39" t="s">
        <v>10</v>
      </c>
    </row>
    <row r="17" spans="2:9" x14ac:dyDescent="0.25">
      <c r="B17" s="27" t="s">
        <v>79</v>
      </c>
      <c r="C17" s="36">
        <v>4</v>
      </c>
      <c r="D17" s="14"/>
      <c r="E17" s="14"/>
      <c r="F17" s="14"/>
      <c r="G17" s="14"/>
      <c r="I17" s="39" t="s">
        <v>11</v>
      </c>
    </row>
    <row r="18" spans="2:9" x14ac:dyDescent="0.25">
      <c r="B18" s="27"/>
      <c r="C18" s="36">
        <v>0</v>
      </c>
      <c r="D18" s="14"/>
      <c r="E18" s="14"/>
      <c r="F18" s="14"/>
      <c r="G18" s="14"/>
      <c r="I18" s="39">
        <v>0</v>
      </c>
    </row>
    <row r="19" spans="2:9" x14ac:dyDescent="0.25">
      <c r="B19" s="27"/>
      <c r="C19" s="36">
        <v>0</v>
      </c>
      <c r="D19" s="14"/>
      <c r="E19" s="14"/>
      <c r="F19" s="14"/>
      <c r="G19" s="14"/>
    </row>
    <row r="20" spans="2:9" x14ac:dyDescent="0.25">
      <c r="B20" s="27"/>
      <c r="C20" s="36">
        <v>0</v>
      </c>
      <c r="D20" s="14"/>
      <c r="E20" s="14"/>
      <c r="F20" s="14"/>
      <c r="G20" s="14"/>
    </row>
    <row r="21" spans="2:9" x14ac:dyDescent="0.25">
      <c r="B21" s="14"/>
      <c r="C21" s="14"/>
      <c r="D21" s="36">
        <v>4</v>
      </c>
      <c r="E21" s="37">
        <v>19.999999999999996</v>
      </c>
      <c r="F21" s="37">
        <v>21.666666666666664</v>
      </c>
      <c r="G21" s="37">
        <v>150.4</v>
      </c>
    </row>
    <row r="24" spans="2:9" x14ac:dyDescent="0.25">
      <c r="B24" s="14"/>
      <c r="C24" s="23" t="s">
        <v>93</v>
      </c>
      <c r="D24" s="23" t="s">
        <v>94</v>
      </c>
      <c r="E24" s="23" t="s">
        <v>95</v>
      </c>
      <c r="F24" s="23" t="s">
        <v>96</v>
      </c>
      <c r="G24" s="23" t="s">
        <v>97</v>
      </c>
      <c r="I24" s="38" t="s">
        <v>98</v>
      </c>
    </row>
    <row r="25" spans="2:9" x14ac:dyDescent="0.25">
      <c r="B25" s="23" t="s">
        <v>22</v>
      </c>
      <c r="C25" s="35">
        <v>3.3333333333333335</v>
      </c>
      <c r="D25" s="14"/>
      <c r="E25" s="14"/>
      <c r="F25" s="14"/>
      <c r="G25" s="14"/>
      <c r="I25" s="39">
        <v>0</v>
      </c>
    </row>
    <row r="26" spans="2:9" x14ac:dyDescent="0.25">
      <c r="B26" s="27" t="s">
        <v>39</v>
      </c>
      <c r="C26" s="36">
        <v>4.666666666666667</v>
      </c>
      <c r="D26" s="14"/>
      <c r="E26" s="14"/>
      <c r="F26" s="14"/>
      <c r="G26" s="14"/>
      <c r="I26" s="39" t="s">
        <v>9</v>
      </c>
    </row>
    <row r="27" spans="2:9" x14ac:dyDescent="0.25">
      <c r="B27" s="27" t="s">
        <v>17</v>
      </c>
      <c r="C27" s="36">
        <v>2.3333333333333335</v>
      </c>
      <c r="D27" s="14"/>
      <c r="E27" s="14"/>
      <c r="F27" s="14"/>
      <c r="G27" s="14"/>
      <c r="I27" s="39" t="s">
        <v>10</v>
      </c>
    </row>
    <row r="28" spans="2:9" x14ac:dyDescent="0.25">
      <c r="B28" s="27" t="s">
        <v>79</v>
      </c>
      <c r="C28" s="36">
        <v>4</v>
      </c>
      <c r="D28" s="14"/>
      <c r="E28" s="14"/>
      <c r="F28" s="14"/>
      <c r="G28" s="14"/>
      <c r="I28" s="39" t="s">
        <v>11</v>
      </c>
    </row>
    <row r="29" spans="2:9" x14ac:dyDescent="0.25">
      <c r="B29" s="27"/>
      <c r="C29" s="36">
        <v>0</v>
      </c>
      <c r="D29" s="14"/>
      <c r="E29" s="14"/>
      <c r="F29" s="14"/>
      <c r="G29" s="14"/>
      <c r="I29" s="39">
        <v>0</v>
      </c>
    </row>
    <row r="30" spans="2:9" x14ac:dyDescent="0.25">
      <c r="B30" s="27"/>
      <c r="C30" s="36">
        <v>0</v>
      </c>
      <c r="D30" s="14"/>
      <c r="E30" s="14"/>
      <c r="F30" s="14"/>
      <c r="G30" s="14"/>
    </row>
    <row r="31" spans="2:9" x14ac:dyDescent="0.25">
      <c r="B31" s="27"/>
      <c r="C31" s="36">
        <v>0</v>
      </c>
      <c r="D31" s="14"/>
      <c r="E31" s="14"/>
      <c r="F31" s="14"/>
      <c r="G31" s="14"/>
    </row>
    <row r="32" spans="2:9" x14ac:dyDescent="0.25">
      <c r="B32" s="14"/>
      <c r="C32" s="14"/>
      <c r="D32" s="36">
        <v>3.6666666666666665</v>
      </c>
      <c r="E32" s="37">
        <v>9.9999999999999911</v>
      </c>
      <c r="F32" s="37">
        <v>15.999999999999993</v>
      </c>
      <c r="G32" s="37">
        <v>161.28000000000003</v>
      </c>
    </row>
    <row r="35" spans="2:9" x14ac:dyDescent="0.25">
      <c r="B35" s="14"/>
      <c r="C35" s="23" t="s">
        <v>93</v>
      </c>
      <c r="D35" s="23" t="s">
        <v>94</v>
      </c>
      <c r="E35" s="23" t="s">
        <v>95</v>
      </c>
      <c r="F35" s="23" t="s">
        <v>96</v>
      </c>
      <c r="G35" s="23" t="s">
        <v>97</v>
      </c>
      <c r="I35" s="38" t="s">
        <v>98</v>
      </c>
    </row>
    <row r="36" spans="2:9" x14ac:dyDescent="0.25">
      <c r="B36" s="23" t="s">
        <v>24</v>
      </c>
      <c r="C36" s="35">
        <v>2.6666666666666665</v>
      </c>
      <c r="D36" s="14"/>
      <c r="E36" s="14"/>
      <c r="F36" s="14"/>
      <c r="G36" s="14"/>
      <c r="I36" s="39">
        <v>0</v>
      </c>
    </row>
    <row r="37" spans="2:9" x14ac:dyDescent="0.25">
      <c r="B37" s="27" t="s">
        <v>77</v>
      </c>
      <c r="C37" s="36">
        <v>4</v>
      </c>
      <c r="D37" s="14"/>
      <c r="E37" s="14"/>
      <c r="F37" s="14"/>
      <c r="G37" s="14"/>
      <c r="I37" s="39" t="s">
        <v>9</v>
      </c>
    </row>
    <row r="38" spans="2:9" x14ac:dyDescent="0.25">
      <c r="B38" s="27" t="s">
        <v>70</v>
      </c>
      <c r="C38" s="36">
        <v>3.6666666666666665</v>
      </c>
      <c r="D38" s="14"/>
      <c r="E38" s="14"/>
      <c r="F38" s="14"/>
      <c r="G38" s="14"/>
      <c r="I38" s="39" t="s">
        <v>10</v>
      </c>
    </row>
    <row r="39" spans="2:9" x14ac:dyDescent="0.25">
      <c r="B39" s="27"/>
      <c r="C39" s="36">
        <v>0</v>
      </c>
      <c r="D39" s="14"/>
      <c r="E39" s="14"/>
      <c r="F39" s="14"/>
      <c r="G39" s="14"/>
      <c r="I39" s="39">
        <v>0</v>
      </c>
    </row>
    <row r="40" spans="2:9" x14ac:dyDescent="0.25">
      <c r="B40" s="27"/>
      <c r="C40" s="36">
        <v>0</v>
      </c>
      <c r="D40" s="14"/>
      <c r="E40" s="14"/>
      <c r="F40" s="14"/>
      <c r="G40" s="14"/>
      <c r="I40" s="39" t="s">
        <v>12</v>
      </c>
    </row>
    <row r="41" spans="2:9" x14ac:dyDescent="0.25">
      <c r="B41" s="27"/>
      <c r="C41" s="36">
        <v>0</v>
      </c>
      <c r="D41" s="14"/>
      <c r="E41" s="14"/>
      <c r="F41" s="14"/>
      <c r="G41" s="14"/>
    </row>
    <row r="42" spans="2:9" x14ac:dyDescent="0.25">
      <c r="B42" s="27"/>
      <c r="C42" s="36">
        <v>0</v>
      </c>
      <c r="D42" s="14"/>
      <c r="E42" s="14"/>
      <c r="F42" s="14"/>
      <c r="G42" s="14"/>
    </row>
    <row r="43" spans="2:9" x14ac:dyDescent="0.25">
      <c r="B43" s="14"/>
      <c r="C43" s="14"/>
      <c r="D43" s="36">
        <v>3.833333333333333</v>
      </c>
      <c r="E43" s="37">
        <v>43.749999999999993</v>
      </c>
      <c r="F43" s="37">
        <v>28.4375</v>
      </c>
      <c r="G43" s="37">
        <v>91.6</v>
      </c>
    </row>
    <row r="46" spans="2:9" x14ac:dyDescent="0.25">
      <c r="B46" s="14"/>
      <c r="C46" s="23" t="s">
        <v>93</v>
      </c>
      <c r="D46" s="23" t="s">
        <v>94</v>
      </c>
      <c r="E46" s="23" t="s">
        <v>95</v>
      </c>
      <c r="F46" s="23" t="s">
        <v>96</v>
      </c>
      <c r="G46" s="23" t="s">
        <v>97</v>
      </c>
    </row>
    <row r="47" spans="2:9" x14ac:dyDescent="0.25">
      <c r="B47" s="23" t="s">
        <v>24</v>
      </c>
      <c r="C47" s="35">
        <v>2.6666666666666665</v>
      </c>
      <c r="D47" s="14"/>
      <c r="E47" s="14"/>
      <c r="F47" s="14"/>
      <c r="G47" s="14"/>
    </row>
    <row r="48" spans="2:9" x14ac:dyDescent="0.25">
      <c r="B48" s="27" t="s">
        <v>77</v>
      </c>
      <c r="C48" s="36">
        <v>4</v>
      </c>
      <c r="D48" s="14"/>
      <c r="E48" s="14"/>
      <c r="F48" s="14"/>
      <c r="G48" s="14"/>
    </row>
    <row r="49" spans="2:7" x14ac:dyDescent="0.25">
      <c r="B49" s="27" t="s">
        <v>70</v>
      </c>
      <c r="C49" s="36">
        <v>3.6666666666666665</v>
      </c>
      <c r="D49" s="14"/>
      <c r="E49" s="14"/>
      <c r="F49" s="14"/>
      <c r="G49" s="14"/>
    </row>
    <row r="50" spans="2:7" x14ac:dyDescent="0.25">
      <c r="B50" s="27" t="s">
        <v>79</v>
      </c>
      <c r="C50" s="36">
        <v>3.3333333333333335</v>
      </c>
      <c r="D50" s="14"/>
      <c r="E50" s="14"/>
      <c r="F50" s="14"/>
      <c r="G50" s="14"/>
    </row>
    <row r="51" spans="2:7" x14ac:dyDescent="0.25">
      <c r="B51" s="27"/>
      <c r="C51" s="36">
        <v>0</v>
      </c>
      <c r="D51" s="14"/>
      <c r="E51" s="14"/>
      <c r="F51" s="14"/>
      <c r="G51" s="14"/>
    </row>
    <row r="52" spans="2:7" x14ac:dyDescent="0.25">
      <c r="B52" s="27"/>
      <c r="C52" s="36">
        <v>0</v>
      </c>
      <c r="D52" s="14"/>
      <c r="E52" s="14"/>
      <c r="F52" s="14"/>
      <c r="G52" s="14"/>
    </row>
    <row r="53" spans="2:7" x14ac:dyDescent="0.25">
      <c r="B53" s="27"/>
      <c r="C53" s="36">
        <v>0</v>
      </c>
      <c r="D53" s="14"/>
      <c r="E53" s="14"/>
      <c r="F53" s="14"/>
      <c r="G53" s="14"/>
    </row>
    <row r="54" spans="2:7" x14ac:dyDescent="0.25">
      <c r="B54" s="14"/>
      <c r="C54" s="14"/>
      <c r="D54" s="36">
        <v>3.6666666666666665</v>
      </c>
      <c r="E54" s="37">
        <v>37.5</v>
      </c>
      <c r="F54" s="37">
        <v>26.875</v>
      </c>
      <c r="G54" s="37">
        <v>93.6</v>
      </c>
    </row>
    <row r="57" spans="2:7" x14ac:dyDescent="0.25">
      <c r="B57" s="14"/>
      <c r="C57" s="23" t="s">
        <v>93</v>
      </c>
      <c r="D57" s="23" t="s">
        <v>94</v>
      </c>
      <c r="E57" s="23" t="s">
        <v>95</v>
      </c>
      <c r="F57" s="23" t="s">
        <v>96</v>
      </c>
      <c r="G57" s="23" t="s">
        <v>97</v>
      </c>
    </row>
    <row r="58" spans="2:7" x14ac:dyDescent="0.25">
      <c r="B58" s="23" t="s">
        <v>27</v>
      </c>
      <c r="C58" s="35">
        <v>2.25</v>
      </c>
      <c r="D58" s="14"/>
      <c r="E58" s="14"/>
      <c r="F58" s="14"/>
      <c r="G58" s="14"/>
    </row>
    <row r="59" spans="2:7" x14ac:dyDescent="0.25">
      <c r="B59" s="27" t="s">
        <v>39</v>
      </c>
      <c r="C59" s="36">
        <v>4.25</v>
      </c>
      <c r="D59" s="14"/>
      <c r="E59" s="14"/>
      <c r="F59" s="14"/>
      <c r="G59" s="14"/>
    </row>
    <row r="60" spans="2:7" x14ac:dyDescent="0.25">
      <c r="B60" s="27" t="s">
        <v>68</v>
      </c>
      <c r="C60" s="36">
        <v>2.75</v>
      </c>
      <c r="D60" s="14"/>
      <c r="E60" s="14"/>
      <c r="F60" s="14"/>
      <c r="G60" s="14"/>
    </row>
    <row r="61" spans="2:7" x14ac:dyDescent="0.25">
      <c r="B61" s="27"/>
      <c r="C61" s="36">
        <v>0</v>
      </c>
      <c r="D61" s="14"/>
      <c r="E61" s="14"/>
      <c r="F61" s="14"/>
      <c r="G61" s="14"/>
    </row>
    <row r="62" spans="2:7" x14ac:dyDescent="0.25">
      <c r="B62" s="27"/>
      <c r="C62" s="36">
        <v>0</v>
      </c>
      <c r="D62" s="14"/>
      <c r="E62" s="14"/>
      <c r="F62" s="14"/>
      <c r="G62" s="14"/>
    </row>
    <row r="63" spans="2:7" x14ac:dyDescent="0.25">
      <c r="B63" s="27"/>
      <c r="C63" s="36">
        <v>0</v>
      </c>
      <c r="D63" s="14"/>
      <c r="E63" s="14"/>
      <c r="F63" s="14"/>
      <c r="G63" s="14"/>
    </row>
    <row r="64" spans="2:7" x14ac:dyDescent="0.25">
      <c r="B64" s="27"/>
      <c r="C64" s="36">
        <v>0</v>
      </c>
      <c r="D64" s="14"/>
      <c r="E64" s="14"/>
      <c r="F64" s="14"/>
      <c r="G64" s="14"/>
    </row>
    <row r="65" spans="2:7" x14ac:dyDescent="0.25">
      <c r="B65" s="14"/>
      <c r="C65" s="14"/>
      <c r="D65" s="36">
        <v>3.5</v>
      </c>
      <c r="E65" s="37">
        <v>55.555555555555557</v>
      </c>
      <c r="F65" s="37">
        <v>30</v>
      </c>
      <c r="G65" s="37">
        <v>145.6</v>
      </c>
    </row>
    <row r="68" spans="2:7" x14ac:dyDescent="0.25">
      <c r="B68" s="14"/>
      <c r="C68" s="23" t="s">
        <v>93</v>
      </c>
      <c r="D68" s="23" t="s">
        <v>94</v>
      </c>
      <c r="E68" s="23" t="s">
        <v>95</v>
      </c>
      <c r="F68" s="23" t="s">
        <v>96</v>
      </c>
      <c r="G68" s="23" t="s">
        <v>97</v>
      </c>
    </row>
    <row r="69" spans="2:7" x14ac:dyDescent="0.25">
      <c r="B69" s="23" t="s">
        <v>30</v>
      </c>
      <c r="C69" s="35">
        <v>2.3333333333333335</v>
      </c>
      <c r="D69" s="14"/>
      <c r="E69" s="14"/>
      <c r="F69" s="14"/>
      <c r="G69" s="14"/>
    </row>
    <row r="70" spans="2:7" x14ac:dyDescent="0.25">
      <c r="B70" s="27" t="s">
        <v>76</v>
      </c>
      <c r="C70" s="36">
        <v>2</v>
      </c>
      <c r="D70" s="14"/>
      <c r="E70" s="14"/>
      <c r="F70" s="14"/>
      <c r="G70" s="14"/>
    </row>
    <row r="71" spans="2:7" x14ac:dyDescent="0.25">
      <c r="B71" s="27" t="s">
        <v>79</v>
      </c>
      <c r="C71" s="36">
        <v>3.6666666666666665</v>
      </c>
      <c r="D71" s="14"/>
      <c r="E71" s="14"/>
      <c r="F71" s="14"/>
      <c r="G71" s="14"/>
    </row>
    <row r="72" spans="2:7" x14ac:dyDescent="0.25">
      <c r="B72" s="27" t="s">
        <v>77</v>
      </c>
      <c r="C72" s="36">
        <v>3.6666666666666665</v>
      </c>
      <c r="D72" s="14"/>
      <c r="E72" s="14"/>
      <c r="F72" s="14"/>
      <c r="G72" s="14"/>
    </row>
    <row r="73" spans="2:7" x14ac:dyDescent="0.25">
      <c r="B73" s="27" t="s">
        <v>70</v>
      </c>
      <c r="C73" s="36">
        <v>3.3333333333333335</v>
      </c>
      <c r="D73" s="14"/>
      <c r="E73" s="14"/>
      <c r="F73" s="14"/>
      <c r="G73" s="14"/>
    </row>
    <row r="74" spans="2:7" x14ac:dyDescent="0.25">
      <c r="B74" s="27"/>
      <c r="C74" s="36">
        <v>0</v>
      </c>
      <c r="D74" s="14"/>
      <c r="E74" s="14"/>
      <c r="F74" s="14"/>
      <c r="G74" s="14"/>
    </row>
    <row r="75" spans="2:7" x14ac:dyDescent="0.25">
      <c r="B75" s="27"/>
      <c r="C75" s="36">
        <v>0</v>
      </c>
      <c r="D75" s="14"/>
      <c r="E75" s="14"/>
      <c r="F75" s="14"/>
      <c r="G75" s="14"/>
    </row>
    <row r="76" spans="2:7" x14ac:dyDescent="0.25">
      <c r="B76" s="14"/>
      <c r="C76" s="14"/>
      <c r="D76" s="36">
        <v>3.1666666666666665</v>
      </c>
      <c r="E76" s="37">
        <v>35.714285714285701</v>
      </c>
      <c r="F76" s="37">
        <v>26.428571428571423</v>
      </c>
      <c r="G76" s="37">
        <v>353.14285714285717</v>
      </c>
    </row>
    <row r="79" spans="2:7" x14ac:dyDescent="0.25">
      <c r="B79" s="14"/>
      <c r="C79" s="23" t="s">
        <v>93</v>
      </c>
      <c r="D79" s="23" t="s">
        <v>94</v>
      </c>
      <c r="E79" s="23" t="s">
        <v>95</v>
      </c>
      <c r="F79" s="23" t="s">
        <v>96</v>
      </c>
      <c r="G79" s="23" t="s">
        <v>97</v>
      </c>
    </row>
    <row r="80" spans="2:7" x14ac:dyDescent="0.25">
      <c r="B80" s="23" t="s">
        <v>46</v>
      </c>
      <c r="C80" s="35">
        <v>2.3333333333333335</v>
      </c>
      <c r="D80" s="14"/>
      <c r="E80" s="14"/>
      <c r="F80" s="14"/>
      <c r="G80" s="14"/>
    </row>
    <row r="81" spans="2:7" x14ac:dyDescent="0.25">
      <c r="B81" s="27" t="s">
        <v>79</v>
      </c>
      <c r="C81" s="36">
        <v>3.6666666666666665</v>
      </c>
      <c r="D81" s="14"/>
      <c r="E81" s="14"/>
      <c r="F81" s="14"/>
      <c r="G81" s="14"/>
    </row>
    <row r="82" spans="2:7" x14ac:dyDescent="0.25">
      <c r="B82" s="27" t="s">
        <v>39</v>
      </c>
      <c r="C82" s="36">
        <v>3.6666666666666665</v>
      </c>
      <c r="D82" s="14"/>
      <c r="E82" s="14"/>
      <c r="F82" s="14"/>
      <c r="G82" s="14"/>
    </row>
    <row r="83" spans="2:7" x14ac:dyDescent="0.25">
      <c r="B83" s="27"/>
      <c r="C83" s="36">
        <v>0</v>
      </c>
      <c r="D83" s="14"/>
      <c r="E83" s="14"/>
      <c r="F83" s="14"/>
      <c r="G83" s="14"/>
    </row>
    <row r="84" spans="2:7" x14ac:dyDescent="0.25">
      <c r="B84" s="27"/>
      <c r="C84" s="36">
        <v>0</v>
      </c>
      <c r="D84" s="14"/>
      <c r="E84" s="14"/>
      <c r="F84" s="14"/>
      <c r="G84" s="14"/>
    </row>
    <row r="85" spans="2:7" x14ac:dyDescent="0.25">
      <c r="B85" s="27"/>
      <c r="C85" s="36">
        <v>0</v>
      </c>
      <c r="D85" s="14"/>
      <c r="E85" s="14"/>
      <c r="F85" s="14"/>
      <c r="G85" s="14"/>
    </row>
    <row r="86" spans="2:7" x14ac:dyDescent="0.25">
      <c r="B86" s="27"/>
      <c r="C86" s="36">
        <v>0</v>
      </c>
      <c r="D86" s="14"/>
      <c r="E86" s="14"/>
      <c r="F86" s="14"/>
      <c r="G86" s="14"/>
    </row>
    <row r="87" spans="2:7" x14ac:dyDescent="0.25">
      <c r="B87" s="14"/>
      <c r="C87" s="14"/>
      <c r="D87" s="36">
        <v>3.6666666666666665</v>
      </c>
      <c r="E87" s="37">
        <v>57.142857142857132</v>
      </c>
      <c r="F87" s="37">
        <v>30</v>
      </c>
      <c r="G87" s="37">
        <v>28</v>
      </c>
    </row>
    <row r="90" spans="2:7" x14ac:dyDescent="0.25">
      <c r="B90" s="14"/>
      <c r="C90" s="23" t="s">
        <v>93</v>
      </c>
      <c r="D90" s="23" t="s">
        <v>94</v>
      </c>
      <c r="E90" s="23" t="s">
        <v>95</v>
      </c>
      <c r="F90" s="23" t="s">
        <v>96</v>
      </c>
      <c r="G90" s="23" t="s">
        <v>97</v>
      </c>
    </row>
    <row r="91" spans="2:7" x14ac:dyDescent="0.25">
      <c r="B91" s="23" t="s">
        <v>49</v>
      </c>
      <c r="C91" s="35">
        <v>2.6666666666666665</v>
      </c>
      <c r="D91" s="14"/>
      <c r="E91" s="14"/>
      <c r="F91" s="14"/>
      <c r="G91" s="14"/>
    </row>
    <row r="92" spans="2:7" x14ac:dyDescent="0.25">
      <c r="B92" s="27" t="s">
        <v>39</v>
      </c>
      <c r="C92" s="36">
        <v>3.6666666666666665</v>
      </c>
      <c r="D92" s="14"/>
      <c r="E92" s="14"/>
      <c r="F92" s="14"/>
      <c r="G92" s="14"/>
    </row>
    <row r="93" spans="2:7" x14ac:dyDescent="0.25">
      <c r="B93" s="27" t="s">
        <v>77</v>
      </c>
      <c r="C93" s="36">
        <v>3.6666666666666665</v>
      </c>
      <c r="D93" s="14"/>
      <c r="E93" s="14"/>
      <c r="F93" s="14"/>
      <c r="G93" s="14"/>
    </row>
    <row r="94" spans="2:7" x14ac:dyDescent="0.25">
      <c r="B94" s="27" t="s">
        <v>79</v>
      </c>
      <c r="C94" s="36">
        <v>3.6666666666666665</v>
      </c>
      <c r="D94" s="14"/>
      <c r="E94" s="14"/>
      <c r="F94" s="14"/>
      <c r="G94" s="14"/>
    </row>
    <row r="95" spans="2:7" x14ac:dyDescent="0.25">
      <c r="B95" s="27"/>
      <c r="C95" s="36">
        <v>0</v>
      </c>
      <c r="D95" s="14"/>
      <c r="E95" s="14"/>
      <c r="F95" s="14"/>
      <c r="G95" s="14"/>
    </row>
    <row r="96" spans="2:7" x14ac:dyDescent="0.25">
      <c r="B96" s="27"/>
      <c r="C96" s="36">
        <v>0</v>
      </c>
      <c r="D96" s="14"/>
      <c r="E96" s="14"/>
      <c r="F96" s="14"/>
      <c r="G96" s="14"/>
    </row>
    <row r="97" spans="2:9" x14ac:dyDescent="0.25">
      <c r="B97" s="27"/>
      <c r="C97" s="36">
        <v>0</v>
      </c>
      <c r="D97" s="14"/>
      <c r="E97" s="14"/>
      <c r="F97" s="14"/>
      <c r="G97" s="14"/>
    </row>
    <row r="98" spans="2:9" x14ac:dyDescent="0.25">
      <c r="B98" s="14"/>
      <c r="C98" s="14"/>
      <c r="D98" s="36">
        <v>3.6666666666666665</v>
      </c>
      <c r="E98" s="37">
        <v>37.5</v>
      </c>
      <c r="F98" s="37">
        <v>26.875</v>
      </c>
      <c r="G98" s="37">
        <v>52.65</v>
      </c>
    </row>
    <row r="101" spans="2:9" x14ac:dyDescent="0.25">
      <c r="B101" s="14"/>
      <c r="C101" s="23" t="s">
        <v>93</v>
      </c>
      <c r="D101" s="23" t="s">
        <v>94</v>
      </c>
      <c r="E101" s="23" t="s">
        <v>95</v>
      </c>
      <c r="F101" s="23" t="s">
        <v>96</v>
      </c>
      <c r="G101" s="23" t="s">
        <v>97</v>
      </c>
      <c r="I101" s="38" t="s">
        <v>98</v>
      </c>
    </row>
    <row r="102" spans="2:9" x14ac:dyDescent="0.25">
      <c r="B102" s="23" t="s">
        <v>55</v>
      </c>
      <c r="C102" s="35">
        <v>2.25</v>
      </c>
      <c r="D102" s="14"/>
      <c r="E102" s="14"/>
      <c r="F102" s="14"/>
      <c r="G102" s="14"/>
      <c r="I102" s="39" t="s">
        <v>8</v>
      </c>
    </row>
    <row r="103" spans="2:9" x14ac:dyDescent="0.25">
      <c r="B103" s="27" t="s">
        <v>39</v>
      </c>
      <c r="C103" s="36">
        <v>4.25</v>
      </c>
      <c r="D103" s="14"/>
      <c r="E103" s="14"/>
      <c r="F103" s="14"/>
      <c r="G103" s="14"/>
      <c r="I103" s="39" t="s">
        <v>9</v>
      </c>
    </row>
    <row r="104" spans="2:9" x14ac:dyDescent="0.25">
      <c r="B104" s="27" t="s">
        <v>77</v>
      </c>
      <c r="C104" s="36">
        <v>4.25</v>
      </c>
      <c r="D104" s="14"/>
      <c r="E104" s="14"/>
      <c r="F104" s="14"/>
      <c r="G104" s="14"/>
      <c r="I104" s="39" t="s">
        <v>10</v>
      </c>
    </row>
    <row r="105" spans="2:9" x14ac:dyDescent="0.25">
      <c r="B105" s="27" t="s">
        <v>70</v>
      </c>
      <c r="C105" s="36">
        <v>3.75</v>
      </c>
      <c r="D105" s="14"/>
      <c r="E105" s="14"/>
      <c r="F105" s="14"/>
      <c r="G105" s="14"/>
      <c r="I105" s="39">
        <v>0</v>
      </c>
    </row>
    <row r="106" spans="2:9" x14ac:dyDescent="0.25">
      <c r="B106" s="27" t="s">
        <v>45</v>
      </c>
      <c r="C106" s="36">
        <v>3.5</v>
      </c>
      <c r="D106" s="14"/>
      <c r="E106" s="14"/>
      <c r="F106" s="14"/>
      <c r="G106" s="14"/>
      <c r="I106" s="39" t="s">
        <v>12</v>
      </c>
    </row>
    <row r="107" spans="2:9" x14ac:dyDescent="0.25">
      <c r="B107" s="27"/>
      <c r="C107" s="36">
        <v>0</v>
      </c>
      <c r="D107" s="14"/>
      <c r="E107" s="14"/>
      <c r="F107" s="14"/>
      <c r="G107" s="14"/>
    </row>
    <row r="108" spans="2:9" x14ac:dyDescent="0.25">
      <c r="B108" s="27"/>
      <c r="C108" s="36">
        <v>0</v>
      </c>
      <c r="D108" s="14"/>
      <c r="E108" s="14"/>
      <c r="F108" s="14"/>
      <c r="G108" s="14"/>
    </row>
    <row r="109" spans="2:9" x14ac:dyDescent="0.25">
      <c r="B109" s="14"/>
      <c r="C109" s="14"/>
      <c r="D109" s="36">
        <v>3.9375</v>
      </c>
      <c r="E109" s="37">
        <v>75</v>
      </c>
      <c r="F109" s="37">
        <v>30</v>
      </c>
      <c r="G109" s="37">
        <v>44.8</v>
      </c>
    </row>
    <row r="112" spans="2:9" x14ac:dyDescent="0.25">
      <c r="B112" s="14"/>
      <c r="C112" s="23" t="s">
        <v>93</v>
      </c>
      <c r="D112" s="23" t="s">
        <v>94</v>
      </c>
      <c r="E112" s="23" t="s">
        <v>95</v>
      </c>
      <c r="F112" s="23" t="s">
        <v>96</v>
      </c>
      <c r="G112" s="23" t="s">
        <v>97</v>
      </c>
    </row>
    <row r="113" spans="2:7" x14ac:dyDescent="0.25">
      <c r="B113" s="23" t="s">
        <v>40</v>
      </c>
      <c r="C113" s="35">
        <v>2</v>
      </c>
      <c r="D113" s="14"/>
      <c r="E113" s="14"/>
      <c r="F113" s="14"/>
      <c r="G113" s="14"/>
    </row>
    <row r="114" spans="2:7" x14ac:dyDescent="0.25">
      <c r="B114" s="27" t="s">
        <v>48</v>
      </c>
      <c r="C114" s="36">
        <v>2</v>
      </c>
      <c r="D114" s="14"/>
      <c r="E114" s="14"/>
      <c r="F114" s="14"/>
      <c r="G114" s="14"/>
    </row>
    <row r="115" spans="2:7" x14ac:dyDescent="0.25">
      <c r="B115" s="27" t="s">
        <v>74</v>
      </c>
      <c r="C115" s="36">
        <v>2</v>
      </c>
      <c r="D115" s="14"/>
      <c r="E115" s="14"/>
      <c r="F115" s="14"/>
      <c r="G115" s="14"/>
    </row>
    <row r="116" spans="2:7" x14ac:dyDescent="0.25">
      <c r="B116" s="27"/>
      <c r="C116" s="36">
        <v>0</v>
      </c>
      <c r="D116" s="14"/>
      <c r="E116" s="14"/>
      <c r="F116" s="14"/>
      <c r="G116" s="14"/>
    </row>
    <row r="117" spans="2:7" x14ac:dyDescent="0.25">
      <c r="B117" s="27"/>
      <c r="C117" s="36">
        <v>0</v>
      </c>
      <c r="D117" s="14"/>
      <c r="E117" s="14"/>
      <c r="F117" s="14"/>
      <c r="G117" s="14"/>
    </row>
    <row r="118" spans="2:7" x14ac:dyDescent="0.25">
      <c r="B118" s="27"/>
      <c r="C118" s="36">
        <v>0</v>
      </c>
      <c r="D118" s="14"/>
      <c r="E118" s="14"/>
      <c r="F118" s="14"/>
      <c r="G118" s="14"/>
    </row>
    <row r="119" spans="2:7" x14ac:dyDescent="0.25">
      <c r="B119" s="27"/>
      <c r="C119" s="36">
        <v>0</v>
      </c>
      <c r="D119" s="14"/>
      <c r="E119" s="14"/>
      <c r="F119" s="14"/>
      <c r="G119" s="14"/>
    </row>
    <row r="120" spans="2:7" x14ac:dyDescent="0.25">
      <c r="B120" s="14"/>
      <c r="C120" s="14"/>
      <c r="D120" s="36">
        <v>2</v>
      </c>
      <c r="E120" s="37">
        <v>0</v>
      </c>
      <c r="F120" s="37">
        <v>0</v>
      </c>
      <c r="G120" s="37">
        <v>176</v>
      </c>
    </row>
    <row r="123" spans="2:7" x14ac:dyDescent="0.25">
      <c r="B123" s="14"/>
      <c r="C123" s="23" t="s">
        <v>93</v>
      </c>
      <c r="D123" s="23" t="s">
        <v>94</v>
      </c>
      <c r="E123" s="23" t="s">
        <v>95</v>
      </c>
      <c r="F123" s="23" t="s">
        <v>96</v>
      </c>
      <c r="G123" s="23" t="s">
        <v>97</v>
      </c>
    </row>
    <row r="124" spans="2:7" x14ac:dyDescent="0.25">
      <c r="B124" s="23" t="s">
        <v>40</v>
      </c>
      <c r="C124" s="35">
        <v>2</v>
      </c>
      <c r="D124" s="14"/>
      <c r="E124" s="14"/>
      <c r="F124" s="14"/>
      <c r="G124" s="14"/>
    </row>
    <row r="125" spans="2:7" x14ac:dyDescent="0.25">
      <c r="B125" s="27" t="s">
        <v>48</v>
      </c>
      <c r="C125" s="36">
        <v>2</v>
      </c>
      <c r="D125" s="14"/>
      <c r="E125" s="14"/>
      <c r="F125" s="14"/>
      <c r="G125" s="14"/>
    </row>
    <row r="126" spans="2:7" x14ac:dyDescent="0.25">
      <c r="B126" s="27" t="s">
        <v>74</v>
      </c>
      <c r="C126" s="36">
        <v>2</v>
      </c>
      <c r="D126" s="14"/>
      <c r="E126" s="14"/>
      <c r="F126" s="14"/>
      <c r="G126" s="14"/>
    </row>
    <row r="127" spans="2:7" x14ac:dyDescent="0.25">
      <c r="B127" s="27" t="s">
        <v>45</v>
      </c>
      <c r="C127" s="36">
        <v>3.5</v>
      </c>
      <c r="D127" s="14"/>
      <c r="E127" s="14"/>
      <c r="F127" s="14"/>
      <c r="G127" s="14"/>
    </row>
    <row r="128" spans="2:7" x14ac:dyDescent="0.25">
      <c r="B128" s="27"/>
      <c r="C128" s="36">
        <v>0</v>
      </c>
      <c r="D128" s="14"/>
      <c r="E128" s="14"/>
      <c r="F128" s="14"/>
      <c r="G128" s="14"/>
    </row>
    <row r="129" spans="2:7" x14ac:dyDescent="0.25">
      <c r="B129" s="27"/>
      <c r="C129" s="36">
        <v>0</v>
      </c>
      <c r="D129" s="14"/>
      <c r="E129" s="14"/>
      <c r="F129" s="14"/>
      <c r="G129" s="14"/>
    </row>
    <row r="130" spans="2:7" x14ac:dyDescent="0.25">
      <c r="B130" s="27"/>
      <c r="C130" s="36">
        <v>0</v>
      </c>
      <c r="D130" s="14"/>
      <c r="E130" s="14"/>
      <c r="F130" s="14"/>
      <c r="G130" s="14"/>
    </row>
    <row r="131" spans="2:7" x14ac:dyDescent="0.25">
      <c r="B131" s="14"/>
      <c r="C131" s="14"/>
      <c r="D131" s="36">
        <v>2.5</v>
      </c>
      <c r="E131" s="37">
        <v>25</v>
      </c>
      <c r="F131" s="37">
        <v>23.333333333333332</v>
      </c>
      <c r="G131" s="37">
        <v>134.93333333333334</v>
      </c>
    </row>
    <row r="143" spans="2:7" x14ac:dyDescent="0.25">
      <c r="C143" s="23" t="s">
        <v>93</v>
      </c>
      <c r="D143" s="23" t="s">
        <v>94</v>
      </c>
      <c r="E143" s="23" t="s">
        <v>95</v>
      </c>
      <c r="F143" s="23" t="s">
        <v>96</v>
      </c>
      <c r="G143" s="23" t="s">
        <v>97</v>
      </c>
    </row>
    <row r="144" spans="2:7" x14ac:dyDescent="0.25">
      <c r="B144" s="23" t="s">
        <v>33</v>
      </c>
      <c r="C144" s="36">
        <v>2.6666666666666665</v>
      </c>
    </row>
    <row r="145" spans="2:7" x14ac:dyDescent="0.25">
      <c r="B145" s="27" t="s">
        <v>63</v>
      </c>
      <c r="C145" s="36">
        <v>2.3333333333333335</v>
      </c>
    </row>
    <row r="146" spans="2:7" x14ac:dyDescent="0.25">
      <c r="B146" s="27" t="s">
        <v>70</v>
      </c>
      <c r="C146" s="36">
        <v>3</v>
      </c>
    </row>
    <row r="147" spans="2:7" x14ac:dyDescent="0.25">
      <c r="B147" s="27" t="s">
        <v>79</v>
      </c>
      <c r="C147" s="36">
        <v>4.666666666666667</v>
      </c>
    </row>
    <row r="148" spans="2:7" x14ac:dyDescent="0.25">
      <c r="B148" s="27"/>
      <c r="C148" s="36">
        <v>0</v>
      </c>
    </row>
    <row r="149" spans="2:7" x14ac:dyDescent="0.25">
      <c r="B149" s="27"/>
      <c r="C149" s="36">
        <v>0</v>
      </c>
    </row>
    <row r="150" spans="2:7" x14ac:dyDescent="0.25">
      <c r="B150" s="27"/>
      <c r="C150" s="36">
        <v>0</v>
      </c>
    </row>
    <row r="151" spans="2:7" x14ac:dyDescent="0.25">
      <c r="D151" s="10">
        <v>3.3333333333333335</v>
      </c>
      <c r="E151" s="40">
        <v>25.000000000000011</v>
      </c>
      <c r="F151" s="40">
        <v>23.333333333333336</v>
      </c>
      <c r="G151" s="40">
        <v>92</v>
      </c>
    </row>
    <row r="154" spans="2:7" x14ac:dyDescent="0.25">
      <c r="B154" s="14"/>
      <c r="C154" s="23" t="s">
        <v>93</v>
      </c>
      <c r="D154" s="23" t="s">
        <v>94</v>
      </c>
      <c r="E154" s="23" t="s">
        <v>95</v>
      </c>
      <c r="F154" s="23" t="s">
        <v>96</v>
      </c>
      <c r="G154" s="23" t="s">
        <v>97</v>
      </c>
    </row>
    <row r="155" spans="2:7" x14ac:dyDescent="0.25">
      <c r="B155" s="23" t="s">
        <v>30</v>
      </c>
      <c r="C155" s="35">
        <v>2.3333333333333335</v>
      </c>
      <c r="D155" s="14"/>
      <c r="E155" s="14"/>
      <c r="F155" s="14"/>
      <c r="G155" s="14"/>
    </row>
    <row r="156" spans="2:7" x14ac:dyDescent="0.25">
      <c r="B156" s="27" t="s">
        <v>70</v>
      </c>
      <c r="C156" s="36">
        <v>3.3333333333333335</v>
      </c>
      <c r="D156" s="14"/>
      <c r="E156" s="14"/>
      <c r="F156" s="14"/>
      <c r="G156" s="14"/>
    </row>
    <row r="157" spans="2:7" x14ac:dyDescent="0.25">
      <c r="B157" s="27" t="s">
        <v>48</v>
      </c>
      <c r="C157" s="36">
        <v>2.6666666666666665</v>
      </c>
      <c r="D157" s="14"/>
      <c r="E157" s="14"/>
      <c r="F157" s="14"/>
      <c r="G157" s="14"/>
    </row>
    <row r="158" spans="2:7" x14ac:dyDescent="0.25">
      <c r="B158" s="27" t="s">
        <v>77</v>
      </c>
      <c r="C158" s="36">
        <v>3.6666666666666665</v>
      </c>
      <c r="D158" s="14"/>
      <c r="E158" s="14"/>
      <c r="F158" s="14"/>
      <c r="G158" s="14"/>
    </row>
    <row r="159" spans="2:7" x14ac:dyDescent="0.25">
      <c r="B159" s="27" t="s">
        <v>79</v>
      </c>
      <c r="C159" s="36">
        <v>3.6666666666666665</v>
      </c>
      <c r="D159" s="14"/>
      <c r="E159" s="14"/>
      <c r="F159" s="14"/>
      <c r="G159" s="14"/>
    </row>
    <row r="160" spans="2:7" x14ac:dyDescent="0.25">
      <c r="B160" s="27"/>
      <c r="C160" s="36">
        <v>0</v>
      </c>
      <c r="D160" s="14"/>
      <c r="E160" s="14"/>
      <c r="F160" s="14"/>
      <c r="G160" s="14"/>
    </row>
    <row r="161" spans="2:7" x14ac:dyDescent="0.25">
      <c r="B161" s="27"/>
      <c r="C161" s="36">
        <v>0</v>
      </c>
      <c r="D161" s="14"/>
      <c r="E161" s="14"/>
      <c r="F161" s="14"/>
      <c r="G161" s="14"/>
    </row>
    <row r="162" spans="2:7" x14ac:dyDescent="0.25">
      <c r="B162" s="14"/>
      <c r="C162" s="14"/>
      <c r="D162" s="36">
        <v>3.333333333333333</v>
      </c>
      <c r="E162" s="37">
        <v>42.85714285714284</v>
      </c>
      <c r="F162" s="37">
        <v>28.214285714285708</v>
      </c>
      <c r="G162" s="37">
        <v>344.57142857142861</v>
      </c>
    </row>
    <row r="165" spans="2:7" x14ac:dyDescent="0.25">
      <c r="B165" s="14"/>
      <c r="C165" s="23" t="s">
        <v>93</v>
      </c>
      <c r="D165" s="23" t="s">
        <v>94</v>
      </c>
      <c r="E165" s="23" t="s">
        <v>95</v>
      </c>
      <c r="F165" s="23" t="s">
        <v>96</v>
      </c>
      <c r="G165" s="23" t="s">
        <v>97</v>
      </c>
    </row>
    <row r="166" spans="2:7" x14ac:dyDescent="0.25">
      <c r="B166" s="23" t="s">
        <v>44</v>
      </c>
      <c r="C166" s="35">
        <v>4</v>
      </c>
      <c r="D166" s="14"/>
      <c r="E166" s="14"/>
      <c r="F166" s="14"/>
      <c r="G166" s="14"/>
    </row>
    <row r="167" spans="2:7" x14ac:dyDescent="0.25">
      <c r="B167" s="27" t="s">
        <v>74</v>
      </c>
      <c r="C167" s="36">
        <v>1.5</v>
      </c>
      <c r="D167" s="14"/>
      <c r="E167" s="14"/>
      <c r="F167" s="14"/>
      <c r="G167" s="14"/>
    </row>
    <row r="168" spans="2:7" x14ac:dyDescent="0.25">
      <c r="B168" s="27" t="s">
        <v>76</v>
      </c>
      <c r="C168" s="36">
        <v>2.5</v>
      </c>
      <c r="D168" s="14"/>
      <c r="E168" s="14"/>
      <c r="F168" s="14"/>
      <c r="G168" s="14"/>
    </row>
    <row r="169" spans="2:7" x14ac:dyDescent="0.25">
      <c r="B169" s="27" t="s">
        <v>15</v>
      </c>
      <c r="C169" s="36">
        <v>2</v>
      </c>
      <c r="D169" s="14"/>
      <c r="E169" s="14"/>
      <c r="F169" s="14"/>
      <c r="G169" s="14"/>
    </row>
    <row r="170" spans="2:7" x14ac:dyDescent="0.25">
      <c r="B170" s="27" t="s">
        <v>45</v>
      </c>
      <c r="C170" s="36">
        <v>2</v>
      </c>
      <c r="D170" s="14"/>
      <c r="E170" s="14"/>
      <c r="F170" s="14"/>
      <c r="G170" s="14"/>
    </row>
    <row r="171" spans="2:7" x14ac:dyDescent="0.25">
      <c r="B171" s="27"/>
      <c r="C171" s="36">
        <v>0</v>
      </c>
      <c r="D171" s="14"/>
      <c r="E171" s="14"/>
      <c r="F171" s="14"/>
      <c r="G171" s="14"/>
    </row>
    <row r="172" spans="2:7" x14ac:dyDescent="0.25">
      <c r="B172" s="27"/>
      <c r="C172" s="36">
        <v>0</v>
      </c>
      <c r="D172" s="14"/>
      <c r="E172" s="14"/>
      <c r="F172" s="14"/>
      <c r="G172" s="14"/>
    </row>
    <row r="173" spans="2:7" x14ac:dyDescent="0.25">
      <c r="B173" s="14"/>
      <c r="C173" s="14"/>
      <c r="D173" s="36">
        <v>2</v>
      </c>
      <c r="E173" s="37">
        <v>-50</v>
      </c>
      <c r="F173" s="37">
        <v>30</v>
      </c>
      <c r="G173" s="37">
        <v>457.6</v>
      </c>
    </row>
    <row r="176" spans="2:7" x14ac:dyDescent="0.25">
      <c r="B176" s="14"/>
      <c r="C176" s="23" t="s">
        <v>93</v>
      </c>
      <c r="D176" s="23" t="s">
        <v>94</v>
      </c>
      <c r="E176" s="23" t="s">
        <v>95</v>
      </c>
      <c r="F176" s="23" t="s">
        <v>96</v>
      </c>
      <c r="G176" s="23" t="s">
        <v>97</v>
      </c>
    </row>
    <row r="177" spans="2:7" x14ac:dyDescent="0.25">
      <c r="B177" s="23" t="s">
        <v>42</v>
      </c>
      <c r="C177" s="35">
        <v>2.3333333333333335</v>
      </c>
      <c r="D177" s="14"/>
      <c r="E177" s="14"/>
      <c r="F177" s="14"/>
      <c r="G177" s="14"/>
    </row>
    <row r="178" spans="2:7" x14ac:dyDescent="0.25">
      <c r="B178" s="27" t="s">
        <v>43</v>
      </c>
      <c r="C178" s="36">
        <v>3</v>
      </c>
      <c r="D178" s="14"/>
      <c r="E178" s="14"/>
      <c r="F178" s="14"/>
      <c r="G178" s="14"/>
    </row>
    <row r="179" spans="2:7" x14ac:dyDescent="0.25">
      <c r="B179" s="27" t="s">
        <v>80</v>
      </c>
      <c r="C179" s="36">
        <v>1</v>
      </c>
      <c r="D179" s="14"/>
      <c r="E179" s="14"/>
      <c r="F179" s="14"/>
      <c r="G179" s="14"/>
    </row>
    <row r="180" spans="2:7" x14ac:dyDescent="0.25">
      <c r="B180" s="27" t="s">
        <v>67</v>
      </c>
      <c r="C180" s="36">
        <v>0.66666666666666663</v>
      </c>
      <c r="D180" s="14"/>
      <c r="E180" s="14"/>
      <c r="F180" s="14"/>
      <c r="G180" s="14"/>
    </row>
    <row r="181" spans="2:7" x14ac:dyDescent="0.25">
      <c r="B181" s="27"/>
      <c r="C181" s="36">
        <v>0</v>
      </c>
      <c r="D181" s="14"/>
      <c r="E181" s="14"/>
      <c r="F181" s="14"/>
      <c r="G181" s="14"/>
    </row>
    <row r="182" spans="2:7" x14ac:dyDescent="0.25">
      <c r="B182" s="27"/>
      <c r="C182" s="36">
        <v>0</v>
      </c>
      <c r="D182" s="14"/>
      <c r="E182" s="14"/>
      <c r="F182" s="14"/>
      <c r="G182" s="14"/>
    </row>
    <row r="183" spans="2:7" x14ac:dyDescent="0.25">
      <c r="B183" s="27"/>
      <c r="C183" s="36">
        <v>0</v>
      </c>
      <c r="D183" s="14"/>
      <c r="E183" s="14"/>
      <c r="F183" s="14"/>
      <c r="G183" s="14"/>
    </row>
    <row r="184" spans="2:7" x14ac:dyDescent="0.25">
      <c r="B184" s="14"/>
      <c r="C184" s="14"/>
      <c r="D184" s="36">
        <v>1.5555555555555556</v>
      </c>
      <c r="E184" s="37">
        <v>-33.333333333333336</v>
      </c>
      <c r="F184" s="37">
        <v>25.833333333333336</v>
      </c>
      <c r="G184" s="37">
        <v>181.2</v>
      </c>
    </row>
    <row r="187" spans="2:7" x14ac:dyDescent="0.25">
      <c r="B187" s="14"/>
      <c r="C187" s="23" t="s">
        <v>93</v>
      </c>
      <c r="D187" s="23" t="s">
        <v>94</v>
      </c>
      <c r="E187" s="23" t="s">
        <v>95</v>
      </c>
      <c r="F187" s="23" t="s">
        <v>96</v>
      </c>
      <c r="G187" s="23" t="s">
        <v>97</v>
      </c>
    </row>
    <row r="188" spans="2:7" x14ac:dyDescent="0.25">
      <c r="B188" s="23" t="s">
        <v>32</v>
      </c>
      <c r="C188" s="35">
        <v>3.3333333333333335</v>
      </c>
      <c r="D188" s="14"/>
      <c r="E188" s="14"/>
      <c r="F188" s="14"/>
      <c r="G188" s="14"/>
    </row>
    <row r="189" spans="2:7" x14ac:dyDescent="0.25">
      <c r="B189" s="27" t="s">
        <v>39</v>
      </c>
      <c r="C189" s="36">
        <v>4.666666666666667</v>
      </c>
      <c r="D189" s="14"/>
      <c r="E189" s="14"/>
      <c r="F189" s="14"/>
      <c r="G189" s="14"/>
    </row>
    <row r="190" spans="2:7" x14ac:dyDescent="0.25">
      <c r="B190" s="27" t="s">
        <v>17</v>
      </c>
      <c r="C190" s="36">
        <v>1.6666666666666667</v>
      </c>
      <c r="D190" s="14"/>
      <c r="E190" s="14"/>
      <c r="F190" s="14"/>
      <c r="G190" s="14"/>
    </row>
    <row r="191" spans="2:7" x14ac:dyDescent="0.25">
      <c r="B191" s="27" t="s">
        <v>70</v>
      </c>
      <c r="C191" s="36">
        <v>3.3333333333333335</v>
      </c>
      <c r="D191" s="14"/>
      <c r="E191" s="14"/>
      <c r="F191" s="14"/>
      <c r="G191" s="14"/>
    </row>
    <row r="192" spans="2:7" x14ac:dyDescent="0.25">
      <c r="B192" s="27"/>
      <c r="C192" s="36">
        <v>0</v>
      </c>
      <c r="D192" s="14"/>
      <c r="E192" s="14"/>
      <c r="F192" s="14"/>
      <c r="G192" s="14"/>
    </row>
    <row r="193" spans="2:7" x14ac:dyDescent="0.25">
      <c r="B193" s="27"/>
      <c r="C193" s="36">
        <v>0</v>
      </c>
      <c r="D193" s="14"/>
      <c r="E193" s="14"/>
      <c r="F193" s="14"/>
      <c r="G193" s="14"/>
    </row>
    <row r="194" spans="2:7" x14ac:dyDescent="0.25">
      <c r="B194" s="27"/>
      <c r="C194" s="36">
        <v>0</v>
      </c>
      <c r="D194" s="14"/>
      <c r="E194" s="14"/>
      <c r="F194" s="14"/>
      <c r="G194" s="14"/>
    </row>
    <row r="195" spans="2:7" x14ac:dyDescent="0.25">
      <c r="B195" s="14"/>
      <c r="C195" s="14"/>
      <c r="D195" s="36">
        <v>3.2222222222222228</v>
      </c>
      <c r="E195" s="37">
        <v>-3.3333333333333215</v>
      </c>
      <c r="F195" s="37">
        <v>7.9999999999999716</v>
      </c>
      <c r="G195" s="37">
        <v>362.87999999999988</v>
      </c>
    </row>
    <row r="198" spans="2:7" x14ac:dyDescent="0.25">
      <c r="B198" s="14"/>
      <c r="C198" s="23" t="s">
        <v>93</v>
      </c>
      <c r="D198" s="23" t="s">
        <v>94</v>
      </c>
      <c r="E198" s="23" t="s">
        <v>95</v>
      </c>
      <c r="F198" s="23" t="s">
        <v>96</v>
      </c>
      <c r="G198" s="23" t="s">
        <v>97</v>
      </c>
    </row>
    <row r="199" spans="2:7" x14ac:dyDescent="0.25">
      <c r="B199" s="23" t="s">
        <v>33</v>
      </c>
      <c r="C199" s="35">
        <v>2.6666666666666665</v>
      </c>
      <c r="D199" s="14"/>
      <c r="E199" s="14"/>
      <c r="F199" s="14"/>
      <c r="G199" s="14"/>
    </row>
    <row r="200" spans="2:7" x14ac:dyDescent="0.25">
      <c r="B200" s="27" t="s">
        <v>63</v>
      </c>
      <c r="C200" s="36">
        <v>2.3333333333333335</v>
      </c>
      <c r="D200" s="14"/>
      <c r="E200" s="14"/>
      <c r="F200" s="14"/>
      <c r="G200" s="14"/>
    </row>
    <row r="201" spans="2:7" x14ac:dyDescent="0.25">
      <c r="B201" s="27" t="s">
        <v>70</v>
      </c>
      <c r="C201" s="36">
        <v>3</v>
      </c>
      <c r="D201" s="14"/>
      <c r="E201" s="14"/>
      <c r="F201" s="14"/>
      <c r="G201" s="14"/>
    </row>
    <row r="202" spans="2:7" x14ac:dyDescent="0.25">
      <c r="B202" s="27" t="s">
        <v>39</v>
      </c>
      <c r="C202" s="36">
        <v>5</v>
      </c>
      <c r="D202" s="14"/>
      <c r="E202" s="14"/>
      <c r="F202" s="14"/>
      <c r="G202" s="14"/>
    </row>
    <row r="203" spans="2:7" x14ac:dyDescent="0.25">
      <c r="B203" s="27"/>
      <c r="C203" s="36">
        <v>0</v>
      </c>
      <c r="D203" s="14"/>
      <c r="E203" s="14"/>
      <c r="F203" s="14"/>
      <c r="G203" s="14"/>
    </row>
    <row r="204" spans="2:7" x14ac:dyDescent="0.25">
      <c r="B204" s="27"/>
      <c r="C204" s="36">
        <v>0</v>
      </c>
      <c r="D204" s="14"/>
      <c r="E204" s="14"/>
      <c r="F204" s="14"/>
      <c r="G204" s="14"/>
    </row>
    <row r="205" spans="2:7" x14ac:dyDescent="0.25">
      <c r="B205" s="27"/>
      <c r="C205" s="36">
        <v>0</v>
      </c>
      <c r="D205" s="14"/>
      <c r="E205" s="14"/>
      <c r="F205" s="14"/>
      <c r="G205" s="14"/>
    </row>
    <row r="206" spans="2:7" x14ac:dyDescent="0.25">
      <c r="B206" s="14"/>
      <c r="C206" s="14"/>
      <c r="D206" s="36">
        <v>3.4444444444444446</v>
      </c>
      <c r="E206" s="37">
        <v>29.166666666666679</v>
      </c>
      <c r="F206" s="37">
        <v>24.722222222222225</v>
      </c>
      <c r="G206" s="37">
        <v>90.333333333333329</v>
      </c>
    </row>
    <row r="209" spans="2:7" x14ac:dyDescent="0.25">
      <c r="B209" s="14"/>
      <c r="C209" s="23" t="s">
        <v>93</v>
      </c>
      <c r="D209" s="23" t="s">
        <v>94</v>
      </c>
      <c r="E209" s="23" t="s">
        <v>95</v>
      </c>
      <c r="F209" s="23" t="s">
        <v>96</v>
      </c>
      <c r="G209" s="23" t="s">
        <v>97</v>
      </c>
    </row>
    <row r="210" spans="2:7" x14ac:dyDescent="0.25">
      <c r="B210" s="23" t="s">
        <v>49</v>
      </c>
      <c r="C210" s="35">
        <v>2.6666666666666665</v>
      </c>
      <c r="D210" s="14"/>
      <c r="E210" s="14"/>
      <c r="F210" s="14"/>
      <c r="G210" s="14"/>
    </row>
    <row r="211" spans="2:7" x14ac:dyDescent="0.25">
      <c r="B211" s="27" t="s">
        <v>15</v>
      </c>
      <c r="C211" s="36">
        <v>2</v>
      </c>
      <c r="D211" s="14"/>
      <c r="E211" s="14"/>
      <c r="F211" s="14"/>
      <c r="G211" s="14"/>
    </row>
    <row r="212" spans="2:7" x14ac:dyDescent="0.25">
      <c r="B212" s="27" t="s">
        <v>39</v>
      </c>
      <c r="C212" s="36">
        <v>3.6666666666666665</v>
      </c>
      <c r="D212" s="14"/>
      <c r="E212" s="14"/>
      <c r="F212" s="14"/>
      <c r="G212" s="14"/>
    </row>
    <row r="213" spans="2:7" x14ac:dyDescent="0.25">
      <c r="B213" s="27" t="s">
        <v>77</v>
      </c>
      <c r="C213" s="36">
        <v>3.6666666666666665</v>
      </c>
      <c r="D213" s="14"/>
      <c r="E213" s="14"/>
      <c r="F213" s="14"/>
      <c r="G213" s="14"/>
    </row>
    <row r="214" spans="2:7" x14ac:dyDescent="0.25">
      <c r="B214" s="27" t="s">
        <v>79</v>
      </c>
      <c r="C214" s="36">
        <v>3.6666666666666665</v>
      </c>
      <c r="D214" s="14"/>
      <c r="E214" s="14"/>
      <c r="F214" s="14"/>
      <c r="G214" s="14"/>
    </row>
    <row r="215" spans="2:7" x14ac:dyDescent="0.25">
      <c r="B215" s="27"/>
      <c r="C215" s="36">
        <v>0</v>
      </c>
      <c r="D215" s="14"/>
      <c r="E215" s="14"/>
      <c r="F215" s="14"/>
      <c r="G215" s="14"/>
    </row>
    <row r="216" spans="2:7" x14ac:dyDescent="0.25">
      <c r="B216" s="27"/>
      <c r="C216" s="36">
        <v>0</v>
      </c>
      <c r="D216" s="14"/>
      <c r="E216" s="14"/>
      <c r="F216" s="14"/>
      <c r="G216" s="14"/>
    </row>
    <row r="217" spans="2:7" x14ac:dyDescent="0.25">
      <c r="B217" s="14"/>
      <c r="C217" s="14"/>
      <c r="D217" s="36">
        <v>3.2499999999999996</v>
      </c>
      <c r="E217" s="37">
        <v>21.874999999999989</v>
      </c>
      <c r="F217" s="37">
        <v>22.291666666666664</v>
      </c>
      <c r="G217" s="37">
        <v>55.95</v>
      </c>
    </row>
    <row r="220" spans="2:7" x14ac:dyDescent="0.25">
      <c r="B220" s="14"/>
      <c r="C220" s="23" t="s">
        <v>93</v>
      </c>
      <c r="D220" s="23" t="s">
        <v>94</v>
      </c>
      <c r="E220" s="23" t="s">
        <v>95</v>
      </c>
      <c r="F220" s="23" t="s">
        <v>96</v>
      </c>
      <c r="G220" s="23" t="s">
        <v>97</v>
      </c>
    </row>
    <row r="221" spans="2:7" x14ac:dyDescent="0.25">
      <c r="B221" s="23" t="s">
        <v>33</v>
      </c>
      <c r="C221" s="35">
        <v>2.6666666666666665</v>
      </c>
      <c r="D221" s="14"/>
      <c r="E221" s="14"/>
      <c r="F221" s="14"/>
      <c r="G221" s="14"/>
    </row>
    <row r="222" spans="2:7" x14ac:dyDescent="0.25">
      <c r="B222" s="27" t="s">
        <v>17</v>
      </c>
      <c r="C222" s="36">
        <v>3</v>
      </c>
      <c r="D222" s="14"/>
      <c r="E222" s="14"/>
      <c r="F222" s="14"/>
      <c r="G222" s="14"/>
    </row>
    <row r="223" spans="2:7" x14ac:dyDescent="0.25">
      <c r="B223" s="27" t="s">
        <v>70</v>
      </c>
      <c r="C223" s="36">
        <v>3</v>
      </c>
      <c r="D223" s="14"/>
      <c r="E223" s="14"/>
      <c r="F223" s="14"/>
      <c r="G223" s="14"/>
    </row>
    <row r="224" spans="2:7" x14ac:dyDescent="0.25">
      <c r="B224" s="27" t="s">
        <v>79</v>
      </c>
      <c r="C224" s="36">
        <v>4.666666666666667</v>
      </c>
      <c r="D224" s="14"/>
      <c r="E224" s="14"/>
      <c r="F224" s="14"/>
      <c r="G224" s="14"/>
    </row>
    <row r="225" spans="2:7" x14ac:dyDescent="0.25">
      <c r="B225" s="27"/>
      <c r="C225" s="36">
        <v>0</v>
      </c>
      <c r="D225" s="14"/>
      <c r="E225" s="14"/>
      <c r="F225" s="14"/>
      <c r="G225" s="14"/>
    </row>
    <row r="226" spans="2:7" x14ac:dyDescent="0.25">
      <c r="B226" s="27"/>
      <c r="C226" s="36">
        <v>0</v>
      </c>
      <c r="D226" s="14"/>
      <c r="E226" s="14"/>
      <c r="F226" s="14"/>
      <c r="G226" s="14"/>
    </row>
    <row r="227" spans="2:7" x14ac:dyDescent="0.25">
      <c r="B227" s="27"/>
      <c r="C227" s="36">
        <v>0</v>
      </c>
      <c r="D227" s="14"/>
      <c r="E227" s="14"/>
      <c r="F227" s="14"/>
      <c r="G227" s="14"/>
    </row>
    <row r="228" spans="2:7" x14ac:dyDescent="0.25">
      <c r="B228" s="14"/>
      <c r="C228" s="14"/>
      <c r="D228" s="36">
        <v>3.5555555555555558</v>
      </c>
      <c r="E228" s="37">
        <v>33.33333333333335</v>
      </c>
      <c r="F228" s="37">
        <v>25.833333333333336</v>
      </c>
      <c r="G228" s="37">
        <v>89</v>
      </c>
    </row>
    <row r="231" spans="2:7" x14ac:dyDescent="0.25">
      <c r="B231" s="14"/>
      <c r="C231" s="23" t="s">
        <v>93</v>
      </c>
      <c r="D231" s="23" t="s">
        <v>94</v>
      </c>
      <c r="E231" s="23" t="s">
        <v>95</v>
      </c>
      <c r="F231" s="23" t="s">
        <v>96</v>
      </c>
      <c r="G231" s="23" t="s">
        <v>97</v>
      </c>
    </row>
    <row r="232" spans="2:7" x14ac:dyDescent="0.25">
      <c r="B232" s="23" t="s">
        <v>37</v>
      </c>
      <c r="C232" s="35">
        <v>3</v>
      </c>
      <c r="D232" s="14"/>
      <c r="E232" s="14"/>
      <c r="F232" s="14"/>
      <c r="G232" s="14"/>
    </row>
    <row r="233" spans="2:7" x14ac:dyDescent="0.25">
      <c r="B233" s="27" t="s">
        <v>39</v>
      </c>
      <c r="C233" s="36">
        <v>5</v>
      </c>
      <c r="D233" s="14"/>
      <c r="E233" s="14"/>
      <c r="F233" s="14"/>
      <c r="G233" s="14"/>
    </row>
    <row r="234" spans="2:7" x14ac:dyDescent="0.25">
      <c r="B234" s="27" t="s">
        <v>15</v>
      </c>
      <c r="C234" s="36">
        <v>1.3333333333333333</v>
      </c>
      <c r="D234" s="14"/>
      <c r="E234" s="14"/>
      <c r="F234" s="14"/>
      <c r="G234" s="14"/>
    </row>
    <row r="235" spans="2:7" x14ac:dyDescent="0.25">
      <c r="B235" s="27" t="s">
        <v>76</v>
      </c>
      <c r="C235" s="36">
        <v>2</v>
      </c>
      <c r="D235" s="14"/>
      <c r="E235" s="14"/>
      <c r="F235" s="14"/>
      <c r="G235" s="14"/>
    </row>
    <row r="236" spans="2:7" x14ac:dyDescent="0.25">
      <c r="B236" s="27" t="s">
        <v>67</v>
      </c>
      <c r="C236" s="36">
        <v>1.6666666666666667</v>
      </c>
      <c r="D236" s="14"/>
      <c r="E236" s="14"/>
      <c r="F236" s="14"/>
      <c r="G236" s="14"/>
    </row>
    <row r="237" spans="2:7" x14ac:dyDescent="0.25">
      <c r="B237" s="27" t="s">
        <v>17</v>
      </c>
      <c r="C237" s="36">
        <v>3</v>
      </c>
      <c r="D237" s="14"/>
      <c r="E237" s="14"/>
      <c r="F237" s="14"/>
      <c r="G237" s="14"/>
    </row>
    <row r="238" spans="2:7" x14ac:dyDescent="0.25">
      <c r="B238" s="27"/>
      <c r="C238" s="36">
        <v>0</v>
      </c>
      <c r="D238" s="14"/>
      <c r="E238" s="14"/>
      <c r="F238" s="14"/>
      <c r="G238" s="14"/>
    </row>
    <row r="239" spans="2:7" x14ac:dyDescent="0.25">
      <c r="B239" s="14"/>
      <c r="C239" s="14"/>
      <c r="D239" s="36">
        <v>2.5999999999999996</v>
      </c>
      <c r="E239" s="37">
        <v>-13.333333333333345</v>
      </c>
      <c r="F239" s="37">
        <v>18.666666666666679</v>
      </c>
      <c r="G239" s="37">
        <v>94.933333333333337</v>
      </c>
    </row>
    <row r="242" spans="2:7" x14ac:dyDescent="0.25">
      <c r="B242" s="14"/>
      <c r="C242" s="23" t="s">
        <v>93</v>
      </c>
      <c r="D242" s="23" t="s">
        <v>94</v>
      </c>
      <c r="E242" s="23" t="s">
        <v>95</v>
      </c>
      <c r="F242" s="23" t="s">
        <v>96</v>
      </c>
      <c r="G242" s="23" t="s">
        <v>97</v>
      </c>
    </row>
    <row r="243" spans="2:7" x14ac:dyDescent="0.25">
      <c r="B243" s="23" t="s">
        <v>37</v>
      </c>
      <c r="C243" s="35">
        <v>3</v>
      </c>
      <c r="D243" s="14"/>
      <c r="E243" s="14"/>
      <c r="F243" s="14"/>
      <c r="G243" s="14"/>
    </row>
    <row r="244" spans="2:7" x14ac:dyDescent="0.25">
      <c r="B244" s="27" t="s">
        <v>39</v>
      </c>
      <c r="C244" s="36">
        <v>5</v>
      </c>
      <c r="D244" s="14"/>
      <c r="E244" s="14"/>
      <c r="F244" s="14"/>
      <c r="G244" s="14"/>
    </row>
    <row r="245" spans="2:7" x14ac:dyDescent="0.25">
      <c r="B245" s="27" t="s">
        <v>15</v>
      </c>
      <c r="C245" s="36">
        <v>1.3333333333333333</v>
      </c>
      <c r="D245" s="14"/>
      <c r="E245" s="14"/>
      <c r="F245" s="14"/>
      <c r="G245" s="14"/>
    </row>
    <row r="246" spans="2:7" x14ac:dyDescent="0.25">
      <c r="B246" s="27" t="s">
        <v>76</v>
      </c>
      <c r="C246" s="36">
        <v>2</v>
      </c>
      <c r="D246" s="14"/>
      <c r="E246" s="14"/>
      <c r="F246" s="14"/>
      <c r="G246" s="14"/>
    </row>
    <row r="247" spans="2:7" x14ac:dyDescent="0.25">
      <c r="B247" s="27" t="s">
        <v>43</v>
      </c>
      <c r="C247" s="36">
        <v>4.333333333333333</v>
      </c>
      <c r="D247" s="14"/>
      <c r="E247" s="14"/>
      <c r="F247" s="14"/>
      <c r="G247" s="14"/>
    </row>
    <row r="248" spans="2:7" x14ac:dyDescent="0.25">
      <c r="B248" s="27" t="s">
        <v>17</v>
      </c>
      <c r="C248" s="36">
        <v>3</v>
      </c>
      <c r="D248" s="14"/>
      <c r="E248" s="14"/>
      <c r="F248" s="14"/>
      <c r="G248" s="14"/>
    </row>
    <row r="249" spans="2:7" x14ac:dyDescent="0.25">
      <c r="B249" s="27"/>
      <c r="C249" s="36">
        <v>0</v>
      </c>
      <c r="D249" s="14"/>
      <c r="E249" s="14"/>
      <c r="F249" s="14"/>
      <c r="G249" s="14"/>
    </row>
    <row r="250" spans="2:7" x14ac:dyDescent="0.25">
      <c r="B250" s="14"/>
      <c r="C250" s="14"/>
      <c r="D250" s="36">
        <v>3.1333333333333329</v>
      </c>
      <c r="E250" s="37">
        <v>4.4444444444444287</v>
      </c>
      <c r="F250" s="37">
        <v>10.666666666666629</v>
      </c>
      <c r="G250" s="37">
        <v>71.466666666666697</v>
      </c>
    </row>
  </sheetData>
  <dataValidations count="6">
    <dataValidation type="list" allowBlank="1" showInputMessage="1" showErrorMessage="1" sqref="B4:B9 B15:B20 B26:B31" xr:uid="{7DA45682-EF3F-4875-A5C6-9247B1EB69F2}">
      <formula1>$A$26:$A$41</formula1>
    </dataValidation>
    <dataValidation type="list" allowBlank="1" showInputMessage="1" showErrorMessage="1" sqref="B3 B14 B25" xr:uid="{167C676C-8188-4DDF-9953-67E6873809FC}">
      <formula1>$A$4:$A$21</formula1>
    </dataValidation>
    <dataValidation type="list" allowBlank="1" showInputMessage="1" showErrorMessage="1" sqref="B37:B42 B48:B53 B59:B64" xr:uid="{C462648C-7DE2-4327-824A-A2123050A2E5}">
      <formula1>$A$25:$A$40</formula1>
    </dataValidation>
    <dataValidation type="list" allowBlank="1" showInputMessage="1" showErrorMessage="1" sqref="B36 B47 B58" xr:uid="{E6676B32-4C29-4D88-BD2C-AF18F1329487}">
      <formula1>$A$4:$A$20</formula1>
    </dataValidation>
    <dataValidation type="list" allowBlank="1" showInputMessage="1" showErrorMessage="1" sqref="B70:B75 B81:B86 B92:B97 B103:B108 B114:B119 B125:B130" xr:uid="{184A4B34-8246-4607-9B79-5D6872FB4334}">
      <formula1>$A$24:$A$39</formula1>
    </dataValidation>
    <dataValidation type="list" allowBlank="1" showInputMessage="1" showErrorMessage="1" sqref="B69 B80 B91 B102 B113 B124" xr:uid="{CDDA2C6B-AC28-4F8B-BD1A-4C7CEEEBB2D5}">
      <formula1>$A$3:$A$19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F993AF6F7C24AB0DF7CB72EA351F4" ma:contentTypeVersion="7" ma:contentTypeDescription="Create a new document." ma:contentTypeScope="" ma:versionID="435d13ed16b700535b3a7d8e2b41d5a0">
  <xsd:schema xmlns:xsd="http://www.w3.org/2001/XMLSchema" xmlns:xs="http://www.w3.org/2001/XMLSchema" xmlns:p="http://schemas.microsoft.com/office/2006/metadata/properties" xmlns:ns3="60bc318e-7fae-40c6-a302-4853a6cb3c2d" xmlns:ns4="5c898780-f938-4b17-ae41-ce737959e311" targetNamespace="http://schemas.microsoft.com/office/2006/metadata/properties" ma:root="true" ma:fieldsID="c64bb77e57344866d4a0a8a88af026ae" ns3:_="" ns4:_="">
    <xsd:import namespace="60bc318e-7fae-40c6-a302-4853a6cb3c2d"/>
    <xsd:import namespace="5c898780-f938-4b17-ae41-ce737959e3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c318e-7fae-40c6-a302-4853a6cb3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98780-f938-4b17-ae41-ce737959e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6AEE5D-539E-47F9-BB1F-972F0FBA0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B5C8F7-F802-4737-A0F1-A2263CAC24AB}">
  <ds:schemaRefs>
    <ds:schemaRef ds:uri="http://www.w3.org/XML/1998/namespace"/>
    <ds:schemaRef ds:uri="http://purl.org/dc/terms/"/>
    <ds:schemaRef ds:uri="60bc318e-7fae-40c6-a302-4853a6cb3c2d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c898780-f938-4b17-ae41-ce737959e31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370CC61-0DE2-40BF-BA3B-765F41502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bc318e-7fae-40c6-a302-4853a6cb3c2d"/>
    <ds:schemaRef ds:uri="5c898780-f938-4b17-ae41-ce737959e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Sheet1</vt:lpstr>
      <vt:lpstr>Folha1</vt:lpstr>
      <vt:lpstr>Criterio_Duração</vt:lpstr>
      <vt:lpstr>Tabelas_Obtidas</vt:lpstr>
      <vt:lpstr>Serviços_de_saúde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Viktoriya</dc:creator>
  <cp:keywords/>
  <dc:description/>
  <cp:lastModifiedBy>Luís Henriques</cp:lastModifiedBy>
  <cp:revision/>
  <dcterms:created xsi:type="dcterms:W3CDTF">2021-12-14T14:57:14Z</dcterms:created>
  <dcterms:modified xsi:type="dcterms:W3CDTF">2022-01-23T22:43:04Z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0x01010047FF993AF6F7C24AB0DF7CB72EA351F4</vt:lpwstr>
  </property>
</Properties>
</file>