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gar\Documents\PUCP\Matefi\2022-II\Clase 10\"/>
    </mc:Choice>
  </mc:AlternateContent>
  <xr:revisionPtr revIDLastSave="0" documentId="13_ncr:1_{600FD1A9-DCD5-4272-81BB-A7B2D8B07914}" xr6:coauthVersionLast="47" xr6:coauthVersionMax="47" xr10:uidLastSave="{00000000-0000-0000-0000-000000000000}"/>
  <bookViews>
    <workbookView xWindow="-108" yWindow="-108" windowWidth="23256" windowHeight="12576" xr2:uid="{A51FB854-B712-4B7B-8956-C638EC4A8268}"/>
  </bookViews>
  <sheets>
    <sheet name="Ej.Veh" sheetId="1" r:id="rId1"/>
    <sheet name="Caso 2" sheetId="2" r:id="rId2"/>
    <sheet name="A2" sheetId="3" r:id="rId3"/>
    <sheet name="Credhip Ej.2" sheetId="5" r:id="rId4"/>
    <sheet name="CredHip Ej.3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5" l="1"/>
  <c r="K55" i="4"/>
  <c r="G79" i="2"/>
  <c r="H79" i="2"/>
  <c r="G91" i="2"/>
  <c r="H91" i="2"/>
  <c r="G103" i="2"/>
  <c r="H103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C49" i="5"/>
  <c r="C50" i="5" s="1"/>
  <c r="D36" i="5"/>
  <c r="E36" i="5" s="1"/>
  <c r="L225" i="5" s="1"/>
  <c r="D35" i="5"/>
  <c r="E35" i="5" s="1"/>
  <c r="E33" i="5"/>
  <c r="D31" i="5"/>
  <c r="H61" i="5" s="1"/>
  <c r="C234" i="5" l="1"/>
  <c r="K215" i="5"/>
  <c r="K214" i="5"/>
  <c r="K213" i="5"/>
  <c r="K212" i="5"/>
  <c r="K211" i="5"/>
  <c r="K210" i="5"/>
  <c r="C186" i="5"/>
  <c r="K167" i="5"/>
  <c r="K166" i="5"/>
  <c r="K165" i="5"/>
  <c r="K164" i="5"/>
  <c r="K163" i="5"/>
  <c r="K162" i="5"/>
  <c r="C228" i="5"/>
  <c r="K209" i="5"/>
  <c r="K208" i="5"/>
  <c r="K207" i="5"/>
  <c r="K206" i="5"/>
  <c r="K205" i="5"/>
  <c r="K204" i="5"/>
  <c r="C180" i="5"/>
  <c r="K161" i="5"/>
  <c r="K160" i="5"/>
  <c r="K159" i="5"/>
  <c r="K158" i="5"/>
  <c r="C222" i="5"/>
  <c r="K203" i="5"/>
  <c r="K202" i="5"/>
  <c r="K201" i="5"/>
  <c r="K200" i="5"/>
  <c r="K199" i="5"/>
  <c r="K198" i="5"/>
  <c r="C174" i="5"/>
  <c r="K239" i="5"/>
  <c r="K238" i="5"/>
  <c r="K237" i="5"/>
  <c r="K236" i="5"/>
  <c r="K235" i="5"/>
  <c r="K234" i="5"/>
  <c r="C210" i="5"/>
  <c r="K191" i="5"/>
  <c r="K190" i="5"/>
  <c r="K189" i="5"/>
  <c r="K188" i="5"/>
  <c r="K187" i="5"/>
  <c r="K186" i="5"/>
  <c r="C162" i="5"/>
  <c r="K227" i="5"/>
  <c r="K226" i="5"/>
  <c r="K225" i="5"/>
  <c r="K224" i="5"/>
  <c r="K223" i="5"/>
  <c r="K222" i="5"/>
  <c r="C198" i="5"/>
  <c r="K179" i="5"/>
  <c r="K178" i="5"/>
  <c r="K177" i="5"/>
  <c r="K176" i="5"/>
  <c r="K230" i="5"/>
  <c r="K217" i="5"/>
  <c r="K196" i="5"/>
  <c r="K183" i="5"/>
  <c r="K155" i="5"/>
  <c r="K154" i="5"/>
  <c r="K153" i="5"/>
  <c r="K152" i="5"/>
  <c r="K151" i="5"/>
  <c r="K150" i="5"/>
  <c r="C132" i="5"/>
  <c r="K232" i="5"/>
  <c r="K219" i="5"/>
  <c r="K185" i="5"/>
  <c r="K173" i="5"/>
  <c r="K171" i="5"/>
  <c r="K169" i="5"/>
  <c r="K143" i="5"/>
  <c r="K142" i="5"/>
  <c r="K141" i="5"/>
  <c r="K140" i="5"/>
  <c r="K139" i="5"/>
  <c r="K138" i="5"/>
  <c r="C120" i="5"/>
  <c r="K221" i="5"/>
  <c r="C216" i="5"/>
  <c r="K192" i="5"/>
  <c r="C150" i="5"/>
  <c r="K135" i="5"/>
  <c r="K134" i="5"/>
  <c r="K133" i="5"/>
  <c r="K132" i="5"/>
  <c r="K231" i="5"/>
  <c r="K218" i="5"/>
  <c r="K197" i="5"/>
  <c r="K184" i="5"/>
  <c r="K174" i="5"/>
  <c r="C144" i="5"/>
  <c r="K131" i="5"/>
  <c r="K130" i="5"/>
  <c r="K129" i="5"/>
  <c r="K128" i="5"/>
  <c r="K127" i="5"/>
  <c r="K126" i="5"/>
  <c r="K228" i="5"/>
  <c r="K194" i="5"/>
  <c r="C192" i="5"/>
  <c r="K181" i="5"/>
  <c r="K172" i="5"/>
  <c r="K170" i="5"/>
  <c r="K168" i="5"/>
  <c r="C138" i="5"/>
  <c r="K125" i="5"/>
  <c r="K124" i="5"/>
  <c r="K123" i="5"/>
  <c r="K122" i="5"/>
  <c r="K121" i="5"/>
  <c r="K120" i="5"/>
  <c r="C204" i="5"/>
  <c r="K146" i="5"/>
  <c r="K112" i="5"/>
  <c r="K108" i="5"/>
  <c r="K107" i="5"/>
  <c r="K106" i="5"/>
  <c r="K105" i="5"/>
  <c r="K104" i="5"/>
  <c r="K103" i="5"/>
  <c r="K102" i="5"/>
  <c r="C78" i="5"/>
  <c r="K182" i="5"/>
  <c r="K175" i="5"/>
  <c r="K156" i="5"/>
  <c r="C114" i="5"/>
  <c r="K101" i="5"/>
  <c r="K100" i="5"/>
  <c r="K99" i="5"/>
  <c r="K98" i="5"/>
  <c r="K97" i="5"/>
  <c r="K96" i="5"/>
  <c r="K216" i="5"/>
  <c r="K195" i="5"/>
  <c r="K148" i="5"/>
  <c r="K117" i="5"/>
  <c r="K115" i="5"/>
  <c r="K109" i="5"/>
  <c r="K95" i="5"/>
  <c r="K94" i="5"/>
  <c r="K93" i="5"/>
  <c r="K92" i="5"/>
  <c r="K91" i="5"/>
  <c r="K90" i="5"/>
  <c r="C66" i="5"/>
  <c r="K193" i="5"/>
  <c r="C168" i="5"/>
  <c r="K137" i="5"/>
  <c r="K110" i="5"/>
  <c r="C102" i="5"/>
  <c r="K83" i="5"/>
  <c r="K82" i="5"/>
  <c r="K81" i="5"/>
  <c r="K80" i="5"/>
  <c r="K79" i="5"/>
  <c r="K78" i="5"/>
  <c r="K220" i="5"/>
  <c r="K147" i="5"/>
  <c r="C96" i="5"/>
  <c r="K233" i="5"/>
  <c r="K119" i="5"/>
  <c r="K89" i="5"/>
  <c r="K67" i="5"/>
  <c r="K64" i="5"/>
  <c r="C126" i="5"/>
  <c r="K118" i="5"/>
  <c r="K113" i="5"/>
  <c r="K84" i="5"/>
  <c r="K73" i="5"/>
  <c r="C72" i="5"/>
  <c r="C52" i="5" s="1"/>
  <c r="C55" i="5" s="1"/>
  <c r="C57" i="5" s="1"/>
  <c r="K70" i="5"/>
  <c r="K65" i="5"/>
  <c r="K180" i="5"/>
  <c r="K114" i="5"/>
  <c r="K86" i="5"/>
  <c r="K75" i="5"/>
  <c r="K61" i="5"/>
  <c r="K229" i="5"/>
  <c r="K145" i="5"/>
  <c r="K87" i="5"/>
  <c r="K76" i="5"/>
  <c r="K62" i="5"/>
  <c r="C56" i="5"/>
  <c r="K144" i="5"/>
  <c r="K68" i="5"/>
  <c r="C240" i="5"/>
  <c r="K157" i="5"/>
  <c r="K116" i="5"/>
  <c r="K85" i="5"/>
  <c r="C84" i="5"/>
  <c r="K74" i="5"/>
  <c r="K71" i="5"/>
  <c r="K136" i="5"/>
  <c r="K111" i="5"/>
  <c r="C108" i="5"/>
  <c r="C90" i="5"/>
  <c r="K88" i="5"/>
  <c r="K77" i="5"/>
  <c r="K66" i="5"/>
  <c r="K63" i="5"/>
  <c r="K240" i="5"/>
  <c r="C156" i="5"/>
  <c r="K149" i="5"/>
  <c r="K72" i="5"/>
  <c r="K69" i="5"/>
  <c r="L83" i="5"/>
  <c r="L102" i="5"/>
  <c r="C51" i="5"/>
  <c r="L69" i="5"/>
  <c r="L80" i="5"/>
  <c r="L105" i="5"/>
  <c r="C53" i="5"/>
  <c r="L63" i="5"/>
  <c r="L66" i="5"/>
  <c r="L108" i="5"/>
  <c r="L150" i="5"/>
  <c r="L171" i="5"/>
  <c r="L187" i="5"/>
  <c r="L209" i="5"/>
  <c r="L208" i="5"/>
  <c r="L207" i="5"/>
  <c r="L206" i="5"/>
  <c r="L205" i="5"/>
  <c r="L204" i="5"/>
  <c r="L161" i="5"/>
  <c r="L160" i="5"/>
  <c r="L159" i="5"/>
  <c r="L158" i="5"/>
  <c r="L203" i="5"/>
  <c r="L202" i="5"/>
  <c r="L201" i="5"/>
  <c r="L200" i="5"/>
  <c r="L199" i="5"/>
  <c r="L198" i="5"/>
  <c r="L240" i="5"/>
  <c r="L197" i="5"/>
  <c r="L196" i="5"/>
  <c r="L195" i="5"/>
  <c r="L194" i="5"/>
  <c r="L193" i="5"/>
  <c r="L192" i="5"/>
  <c r="L233" i="5"/>
  <c r="L232" i="5"/>
  <c r="L231" i="5"/>
  <c r="L230" i="5"/>
  <c r="L229" i="5"/>
  <c r="L228" i="5"/>
  <c r="L185" i="5"/>
  <c r="L184" i="5"/>
  <c r="L183" i="5"/>
  <c r="L182" i="5"/>
  <c r="L181" i="5"/>
  <c r="L180" i="5"/>
  <c r="L221" i="5"/>
  <c r="L220" i="5"/>
  <c r="L219" i="5"/>
  <c r="L218" i="5"/>
  <c r="L217" i="5"/>
  <c r="L216" i="5"/>
  <c r="L235" i="5"/>
  <c r="L222" i="5"/>
  <c r="L188" i="5"/>
  <c r="L175" i="5"/>
  <c r="L149" i="5"/>
  <c r="L148" i="5"/>
  <c r="L147" i="5"/>
  <c r="L146" i="5"/>
  <c r="L145" i="5"/>
  <c r="L144" i="5"/>
  <c r="L237" i="5"/>
  <c r="L224" i="5"/>
  <c r="L211" i="5"/>
  <c r="L190" i="5"/>
  <c r="L177" i="5"/>
  <c r="L167" i="5"/>
  <c r="L165" i="5"/>
  <c r="L163" i="5"/>
  <c r="L137" i="5"/>
  <c r="L136" i="5"/>
  <c r="L239" i="5"/>
  <c r="L226" i="5"/>
  <c r="L213" i="5"/>
  <c r="L179" i="5"/>
  <c r="L174" i="5"/>
  <c r="L131" i="5"/>
  <c r="L130" i="5"/>
  <c r="L129" i="5"/>
  <c r="L128" i="5"/>
  <c r="L127" i="5"/>
  <c r="L126" i="5"/>
  <c r="L236" i="5"/>
  <c r="L223" i="5"/>
  <c r="L210" i="5"/>
  <c r="L189" i="5"/>
  <c r="L176" i="5"/>
  <c r="L172" i="5"/>
  <c r="L170" i="5"/>
  <c r="L168" i="5"/>
  <c r="L125" i="5"/>
  <c r="L124" i="5"/>
  <c r="L123" i="5"/>
  <c r="L122" i="5"/>
  <c r="L121" i="5"/>
  <c r="L120" i="5"/>
  <c r="L215" i="5"/>
  <c r="L186" i="5"/>
  <c r="L166" i="5"/>
  <c r="L164" i="5"/>
  <c r="L162" i="5"/>
  <c r="L157" i="5"/>
  <c r="L156" i="5"/>
  <c r="L119" i="5"/>
  <c r="L118" i="5"/>
  <c r="L117" i="5"/>
  <c r="L116" i="5"/>
  <c r="L115" i="5"/>
  <c r="L114" i="5"/>
  <c r="L238" i="5"/>
  <c r="L151" i="5"/>
  <c r="L138" i="5"/>
  <c r="L133" i="5"/>
  <c r="L101" i="5"/>
  <c r="L100" i="5"/>
  <c r="L99" i="5"/>
  <c r="L98" i="5"/>
  <c r="L97" i="5"/>
  <c r="L96" i="5"/>
  <c r="L143" i="5"/>
  <c r="L109" i="5"/>
  <c r="L95" i="5"/>
  <c r="L94" i="5"/>
  <c r="L93" i="5"/>
  <c r="L92" i="5"/>
  <c r="L91" i="5"/>
  <c r="L90" i="5"/>
  <c r="L169" i="5"/>
  <c r="L153" i="5"/>
  <c r="L140" i="5"/>
  <c r="L135" i="5"/>
  <c r="L113" i="5"/>
  <c r="L89" i="5"/>
  <c r="L88" i="5"/>
  <c r="L87" i="5"/>
  <c r="L86" i="5"/>
  <c r="L85" i="5"/>
  <c r="L84" i="5"/>
  <c r="L214" i="5"/>
  <c r="L173" i="5"/>
  <c r="L155" i="5"/>
  <c r="L142" i="5"/>
  <c r="L77" i="5"/>
  <c r="L76" i="5"/>
  <c r="L75" i="5"/>
  <c r="L74" i="5"/>
  <c r="L73" i="5"/>
  <c r="L72" i="5"/>
  <c r="L234" i="5"/>
  <c r="L227" i="5"/>
  <c r="L178" i="5"/>
  <c r="L152" i="5"/>
  <c r="L139" i="5"/>
  <c r="L134" i="5"/>
  <c r="L111" i="5"/>
  <c r="L67" i="5"/>
  <c r="L103" i="5"/>
  <c r="L112" i="5"/>
  <c r="L65" i="5"/>
  <c r="L68" i="5"/>
  <c r="L79" i="5"/>
  <c r="L106" i="5"/>
  <c r="L191" i="5"/>
  <c r="L64" i="5"/>
  <c r="L78" i="5"/>
  <c r="L107" i="5"/>
  <c r="L110" i="5"/>
  <c r="L141" i="5"/>
  <c r="L61" i="5"/>
  <c r="L71" i="5"/>
  <c r="L82" i="5"/>
  <c r="Q60" i="5"/>
  <c r="L62" i="5"/>
  <c r="L132" i="5"/>
  <c r="L212" i="5"/>
  <c r="I61" i="5"/>
  <c r="L70" i="5"/>
  <c r="L81" i="5"/>
  <c r="L104" i="5"/>
  <c r="L154" i="5"/>
  <c r="M203" i="5" l="1"/>
  <c r="M202" i="5"/>
  <c r="M201" i="5"/>
  <c r="M200" i="5"/>
  <c r="M199" i="5"/>
  <c r="M198" i="5"/>
  <c r="M240" i="5"/>
  <c r="M197" i="5"/>
  <c r="M196" i="5"/>
  <c r="M195" i="5"/>
  <c r="M194" i="5"/>
  <c r="M193" i="5"/>
  <c r="M192" i="5"/>
  <c r="M239" i="5"/>
  <c r="M238" i="5"/>
  <c r="M237" i="5"/>
  <c r="M236" i="5"/>
  <c r="M235" i="5"/>
  <c r="M234" i="5"/>
  <c r="M191" i="5"/>
  <c r="M190" i="5"/>
  <c r="M189" i="5"/>
  <c r="M188" i="5"/>
  <c r="M187" i="5"/>
  <c r="M186" i="5"/>
  <c r="M227" i="5"/>
  <c r="M226" i="5"/>
  <c r="M225" i="5"/>
  <c r="M224" i="5"/>
  <c r="M223" i="5"/>
  <c r="M222" i="5"/>
  <c r="M179" i="5"/>
  <c r="M178" i="5"/>
  <c r="M177" i="5"/>
  <c r="M176" i="5"/>
  <c r="M175" i="5"/>
  <c r="M174" i="5"/>
  <c r="M215" i="5"/>
  <c r="M214" i="5"/>
  <c r="M213" i="5"/>
  <c r="M212" i="5"/>
  <c r="M211" i="5"/>
  <c r="M210" i="5"/>
  <c r="M209" i="5"/>
  <c r="M180" i="5"/>
  <c r="M173" i="5"/>
  <c r="M171" i="5"/>
  <c r="M169" i="5"/>
  <c r="M143" i="5"/>
  <c r="M142" i="5"/>
  <c r="M141" i="5"/>
  <c r="M140" i="5"/>
  <c r="M139" i="5"/>
  <c r="M138" i="5"/>
  <c r="M229" i="5"/>
  <c r="M216" i="5"/>
  <c r="M182" i="5"/>
  <c r="M161" i="5"/>
  <c r="M159" i="5"/>
  <c r="M135" i="5"/>
  <c r="M134" i="5"/>
  <c r="M133" i="5"/>
  <c r="M132" i="5"/>
  <c r="M231" i="5"/>
  <c r="M218" i="5"/>
  <c r="M205" i="5"/>
  <c r="M184" i="5"/>
  <c r="M172" i="5"/>
  <c r="M170" i="5"/>
  <c r="M168" i="5"/>
  <c r="M125" i="5"/>
  <c r="M124" i="5"/>
  <c r="M123" i="5"/>
  <c r="M122" i="5"/>
  <c r="M121" i="5"/>
  <c r="M120" i="5"/>
  <c r="M228" i="5"/>
  <c r="M181" i="5"/>
  <c r="M166" i="5"/>
  <c r="M164" i="5"/>
  <c r="M162" i="5"/>
  <c r="M157" i="5"/>
  <c r="M156" i="5"/>
  <c r="M119" i="5"/>
  <c r="M118" i="5"/>
  <c r="M117" i="5"/>
  <c r="M116" i="5"/>
  <c r="M115" i="5"/>
  <c r="M114" i="5"/>
  <c r="M233" i="5"/>
  <c r="M220" i="5"/>
  <c r="M207" i="5"/>
  <c r="M160" i="5"/>
  <c r="M155" i="5"/>
  <c r="M154" i="5"/>
  <c r="M153" i="5"/>
  <c r="M152" i="5"/>
  <c r="M151" i="5"/>
  <c r="M150" i="5"/>
  <c r="M113" i="5"/>
  <c r="M112" i="5"/>
  <c r="M111" i="5"/>
  <c r="M110" i="5"/>
  <c r="M109" i="5"/>
  <c r="M108" i="5"/>
  <c r="M217" i="5"/>
  <c r="M165" i="5"/>
  <c r="M95" i="5"/>
  <c r="M94" i="5"/>
  <c r="M93" i="5"/>
  <c r="M92" i="5"/>
  <c r="M91" i="5"/>
  <c r="M90" i="5"/>
  <c r="M230" i="5"/>
  <c r="M148" i="5"/>
  <c r="M130" i="5"/>
  <c r="M145" i="5"/>
  <c r="M127" i="5"/>
  <c r="M83" i="5"/>
  <c r="M82" i="5"/>
  <c r="M81" i="5"/>
  <c r="M80" i="5"/>
  <c r="M79" i="5"/>
  <c r="M78" i="5"/>
  <c r="M221" i="5"/>
  <c r="M147" i="5"/>
  <c r="M129" i="5"/>
  <c r="M71" i="5"/>
  <c r="M70" i="5"/>
  <c r="M69" i="5"/>
  <c r="M68" i="5"/>
  <c r="M67" i="5"/>
  <c r="M66" i="5"/>
  <c r="M206" i="5"/>
  <c r="M185" i="5"/>
  <c r="M167" i="5"/>
  <c r="M144" i="5"/>
  <c r="M126" i="5"/>
  <c r="M163" i="5"/>
  <c r="M96" i="5"/>
  <c r="M84" i="5"/>
  <c r="M73" i="5"/>
  <c r="M62" i="5"/>
  <c r="M232" i="5"/>
  <c r="M146" i="5"/>
  <c r="M106" i="5"/>
  <c r="M101" i="5"/>
  <c r="M87" i="5"/>
  <c r="M76" i="5"/>
  <c r="M65" i="5"/>
  <c r="M85" i="5"/>
  <c r="M63" i="5"/>
  <c r="M64" i="5"/>
  <c r="M104" i="5"/>
  <c r="M99" i="5"/>
  <c r="M89" i="5"/>
  <c r="M131" i="5"/>
  <c r="M103" i="5"/>
  <c r="M98" i="5"/>
  <c r="M208" i="5"/>
  <c r="M158" i="5"/>
  <c r="M137" i="5"/>
  <c r="M74" i="5"/>
  <c r="M136" i="5"/>
  <c r="M105" i="5"/>
  <c r="M100" i="5"/>
  <c r="M88" i="5"/>
  <c r="M77" i="5"/>
  <c r="M204" i="5"/>
  <c r="M149" i="5"/>
  <c r="M102" i="5"/>
  <c r="M97" i="5"/>
  <c r="M72" i="5"/>
  <c r="M61" i="5"/>
  <c r="M219" i="5"/>
  <c r="M183" i="5"/>
  <c r="M128" i="5"/>
  <c r="M107" i="5"/>
  <c r="M86" i="5"/>
  <c r="M75" i="5"/>
  <c r="Q97" i="5" l="1"/>
  <c r="Q96" i="5"/>
  <c r="Q95" i="5"/>
  <c r="Q120" i="5"/>
  <c r="Q209" i="5"/>
  <c r="Q200" i="5"/>
  <c r="Q99" i="5"/>
  <c r="Q79" i="5"/>
  <c r="Q165" i="5"/>
  <c r="Q156" i="5"/>
  <c r="Q141" i="5"/>
  <c r="Q201" i="5"/>
  <c r="Q137" i="5"/>
  <c r="Q126" i="5"/>
  <c r="Q80" i="5"/>
  <c r="Q151" i="5"/>
  <c r="Q122" i="5"/>
  <c r="Q142" i="5"/>
  <c r="Q177" i="5"/>
  <c r="Q183" i="5"/>
  <c r="Q208" i="5"/>
  <c r="Q232" i="5"/>
  <c r="Q71" i="5"/>
  <c r="Q91" i="5"/>
  <c r="Q153" i="5"/>
  <c r="Q115" i="5"/>
  <c r="Q164" i="5"/>
  <c r="Q231" i="5"/>
  <c r="Q216" i="5"/>
  <c r="Q169" i="5"/>
  <c r="Q213" i="5"/>
  <c r="Q179" i="5"/>
  <c r="Q187" i="5"/>
  <c r="Q237" i="5"/>
  <c r="Q197" i="5"/>
  <c r="Q136" i="5"/>
  <c r="Q67" i="5"/>
  <c r="Q113" i="5"/>
  <c r="Q172" i="5"/>
  <c r="Q175" i="5"/>
  <c r="Q225" i="5"/>
  <c r="Q86" i="5"/>
  <c r="Q101" i="5"/>
  <c r="Q148" i="5"/>
  <c r="Q220" i="5"/>
  <c r="Q121" i="5"/>
  <c r="Q159" i="5"/>
  <c r="Q176" i="5"/>
  <c r="Q194" i="5"/>
  <c r="Q107" i="5"/>
  <c r="Q149" i="5"/>
  <c r="Q106" i="5"/>
  <c r="Q230" i="5"/>
  <c r="Q233" i="5"/>
  <c r="Q205" i="5"/>
  <c r="Q235" i="5"/>
  <c r="Q77" i="5"/>
  <c r="Q63" i="5"/>
  <c r="Q167" i="5"/>
  <c r="Q82" i="5"/>
  <c r="Q109" i="5"/>
  <c r="Q124" i="5"/>
  <c r="Q219" i="5"/>
  <c r="Q88" i="5"/>
  <c r="Q98" i="5"/>
  <c r="Q85" i="5"/>
  <c r="Q62" i="5"/>
  <c r="Q185" i="5"/>
  <c r="Q129" i="5"/>
  <c r="Q83" i="5"/>
  <c r="Q92" i="5"/>
  <c r="Q110" i="5"/>
  <c r="Q154" i="5"/>
  <c r="Q116" i="5"/>
  <c r="Q166" i="5"/>
  <c r="Q125" i="5"/>
  <c r="Q132" i="5"/>
  <c r="Q229" i="5"/>
  <c r="Q171" i="5"/>
  <c r="Q214" i="5"/>
  <c r="Q222" i="5"/>
  <c r="Q188" i="5"/>
  <c r="Q238" i="5"/>
  <c r="Q240" i="5"/>
  <c r="Q75" i="5"/>
  <c r="Q89" i="5"/>
  <c r="Q78" i="5"/>
  <c r="Q207" i="5"/>
  <c r="Q135" i="5"/>
  <c r="Q193" i="5"/>
  <c r="Q74" i="5"/>
  <c r="Q163" i="5"/>
  <c r="J61" i="5"/>
  <c r="N61" i="5" s="1"/>
  <c r="H62" i="5" s="1"/>
  <c r="Q61" i="5"/>
  <c r="Q100" i="5"/>
  <c r="Q103" i="5"/>
  <c r="Q65" i="5"/>
  <c r="Q73" i="5"/>
  <c r="Q206" i="5"/>
  <c r="Q147" i="5"/>
  <c r="Q127" i="5"/>
  <c r="Q93" i="5"/>
  <c r="Q111" i="5"/>
  <c r="Q155" i="5"/>
  <c r="Q117" i="5"/>
  <c r="Q181" i="5"/>
  <c r="Q168" i="5"/>
  <c r="Q133" i="5"/>
  <c r="Q138" i="5"/>
  <c r="Q173" i="5"/>
  <c r="Q215" i="5"/>
  <c r="Q223" i="5"/>
  <c r="Q189" i="5"/>
  <c r="Q239" i="5"/>
  <c r="Q198" i="5"/>
  <c r="Q72" i="5"/>
  <c r="Q105" i="5"/>
  <c r="Q131" i="5"/>
  <c r="Q76" i="5"/>
  <c r="Q84" i="5"/>
  <c r="Q66" i="5"/>
  <c r="Q221" i="5"/>
  <c r="Q145" i="5"/>
  <c r="Q94" i="5"/>
  <c r="Q112" i="5"/>
  <c r="Q160" i="5"/>
  <c r="Q118" i="5"/>
  <c r="Q228" i="5"/>
  <c r="Q170" i="5"/>
  <c r="Q134" i="5"/>
  <c r="Q139" i="5"/>
  <c r="Q180" i="5"/>
  <c r="Q174" i="5"/>
  <c r="Q224" i="5"/>
  <c r="Q190" i="5"/>
  <c r="Q192" i="5"/>
  <c r="Q199" i="5"/>
  <c r="Q87" i="5"/>
  <c r="Q130" i="5"/>
  <c r="Q119" i="5"/>
  <c r="Q140" i="5"/>
  <c r="Q191" i="5"/>
  <c r="Q102" i="5"/>
  <c r="Q68" i="5"/>
  <c r="Q150" i="5"/>
  <c r="Q184" i="5"/>
  <c r="Q210" i="5"/>
  <c r="Q226" i="5"/>
  <c r="Q234" i="5"/>
  <c r="Q104" i="5"/>
  <c r="Q69" i="5"/>
  <c r="Q217" i="5"/>
  <c r="Q157" i="5"/>
  <c r="Q161" i="5"/>
  <c r="Q211" i="5"/>
  <c r="Q227" i="5"/>
  <c r="Q195" i="5"/>
  <c r="Q202" i="5"/>
  <c r="Q128" i="5"/>
  <c r="Q204" i="5"/>
  <c r="Q158" i="5"/>
  <c r="Q64" i="5"/>
  <c r="Q146" i="5"/>
  <c r="Q144" i="5"/>
  <c r="Q70" i="5"/>
  <c r="Q81" i="5"/>
  <c r="Q90" i="5"/>
  <c r="Q108" i="5"/>
  <c r="Q152" i="5"/>
  <c r="Q114" i="5"/>
  <c r="Q162" i="5"/>
  <c r="Q123" i="5"/>
  <c r="Q218" i="5"/>
  <c r="Q182" i="5"/>
  <c r="Q143" i="5"/>
  <c r="Q212" i="5"/>
  <c r="Q178" i="5"/>
  <c r="Q186" i="5"/>
  <c r="Q236" i="5"/>
  <c r="Q196" i="5"/>
  <c r="Q203" i="5"/>
  <c r="P243" i="5" l="1"/>
  <c r="P244" i="5" s="1"/>
  <c r="I62" i="5"/>
  <c r="J62" i="5" s="1"/>
  <c r="N62" i="5" s="1"/>
  <c r="H63" i="5" s="1"/>
  <c r="I63" i="5" l="1"/>
  <c r="J63" i="5" s="1"/>
  <c r="N63" i="5" s="1"/>
  <c r="H64" i="5" s="1"/>
  <c r="I64" i="5" l="1"/>
  <c r="J64" i="5" s="1"/>
  <c r="N64" i="5" s="1"/>
  <c r="H65" i="5" s="1"/>
  <c r="I65" i="5" l="1"/>
  <c r="J65" i="5" s="1"/>
  <c r="N65" i="5" s="1"/>
  <c r="H66" i="5" s="1"/>
  <c r="I66" i="5" l="1"/>
  <c r="J66" i="5" s="1"/>
  <c r="N66" i="5" s="1"/>
  <c r="H67" i="5" s="1"/>
  <c r="I67" i="5" l="1"/>
  <c r="J67" i="5" s="1"/>
  <c r="N67" i="5" s="1"/>
  <c r="H68" i="5" s="1"/>
  <c r="I68" i="5" l="1"/>
  <c r="J68" i="5" s="1"/>
  <c r="N68" i="5"/>
  <c r="H69" i="5" s="1"/>
  <c r="I69" i="5" l="1"/>
  <c r="J69" i="5" s="1"/>
  <c r="N69" i="5"/>
  <c r="H70" i="5" s="1"/>
  <c r="I70" i="5" l="1"/>
  <c r="J70" i="5" s="1"/>
  <c r="N70" i="5" s="1"/>
  <c r="H71" i="5" s="1"/>
  <c r="I71" i="5" l="1"/>
  <c r="J71" i="5" s="1"/>
  <c r="N71" i="5" s="1"/>
  <c r="H72" i="5" s="1"/>
  <c r="I72" i="5" l="1"/>
  <c r="J72" i="5" s="1"/>
  <c r="N72" i="5" s="1"/>
  <c r="H73" i="5" s="1"/>
  <c r="I73" i="5" l="1"/>
  <c r="J73" i="5" s="1"/>
  <c r="N73" i="5" s="1"/>
  <c r="H74" i="5" s="1"/>
  <c r="I74" i="5" l="1"/>
  <c r="J74" i="5" s="1"/>
  <c r="N74" i="5" s="1"/>
  <c r="H75" i="5" s="1"/>
  <c r="I75" i="5" l="1"/>
  <c r="J75" i="5" s="1"/>
  <c r="N75" i="5" s="1"/>
  <c r="H76" i="5" s="1"/>
  <c r="I76" i="5" l="1"/>
  <c r="J76" i="5" s="1"/>
  <c r="N76" i="5" s="1"/>
  <c r="H77" i="5" s="1"/>
  <c r="I77" i="5" l="1"/>
  <c r="J77" i="5" s="1"/>
  <c r="N77" i="5" s="1"/>
  <c r="H78" i="5" s="1"/>
  <c r="I78" i="5" l="1"/>
  <c r="J78" i="5" s="1"/>
  <c r="N78" i="5" s="1"/>
  <c r="H79" i="5" s="1"/>
  <c r="I79" i="5" l="1"/>
  <c r="J79" i="5" s="1"/>
  <c r="N79" i="5" s="1"/>
  <c r="H80" i="5" s="1"/>
  <c r="I80" i="5" l="1"/>
  <c r="J80" i="5" s="1"/>
  <c r="N80" i="5" s="1"/>
  <c r="H81" i="5" s="1"/>
  <c r="I81" i="5" l="1"/>
  <c r="J81" i="5" s="1"/>
  <c r="N81" i="5" s="1"/>
  <c r="H82" i="5" s="1"/>
  <c r="I82" i="5" l="1"/>
  <c r="J82" i="5" s="1"/>
  <c r="N82" i="5" s="1"/>
  <c r="H83" i="5" s="1"/>
  <c r="I83" i="5" l="1"/>
  <c r="J83" i="5" s="1"/>
  <c r="N83" i="5" s="1"/>
  <c r="H84" i="5" s="1"/>
  <c r="I84" i="5" l="1"/>
  <c r="J84" i="5" s="1"/>
  <c r="N84" i="5" s="1"/>
  <c r="H85" i="5" s="1"/>
  <c r="I85" i="5" l="1"/>
  <c r="J85" i="5" s="1"/>
  <c r="N85" i="5" s="1"/>
  <c r="H86" i="5" s="1"/>
  <c r="I86" i="5" l="1"/>
  <c r="J86" i="5" s="1"/>
  <c r="N86" i="5" s="1"/>
  <c r="H87" i="5" s="1"/>
  <c r="I87" i="5" l="1"/>
  <c r="J87" i="5" s="1"/>
  <c r="N87" i="5" s="1"/>
  <c r="H88" i="5" s="1"/>
  <c r="I88" i="5" l="1"/>
  <c r="J88" i="5" s="1"/>
  <c r="N88" i="5" s="1"/>
  <c r="H89" i="5" s="1"/>
  <c r="I89" i="5" l="1"/>
  <c r="J89" i="5" s="1"/>
  <c r="N89" i="5" s="1"/>
  <c r="H90" i="5" s="1"/>
  <c r="I90" i="5" l="1"/>
  <c r="J90" i="5" s="1"/>
  <c r="N90" i="5" s="1"/>
  <c r="H91" i="5" s="1"/>
  <c r="I91" i="5" l="1"/>
  <c r="J91" i="5" s="1"/>
  <c r="N91" i="5" s="1"/>
  <c r="H92" i="5" s="1"/>
  <c r="I92" i="5" l="1"/>
  <c r="J92" i="5" s="1"/>
  <c r="N92" i="5"/>
  <c r="H93" i="5" s="1"/>
  <c r="I93" i="5" l="1"/>
  <c r="J93" i="5" s="1"/>
  <c r="N93" i="5" s="1"/>
  <c r="H94" i="5" s="1"/>
  <c r="I94" i="5" l="1"/>
  <c r="J94" i="5" s="1"/>
  <c r="N94" i="5" s="1"/>
  <c r="H95" i="5" s="1"/>
  <c r="I95" i="5" l="1"/>
  <c r="J95" i="5" s="1"/>
  <c r="N95" i="5" s="1"/>
  <c r="H96" i="5" s="1"/>
  <c r="I96" i="5" l="1"/>
  <c r="J96" i="5" s="1"/>
  <c r="N96" i="5" s="1"/>
  <c r="H97" i="5" s="1"/>
  <c r="I97" i="5" l="1"/>
  <c r="J97" i="5" s="1"/>
  <c r="N97" i="5" s="1"/>
  <c r="H98" i="5" s="1"/>
  <c r="I98" i="5" l="1"/>
  <c r="J98" i="5" s="1"/>
  <c r="N98" i="5" s="1"/>
  <c r="H99" i="5" s="1"/>
  <c r="I99" i="5" l="1"/>
  <c r="J99" i="5" s="1"/>
  <c r="N99" i="5" s="1"/>
  <c r="H100" i="5" s="1"/>
  <c r="I100" i="5" l="1"/>
  <c r="J100" i="5" s="1"/>
  <c r="N100" i="5" s="1"/>
  <c r="H101" i="5" s="1"/>
  <c r="I101" i="5" l="1"/>
  <c r="J101" i="5" s="1"/>
  <c r="N101" i="5" s="1"/>
  <c r="H102" i="5" s="1"/>
  <c r="I102" i="5" l="1"/>
  <c r="J102" i="5" s="1"/>
  <c r="N102" i="5" s="1"/>
  <c r="H103" i="5" s="1"/>
  <c r="I103" i="5" l="1"/>
  <c r="J103" i="5" s="1"/>
  <c r="N103" i="5" s="1"/>
  <c r="H104" i="5" s="1"/>
  <c r="I104" i="5" l="1"/>
  <c r="J104" i="5" s="1"/>
  <c r="N104" i="5" s="1"/>
  <c r="H105" i="5" s="1"/>
  <c r="I105" i="5" l="1"/>
  <c r="J105" i="5" s="1"/>
  <c r="N105" i="5" s="1"/>
  <c r="H106" i="5" s="1"/>
  <c r="I106" i="5" l="1"/>
  <c r="J106" i="5" s="1"/>
  <c r="N106" i="5" s="1"/>
  <c r="H107" i="5" s="1"/>
  <c r="I107" i="5" l="1"/>
  <c r="J107" i="5" s="1"/>
  <c r="N107" i="5" s="1"/>
  <c r="H108" i="5" s="1"/>
  <c r="I108" i="5" l="1"/>
  <c r="J108" i="5" s="1"/>
  <c r="N108" i="5" s="1"/>
  <c r="H109" i="5" s="1"/>
  <c r="I109" i="5" l="1"/>
  <c r="J109" i="5" s="1"/>
  <c r="N109" i="5" s="1"/>
  <c r="H110" i="5" s="1"/>
  <c r="I110" i="5" l="1"/>
  <c r="J110" i="5" s="1"/>
  <c r="N110" i="5" s="1"/>
  <c r="H111" i="5" s="1"/>
  <c r="I111" i="5" l="1"/>
  <c r="J111" i="5" s="1"/>
  <c r="N111" i="5" s="1"/>
  <c r="H112" i="5" s="1"/>
  <c r="I112" i="5" l="1"/>
  <c r="J112" i="5" s="1"/>
  <c r="N112" i="5" s="1"/>
  <c r="H113" i="5" s="1"/>
  <c r="I113" i="5" l="1"/>
  <c r="J113" i="5" s="1"/>
  <c r="N113" i="5" s="1"/>
  <c r="H114" i="5" s="1"/>
  <c r="I114" i="5" l="1"/>
  <c r="J114" i="5" s="1"/>
  <c r="N114" i="5" s="1"/>
  <c r="H115" i="5" s="1"/>
  <c r="I115" i="5" l="1"/>
  <c r="J115" i="5" s="1"/>
  <c r="N115" i="5" s="1"/>
  <c r="H116" i="5" s="1"/>
  <c r="I116" i="5" l="1"/>
  <c r="J116" i="5" s="1"/>
  <c r="N116" i="5" s="1"/>
  <c r="H117" i="5" s="1"/>
  <c r="I117" i="5" l="1"/>
  <c r="J117" i="5" s="1"/>
  <c r="N117" i="5" s="1"/>
  <c r="H118" i="5" s="1"/>
  <c r="I118" i="5" l="1"/>
  <c r="J118" i="5" s="1"/>
  <c r="N118" i="5" s="1"/>
  <c r="H119" i="5" s="1"/>
  <c r="I119" i="5" l="1"/>
  <c r="J119" i="5" s="1"/>
  <c r="N119" i="5" s="1"/>
  <c r="H120" i="5" s="1"/>
  <c r="I120" i="5" l="1"/>
  <c r="J120" i="5" s="1"/>
  <c r="N120" i="5" s="1"/>
  <c r="H121" i="5" s="1"/>
  <c r="I121" i="5" l="1"/>
  <c r="J121" i="5" s="1"/>
  <c r="N121" i="5"/>
  <c r="H122" i="5" s="1"/>
  <c r="I122" i="5" l="1"/>
  <c r="J122" i="5" s="1"/>
  <c r="N122" i="5" s="1"/>
  <c r="H123" i="5" s="1"/>
  <c r="I123" i="5" l="1"/>
  <c r="J123" i="5" s="1"/>
  <c r="N123" i="5" s="1"/>
  <c r="H124" i="5" s="1"/>
  <c r="I124" i="5" l="1"/>
  <c r="J124" i="5" s="1"/>
  <c r="N124" i="5" s="1"/>
  <c r="H125" i="5" s="1"/>
  <c r="I125" i="5" l="1"/>
  <c r="J125" i="5" s="1"/>
  <c r="N125" i="5" s="1"/>
  <c r="H126" i="5" s="1"/>
  <c r="I126" i="5" l="1"/>
  <c r="J126" i="5" s="1"/>
  <c r="N126" i="5" s="1"/>
  <c r="H127" i="5" s="1"/>
  <c r="I127" i="5" l="1"/>
  <c r="J127" i="5" s="1"/>
  <c r="N127" i="5" s="1"/>
  <c r="H128" i="5" s="1"/>
  <c r="I128" i="5" l="1"/>
  <c r="J128" i="5" s="1"/>
  <c r="N128" i="5" s="1"/>
  <c r="H129" i="5" s="1"/>
  <c r="I129" i="5" l="1"/>
  <c r="J129" i="5" s="1"/>
  <c r="N129" i="5" s="1"/>
  <c r="H130" i="5" s="1"/>
  <c r="I130" i="5" l="1"/>
  <c r="J130" i="5" s="1"/>
  <c r="N130" i="5" s="1"/>
  <c r="H131" i="5" s="1"/>
  <c r="I131" i="5" l="1"/>
  <c r="J131" i="5" s="1"/>
  <c r="N131" i="5" s="1"/>
  <c r="H132" i="5" s="1"/>
  <c r="I132" i="5" l="1"/>
  <c r="J132" i="5" s="1"/>
  <c r="N132" i="5" s="1"/>
  <c r="H133" i="5" s="1"/>
  <c r="I133" i="5" l="1"/>
  <c r="J133" i="5" s="1"/>
  <c r="N133" i="5" s="1"/>
  <c r="H134" i="5" s="1"/>
  <c r="I134" i="5" l="1"/>
  <c r="J134" i="5" s="1"/>
  <c r="N134" i="5"/>
  <c r="H135" i="5" s="1"/>
  <c r="I135" i="5" l="1"/>
  <c r="J135" i="5" s="1"/>
  <c r="N135" i="5" s="1"/>
  <c r="O135" i="5" l="1"/>
  <c r="H136" i="5"/>
  <c r="I136" i="5" l="1"/>
  <c r="J136" i="5" s="1"/>
  <c r="N136" i="5" s="1"/>
  <c r="H137" i="5" s="1"/>
  <c r="I137" i="5" l="1"/>
  <c r="J137" i="5" s="1"/>
  <c r="N137" i="5" s="1"/>
  <c r="H138" i="5" s="1"/>
  <c r="I138" i="5" l="1"/>
  <c r="J138" i="5" s="1"/>
  <c r="N138" i="5"/>
  <c r="H139" i="5" s="1"/>
  <c r="I139" i="5" l="1"/>
  <c r="J139" i="5" s="1"/>
  <c r="N139" i="5" s="1"/>
  <c r="H140" i="5" s="1"/>
  <c r="I140" i="5" l="1"/>
  <c r="J140" i="5" s="1"/>
  <c r="N140" i="5" s="1"/>
  <c r="H141" i="5" s="1"/>
  <c r="I141" i="5" l="1"/>
  <c r="J141" i="5" s="1"/>
  <c r="N141" i="5" s="1"/>
  <c r="H142" i="5" s="1"/>
  <c r="I142" i="5" l="1"/>
  <c r="J142" i="5" s="1"/>
  <c r="N142" i="5" s="1"/>
  <c r="H143" i="5" s="1"/>
  <c r="I143" i="5" l="1"/>
  <c r="J143" i="5" s="1"/>
  <c r="N143" i="5"/>
  <c r="H144" i="5" s="1"/>
  <c r="I144" i="5" l="1"/>
  <c r="J144" i="5" s="1"/>
  <c r="N144" i="5" s="1"/>
  <c r="H145" i="5" s="1"/>
  <c r="I145" i="5" l="1"/>
  <c r="J145" i="5" s="1"/>
  <c r="N145" i="5" s="1"/>
  <c r="H146" i="5" s="1"/>
  <c r="I146" i="5" l="1"/>
  <c r="J146" i="5" s="1"/>
  <c r="N146" i="5" s="1"/>
  <c r="H147" i="5" s="1"/>
  <c r="I147" i="5" l="1"/>
  <c r="J147" i="5" s="1"/>
  <c r="N147" i="5" s="1"/>
  <c r="H148" i="5" s="1"/>
  <c r="I148" i="5" l="1"/>
  <c r="J148" i="5" s="1"/>
  <c r="N148" i="5" s="1"/>
  <c r="H149" i="5" s="1"/>
  <c r="I149" i="5" l="1"/>
  <c r="J149" i="5" s="1"/>
  <c r="N149" i="5" s="1"/>
  <c r="H150" i="5" s="1"/>
  <c r="I150" i="5" l="1"/>
  <c r="J150" i="5" s="1"/>
  <c r="N150" i="5" s="1"/>
  <c r="H151" i="5" s="1"/>
  <c r="I151" i="5" l="1"/>
  <c r="J151" i="5" s="1"/>
  <c r="N151" i="5" s="1"/>
  <c r="H152" i="5" s="1"/>
  <c r="I152" i="5" l="1"/>
  <c r="J152" i="5" s="1"/>
  <c r="N152" i="5" s="1"/>
  <c r="H153" i="5" s="1"/>
  <c r="I153" i="5" l="1"/>
  <c r="J153" i="5" s="1"/>
  <c r="N153" i="5"/>
  <c r="H154" i="5" s="1"/>
  <c r="I154" i="5" l="1"/>
  <c r="J154" i="5" s="1"/>
  <c r="N154" i="5" s="1"/>
  <c r="H155" i="5" s="1"/>
  <c r="I155" i="5" l="1"/>
  <c r="J155" i="5" s="1"/>
  <c r="N155" i="5" s="1"/>
  <c r="H156" i="5" s="1"/>
  <c r="I156" i="5" l="1"/>
  <c r="J156" i="5" s="1"/>
  <c r="N156" i="5" s="1"/>
  <c r="H157" i="5" s="1"/>
  <c r="I157" i="5" l="1"/>
  <c r="J157" i="5" s="1"/>
  <c r="N157" i="5" s="1"/>
  <c r="H158" i="5" s="1"/>
  <c r="I158" i="5" l="1"/>
  <c r="J158" i="5" s="1"/>
  <c r="N158" i="5" s="1"/>
  <c r="H159" i="5" s="1"/>
  <c r="I159" i="5" l="1"/>
  <c r="J159" i="5" s="1"/>
  <c r="N159" i="5" s="1"/>
  <c r="H160" i="5" s="1"/>
  <c r="I160" i="5" l="1"/>
  <c r="J160" i="5" s="1"/>
  <c r="N160" i="5" s="1"/>
  <c r="H161" i="5" s="1"/>
  <c r="I161" i="5" l="1"/>
  <c r="J161" i="5" s="1"/>
  <c r="N161" i="5" s="1"/>
  <c r="H162" i="5" s="1"/>
  <c r="I162" i="5" l="1"/>
  <c r="J162" i="5" s="1"/>
  <c r="N162" i="5" s="1"/>
  <c r="H163" i="5" s="1"/>
  <c r="I163" i="5" l="1"/>
  <c r="J163" i="5" s="1"/>
  <c r="N163" i="5" s="1"/>
  <c r="H164" i="5" s="1"/>
  <c r="I164" i="5" l="1"/>
  <c r="J164" i="5" s="1"/>
  <c r="N164" i="5" s="1"/>
  <c r="H165" i="5" s="1"/>
  <c r="I165" i="5" l="1"/>
  <c r="J165" i="5" s="1"/>
  <c r="N165" i="5" s="1"/>
  <c r="H166" i="5" s="1"/>
  <c r="I166" i="5" l="1"/>
  <c r="J166" i="5" s="1"/>
  <c r="N166" i="5"/>
  <c r="H167" i="5" s="1"/>
  <c r="I167" i="5" l="1"/>
  <c r="J167" i="5" s="1"/>
  <c r="N167" i="5" s="1"/>
  <c r="H168" i="5" s="1"/>
  <c r="I168" i="5" l="1"/>
  <c r="J168" i="5" s="1"/>
  <c r="N168" i="5"/>
  <c r="H169" i="5" s="1"/>
  <c r="I169" i="5" l="1"/>
  <c r="J169" i="5" s="1"/>
  <c r="N169" i="5" s="1"/>
  <c r="H170" i="5" s="1"/>
  <c r="I170" i="5" l="1"/>
  <c r="J170" i="5" s="1"/>
  <c r="N170" i="5" s="1"/>
  <c r="H171" i="5" s="1"/>
  <c r="I171" i="5" l="1"/>
  <c r="J171" i="5" s="1"/>
  <c r="N171" i="5" s="1"/>
  <c r="H172" i="5" s="1"/>
  <c r="I172" i="5" l="1"/>
  <c r="J172" i="5" s="1"/>
  <c r="N172" i="5"/>
  <c r="H173" i="5" s="1"/>
  <c r="I173" i="5" l="1"/>
  <c r="J173" i="5" s="1"/>
  <c r="N173" i="5" s="1"/>
  <c r="H174" i="5" s="1"/>
  <c r="I174" i="5" l="1"/>
  <c r="J174" i="5" s="1"/>
  <c r="N174" i="5" s="1"/>
  <c r="H175" i="5" s="1"/>
  <c r="I175" i="5" l="1"/>
  <c r="J175" i="5" s="1"/>
  <c r="N175" i="5" s="1"/>
  <c r="H176" i="5" s="1"/>
  <c r="I176" i="5" l="1"/>
  <c r="J176" i="5" s="1"/>
  <c r="N176" i="5" s="1"/>
  <c r="H177" i="5" s="1"/>
  <c r="I177" i="5" l="1"/>
  <c r="J177" i="5" s="1"/>
  <c r="N177" i="5"/>
  <c r="H178" i="5" s="1"/>
  <c r="I178" i="5" l="1"/>
  <c r="J178" i="5" s="1"/>
  <c r="N178" i="5"/>
  <c r="H179" i="5" s="1"/>
  <c r="I179" i="5" l="1"/>
  <c r="J179" i="5" s="1"/>
  <c r="N179" i="5" s="1"/>
  <c r="H180" i="5" s="1"/>
  <c r="I180" i="5" l="1"/>
  <c r="J180" i="5" s="1"/>
  <c r="N180" i="5" s="1"/>
  <c r="H181" i="5" s="1"/>
  <c r="I181" i="5" l="1"/>
  <c r="J181" i="5" s="1"/>
  <c r="N181" i="5" s="1"/>
  <c r="H182" i="5" s="1"/>
  <c r="I182" i="5" l="1"/>
  <c r="J182" i="5" s="1"/>
  <c r="N182" i="5" s="1"/>
  <c r="H183" i="5" s="1"/>
  <c r="I183" i="5" l="1"/>
  <c r="J183" i="5" s="1"/>
  <c r="N183" i="5" s="1"/>
  <c r="H184" i="5" s="1"/>
  <c r="I184" i="5" l="1"/>
  <c r="J184" i="5" s="1"/>
  <c r="N184" i="5" s="1"/>
  <c r="H185" i="5" s="1"/>
  <c r="I185" i="5" l="1"/>
  <c r="J185" i="5" s="1"/>
  <c r="N185" i="5" s="1"/>
  <c r="H186" i="5" s="1"/>
  <c r="I186" i="5" l="1"/>
  <c r="J186" i="5" s="1"/>
  <c r="N186" i="5" s="1"/>
  <c r="H187" i="5" s="1"/>
  <c r="I187" i="5" l="1"/>
  <c r="J187" i="5" s="1"/>
  <c r="N187" i="5" s="1"/>
  <c r="H188" i="5" s="1"/>
  <c r="I188" i="5" l="1"/>
  <c r="J188" i="5" s="1"/>
  <c r="N188" i="5" s="1"/>
  <c r="H189" i="5" s="1"/>
  <c r="I189" i="5" l="1"/>
  <c r="J189" i="5" s="1"/>
  <c r="N189" i="5" s="1"/>
  <c r="H190" i="5" s="1"/>
  <c r="I190" i="5" l="1"/>
  <c r="J190" i="5" s="1"/>
  <c r="N190" i="5" s="1"/>
  <c r="H191" i="5" s="1"/>
  <c r="I191" i="5" l="1"/>
  <c r="J191" i="5" s="1"/>
  <c r="N191" i="5" s="1"/>
  <c r="H192" i="5" s="1"/>
  <c r="I192" i="5" l="1"/>
  <c r="J192" i="5" s="1"/>
  <c r="N192" i="5" s="1"/>
  <c r="H193" i="5" s="1"/>
  <c r="I193" i="5" l="1"/>
  <c r="J193" i="5" s="1"/>
  <c r="N193" i="5" s="1"/>
  <c r="H194" i="5" s="1"/>
  <c r="I194" i="5" l="1"/>
  <c r="J194" i="5" s="1"/>
  <c r="N194" i="5" s="1"/>
  <c r="H195" i="5" s="1"/>
  <c r="I195" i="5" l="1"/>
  <c r="J195" i="5" s="1"/>
  <c r="N195" i="5" s="1"/>
  <c r="H196" i="5" s="1"/>
  <c r="I196" i="5" l="1"/>
  <c r="J196" i="5" s="1"/>
  <c r="N196" i="5" s="1"/>
  <c r="H197" i="5" s="1"/>
  <c r="I197" i="5" l="1"/>
  <c r="J197" i="5" s="1"/>
  <c r="N197" i="5" s="1"/>
  <c r="H198" i="5" s="1"/>
  <c r="I198" i="5" l="1"/>
  <c r="J198" i="5" s="1"/>
  <c r="N198" i="5" s="1"/>
  <c r="H199" i="5" s="1"/>
  <c r="I199" i="5" l="1"/>
  <c r="J199" i="5" s="1"/>
  <c r="N199" i="5" s="1"/>
  <c r="H200" i="5" s="1"/>
  <c r="I200" i="5" l="1"/>
  <c r="J200" i="5" s="1"/>
  <c r="N200" i="5" s="1"/>
  <c r="H201" i="5" s="1"/>
  <c r="I201" i="5" l="1"/>
  <c r="J201" i="5" s="1"/>
  <c r="N201" i="5" s="1"/>
  <c r="H202" i="5" s="1"/>
  <c r="I202" i="5" l="1"/>
  <c r="J202" i="5" s="1"/>
  <c r="N202" i="5" s="1"/>
  <c r="H203" i="5" s="1"/>
  <c r="I203" i="5" l="1"/>
  <c r="J203" i="5" s="1"/>
  <c r="N203" i="5" s="1"/>
  <c r="H204" i="5" s="1"/>
  <c r="I204" i="5" l="1"/>
  <c r="J204" i="5" s="1"/>
  <c r="N204" i="5" s="1"/>
  <c r="H205" i="5" s="1"/>
  <c r="I205" i="5" l="1"/>
  <c r="J205" i="5" s="1"/>
  <c r="N205" i="5" s="1"/>
  <c r="H206" i="5" s="1"/>
  <c r="I206" i="5" l="1"/>
  <c r="J206" i="5" s="1"/>
  <c r="N206" i="5" s="1"/>
  <c r="H207" i="5" s="1"/>
  <c r="I207" i="5" l="1"/>
  <c r="J207" i="5" s="1"/>
  <c r="N207" i="5" s="1"/>
  <c r="H208" i="5" s="1"/>
  <c r="I208" i="5" l="1"/>
  <c r="J208" i="5" s="1"/>
  <c r="N208" i="5" s="1"/>
  <c r="H209" i="5" s="1"/>
  <c r="I209" i="5" l="1"/>
  <c r="J209" i="5" s="1"/>
  <c r="N209" i="5" s="1"/>
  <c r="H210" i="5" s="1"/>
  <c r="I210" i="5" l="1"/>
  <c r="J210" i="5" s="1"/>
  <c r="N210" i="5" s="1"/>
  <c r="H211" i="5" s="1"/>
  <c r="I211" i="5" l="1"/>
  <c r="J211" i="5" s="1"/>
  <c r="N211" i="5" s="1"/>
  <c r="H212" i="5" s="1"/>
  <c r="I212" i="5" l="1"/>
  <c r="J212" i="5" s="1"/>
  <c r="N212" i="5" s="1"/>
  <c r="H213" i="5" s="1"/>
  <c r="I213" i="5" l="1"/>
  <c r="J213" i="5" s="1"/>
  <c r="N213" i="5" s="1"/>
  <c r="H214" i="5" s="1"/>
  <c r="I214" i="5" l="1"/>
  <c r="J214" i="5" s="1"/>
  <c r="N214" i="5" s="1"/>
  <c r="H215" i="5" s="1"/>
  <c r="I215" i="5" l="1"/>
  <c r="J215" i="5" s="1"/>
  <c r="N215" i="5" s="1"/>
  <c r="H216" i="5" s="1"/>
  <c r="I216" i="5" l="1"/>
  <c r="J216" i="5" s="1"/>
  <c r="N216" i="5" s="1"/>
  <c r="H217" i="5" s="1"/>
  <c r="I217" i="5" l="1"/>
  <c r="J217" i="5" s="1"/>
  <c r="N217" i="5" s="1"/>
  <c r="H218" i="5" s="1"/>
  <c r="I218" i="5" l="1"/>
  <c r="J218" i="5" s="1"/>
  <c r="N218" i="5" s="1"/>
  <c r="H219" i="5" s="1"/>
  <c r="I219" i="5" l="1"/>
  <c r="J219" i="5" s="1"/>
  <c r="N219" i="5" s="1"/>
  <c r="H220" i="5" s="1"/>
  <c r="I220" i="5" l="1"/>
  <c r="J220" i="5" s="1"/>
  <c r="N220" i="5" s="1"/>
  <c r="H221" i="5" s="1"/>
  <c r="I221" i="5" l="1"/>
  <c r="J221" i="5" s="1"/>
  <c r="N221" i="5" s="1"/>
  <c r="H222" i="5" s="1"/>
  <c r="I222" i="5" l="1"/>
  <c r="J222" i="5" s="1"/>
  <c r="N222" i="5" s="1"/>
  <c r="H223" i="5" s="1"/>
  <c r="I223" i="5" l="1"/>
  <c r="J223" i="5" s="1"/>
  <c r="N223" i="5" s="1"/>
  <c r="H224" i="5" s="1"/>
  <c r="I224" i="5" l="1"/>
  <c r="J224" i="5" s="1"/>
  <c r="N224" i="5" s="1"/>
  <c r="H225" i="5" s="1"/>
  <c r="I225" i="5" l="1"/>
  <c r="J225" i="5" s="1"/>
  <c r="N225" i="5" s="1"/>
  <c r="H226" i="5" s="1"/>
  <c r="I226" i="5" l="1"/>
  <c r="J226" i="5" s="1"/>
  <c r="N226" i="5" s="1"/>
  <c r="H227" i="5" s="1"/>
  <c r="I227" i="5" l="1"/>
  <c r="J227" i="5" s="1"/>
  <c r="N227" i="5" s="1"/>
  <c r="H228" i="5" s="1"/>
  <c r="I228" i="5" l="1"/>
  <c r="J228" i="5" s="1"/>
  <c r="N228" i="5" s="1"/>
  <c r="H229" i="5" s="1"/>
  <c r="I229" i="5" l="1"/>
  <c r="J229" i="5" s="1"/>
  <c r="N229" i="5" s="1"/>
  <c r="H230" i="5" s="1"/>
  <c r="I230" i="5" l="1"/>
  <c r="J230" i="5" s="1"/>
  <c r="N230" i="5" s="1"/>
  <c r="H231" i="5" s="1"/>
  <c r="I231" i="5" l="1"/>
  <c r="J231" i="5" s="1"/>
  <c r="N231" i="5" s="1"/>
  <c r="H232" i="5" s="1"/>
  <c r="I232" i="5" l="1"/>
  <c r="J232" i="5" s="1"/>
  <c r="N232" i="5" s="1"/>
  <c r="H233" i="5" s="1"/>
  <c r="I233" i="5" l="1"/>
  <c r="J233" i="5" s="1"/>
  <c r="N233" i="5" s="1"/>
  <c r="H234" i="5" s="1"/>
  <c r="I234" i="5" l="1"/>
  <c r="J234" i="5" s="1"/>
  <c r="N234" i="5" s="1"/>
  <c r="H235" i="5" s="1"/>
  <c r="I235" i="5" l="1"/>
  <c r="J235" i="5" s="1"/>
  <c r="N235" i="5" s="1"/>
  <c r="H236" i="5" s="1"/>
  <c r="M135" i="4"/>
  <c r="M119" i="4"/>
  <c r="M118" i="4"/>
  <c r="M117" i="4"/>
  <c r="M116" i="4"/>
  <c r="F115" i="4"/>
  <c r="C115" i="4" s="1"/>
  <c r="B105" i="4"/>
  <c r="B103" i="4"/>
  <c r="B95" i="4"/>
  <c r="B96" i="4" s="1"/>
  <c r="D72" i="4"/>
  <c r="C72" i="4"/>
  <c r="B72" i="4"/>
  <c r="B70" i="4"/>
  <c r="A81" i="4" s="1"/>
  <c r="A82" i="4" s="1"/>
  <c r="A83" i="4" s="1"/>
  <c r="A84" i="4" s="1"/>
  <c r="A85" i="4" s="1"/>
  <c r="A86" i="4" s="1"/>
  <c r="B69" i="4"/>
  <c r="F57" i="4"/>
  <c r="J56" i="4"/>
  <c r="I56" i="4"/>
  <c r="C55" i="4"/>
  <c r="C54" i="4"/>
  <c r="B49" i="4"/>
  <c r="M127" i="4" s="1"/>
  <c r="B48" i="4"/>
  <c r="M126" i="4" s="1"/>
  <c r="B47" i="4"/>
  <c r="B46" i="4"/>
  <c r="M136" i="4" s="1"/>
  <c r="B45" i="4"/>
  <c r="M159" i="4" s="1"/>
  <c r="C44" i="4"/>
  <c r="B44" i="4"/>
  <c r="M134" i="4" s="1"/>
  <c r="B43" i="4"/>
  <c r="M86" i="4" s="1"/>
  <c r="B42" i="4"/>
  <c r="M228" i="4" s="1"/>
  <c r="C41" i="4"/>
  <c r="B41" i="4"/>
  <c r="M191" i="4" s="1"/>
  <c r="C40" i="4"/>
  <c r="B40" i="4"/>
  <c r="C39" i="4"/>
  <c r="B39" i="4"/>
  <c r="M82" i="4" s="1"/>
  <c r="C38" i="4"/>
  <c r="B38" i="4"/>
  <c r="M128" i="4" s="1"/>
  <c r="F33" i="4"/>
  <c r="C31" i="4"/>
  <c r="C30" i="4"/>
  <c r="C25" i="4"/>
  <c r="C20" i="4"/>
  <c r="B20" i="4"/>
  <c r="G13" i="4"/>
  <c r="G7" i="4"/>
  <c r="C19" i="4" s="1"/>
  <c r="C21" i="4" s="1"/>
  <c r="G6" i="4"/>
  <c r="B19" i="4" s="1"/>
  <c r="G5" i="4"/>
  <c r="G4" i="4"/>
  <c r="B24" i="4" s="1"/>
  <c r="I115" i="4" l="1"/>
  <c r="B116" i="4" s="1"/>
  <c r="E116" i="4" s="1"/>
  <c r="C48" i="4"/>
  <c r="M147" i="4"/>
  <c r="M150" i="4"/>
  <c r="M152" i="4"/>
  <c r="H326" i="4"/>
  <c r="F326" i="4" s="1"/>
  <c r="H230" i="4"/>
  <c r="F230" i="4" s="1"/>
  <c r="H134" i="4"/>
  <c r="G119" i="4"/>
  <c r="H314" i="4"/>
  <c r="H218" i="4"/>
  <c r="H122" i="4"/>
  <c r="G120" i="4"/>
  <c r="H290" i="4"/>
  <c r="H194" i="4"/>
  <c r="F194" i="4" s="1"/>
  <c r="H118" i="4"/>
  <c r="H266" i="4"/>
  <c r="H170" i="4"/>
  <c r="H116" i="4"/>
  <c r="G124" i="4"/>
  <c r="H206" i="4"/>
  <c r="F206" i="4" s="1"/>
  <c r="H117" i="4"/>
  <c r="G126" i="4"/>
  <c r="G134" i="4"/>
  <c r="G142" i="4"/>
  <c r="G150" i="4"/>
  <c r="G158" i="4"/>
  <c r="G166" i="4"/>
  <c r="G174" i="4"/>
  <c r="G182" i="4"/>
  <c r="G190" i="4"/>
  <c r="G198" i="4"/>
  <c r="G206" i="4"/>
  <c r="G214" i="4"/>
  <c r="G222" i="4"/>
  <c r="G230" i="4"/>
  <c r="G238" i="4"/>
  <c r="G246" i="4"/>
  <c r="G254" i="4"/>
  <c r="G262" i="4"/>
  <c r="G270" i="4"/>
  <c r="G278" i="4"/>
  <c r="G286" i="4"/>
  <c r="G294" i="4"/>
  <c r="G302" i="4"/>
  <c r="G310" i="4"/>
  <c r="G318" i="4"/>
  <c r="G326" i="4"/>
  <c r="G334" i="4"/>
  <c r="G342" i="4"/>
  <c r="G350" i="4"/>
  <c r="G132" i="4"/>
  <c r="G180" i="4"/>
  <c r="G212" i="4"/>
  <c r="G244" i="4"/>
  <c r="G268" i="4"/>
  <c r="G292" i="4"/>
  <c r="G324" i="4"/>
  <c r="G340" i="4"/>
  <c r="G181" i="4"/>
  <c r="G237" i="4"/>
  <c r="G285" i="4"/>
  <c r="H182" i="4"/>
  <c r="F182" i="4" s="1"/>
  <c r="H119" i="4"/>
  <c r="F119" i="4" s="1"/>
  <c r="G127" i="4"/>
  <c r="G135" i="4"/>
  <c r="G143" i="4"/>
  <c r="G151" i="4"/>
  <c r="G159" i="4"/>
  <c r="G167" i="4"/>
  <c r="G175" i="4"/>
  <c r="G183" i="4"/>
  <c r="G191" i="4"/>
  <c r="G199" i="4"/>
  <c r="G207" i="4"/>
  <c r="G215" i="4"/>
  <c r="G223" i="4"/>
  <c r="G231" i="4"/>
  <c r="G239" i="4"/>
  <c r="G247" i="4"/>
  <c r="G255" i="4"/>
  <c r="G263" i="4"/>
  <c r="G271" i="4"/>
  <c r="G279" i="4"/>
  <c r="G287" i="4"/>
  <c r="G295" i="4"/>
  <c r="G303" i="4"/>
  <c r="G311" i="4"/>
  <c r="G319" i="4"/>
  <c r="G327" i="4"/>
  <c r="G335" i="4"/>
  <c r="G343" i="4"/>
  <c r="G351" i="4"/>
  <c r="G123" i="4"/>
  <c r="G188" i="4"/>
  <c r="G228" i="4"/>
  <c r="G260" i="4"/>
  <c r="G284" i="4"/>
  <c r="G316" i="4"/>
  <c r="G348" i="4"/>
  <c r="G125" i="4"/>
  <c r="G189" i="4"/>
  <c r="G253" i="4"/>
  <c r="H350" i="4"/>
  <c r="F350" i="4" s="1"/>
  <c r="H158" i="4"/>
  <c r="F158" i="4" s="1"/>
  <c r="G117" i="4"/>
  <c r="G128" i="4"/>
  <c r="G136" i="4"/>
  <c r="G144" i="4"/>
  <c r="G152" i="4"/>
  <c r="G160" i="4"/>
  <c r="G168" i="4"/>
  <c r="G176" i="4"/>
  <c r="G184" i="4"/>
  <c r="G192" i="4"/>
  <c r="G200" i="4"/>
  <c r="G208" i="4"/>
  <c r="G216" i="4"/>
  <c r="G224" i="4"/>
  <c r="G232" i="4"/>
  <c r="G240" i="4"/>
  <c r="G248" i="4"/>
  <c r="G256" i="4"/>
  <c r="G264" i="4"/>
  <c r="G272" i="4"/>
  <c r="G280" i="4"/>
  <c r="G288" i="4"/>
  <c r="G296" i="4"/>
  <c r="G304" i="4"/>
  <c r="G312" i="4"/>
  <c r="G320" i="4"/>
  <c r="G328" i="4"/>
  <c r="G336" i="4"/>
  <c r="G344" i="4"/>
  <c r="G352" i="4"/>
  <c r="G156" i="4"/>
  <c r="G220" i="4"/>
  <c r="G276" i="4"/>
  <c r="G332" i="4"/>
  <c r="G157" i="4"/>
  <c r="G221" i="4"/>
  <c r="H338" i="4"/>
  <c r="H146" i="4"/>
  <c r="F146" i="4" s="1"/>
  <c r="G118" i="4"/>
  <c r="G129" i="4"/>
  <c r="G137" i="4"/>
  <c r="G145" i="4"/>
  <c r="G153" i="4"/>
  <c r="G161" i="4"/>
  <c r="G169" i="4"/>
  <c r="G177" i="4"/>
  <c r="G185" i="4"/>
  <c r="G193" i="4"/>
  <c r="G201" i="4"/>
  <c r="G209" i="4"/>
  <c r="G217" i="4"/>
  <c r="G225" i="4"/>
  <c r="G233" i="4"/>
  <c r="G241" i="4"/>
  <c r="G249" i="4"/>
  <c r="G257" i="4"/>
  <c r="G265" i="4"/>
  <c r="G273" i="4"/>
  <c r="G281" i="4"/>
  <c r="G289" i="4"/>
  <c r="G297" i="4"/>
  <c r="G305" i="4"/>
  <c r="G313" i="4"/>
  <c r="G321" i="4"/>
  <c r="G329" i="4"/>
  <c r="G337" i="4"/>
  <c r="G345" i="4"/>
  <c r="G353" i="4"/>
  <c r="G204" i="4"/>
  <c r="H242" i="4"/>
  <c r="F242" i="4" s="1"/>
  <c r="G133" i="4"/>
  <c r="G173" i="4"/>
  <c r="G213" i="4"/>
  <c r="G245" i="4"/>
  <c r="G277" i="4"/>
  <c r="H302" i="4"/>
  <c r="F302" i="4" s="1"/>
  <c r="G121" i="4"/>
  <c r="G130" i="4"/>
  <c r="G138" i="4"/>
  <c r="G146" i="4"/>
  <c r="G154" i="4"/>
  <c r="G162" i="4"/>
  <c r="G170" i="4"/>
  <c r="G178" i="4"/>
  <c r="G186" i="4"/>
  <c r="G194" i="4"/>
  <c r="G202" i="4"/>
  <c r="G210" i="4"/>
  <c r="G218" i="4"/>
  <c r="G226" i="4"/>
  <c r="G234" i="4"/>
  <c r="G242" i="4"/>
  <c r="G250" i="4"/>
  <c r="G258" i="4"/>
  <c r="G266" i="4"/>
  <c r="G274" i="4"/>
  <c r="G282" i="4"/>
  <c r="G290" i="4"/>
  <c r="G298" i="4"/>
  <c r="G306" i="4"/>
  <c r="G314" i="4"/>
  <c r="G322" i="4"/>
  <c r="G330" i="4"/>
  <c r="G338" i="4"/>
  <c r="G346" i="4"/>
  <c r="G354" i="4"/>
  <c r="G164" i="4"/>
  <c r="G236" i="4"/>
  <c r="G300" i="4"/>
  <c r="G141" i="4"/>
  <c r="G165" i="4"/>
  <c r="G197" i="4"/>
  <c r="G229" i="4"/>
  <c r="G261" i="4"/>
  <c r="H278" i="4"/>
  <c r="F278" i="4" s="1"/>
  <c r="G122" i="4"/>
  <c r="G131" i="4"/>
  <c r="G139" i="4"/>
  <c r="G147" i="4"/>
  <c r="G155" i="4"/>
  <c r="G163" i="4"/>
  <c r="G171" i="4"/>
  <c r="G179" i="4"/>
  <c r="G187" i="4"/>
  <c r="G195" i="4"/>
  <c r="G203" i="4"/>
  <c r="G211" i="4"/>
  <c r="G219" i="4"/>
  <c r="G227" i="4"/>
  <c r="G235" i="4"/>
  <c r="G243" i="4"/>
  <c r="G251" i="4"/>
  <c r="G259" i="4"/>
  <c r="G267" i="4"/>
  <c r="G275" i="4"/>
  <c r="G283" i="4"/>
  <c r="G291" i="4"/>
  <c r="G299" i="4"/>
  <c r="G307" i="4"/>
  <c r="G315" i="4"/>
  <c r="G323" i="4"/>
  <c r="G331" i="4"/>
  <c r="G339" i="4"/>
  <c r="G347" i="4"/>
  <c r="G355" i="4"/>
  <c r="H254" i="4"/>
  <c r="G140" i="4"/>
  <c r="G148" i="4"/>
  <c r="G172" i="4"/>
  <c r="G196" i="4"/>
  <c r="G252" i="4"/>
  <c r="G308" i="4"/>
  <c r="G149" i="4"/>
  <c r="G205" i="4"/>
  <c r="G269" i="4"/>
  <c r="G341" i="4"/>
  <c r="G349" i="4"/>
  <c r="G293" i="4"/>
  <c r="G301" i="4"/>
  <c r="G309" i="4"/>
  <c r="G317" i="4"/>
  <c r="G325" i="4"/>
  <c r="G333" i="4"/>
  <c r="C49" i="4"/>
  <c r="D31" i="4"/>
  <c r="C45" i="4"/>
  <c r="B21" i="4"/>
  <c r="B25" i="4" s="1"/>
  <c r="C46" i="4"/>
  <c r="C42" i="4"/>
  <c r="M240" i="4"/>
  <c r="I236" i="5"/>
  <c r="J236" i="5" s="1"/>
  <c r="N236" i="5" s="1"/>
  <c r="H237" i="5" s="1"/>
  <c r="B50" i="4"/>
  <c r="B22" i="4"/>
  <c r="Q247" i="4"/>
  <c r="R247" i="4" s="1"/>
  <c r="R119" i="4" s="1"/>
  <c r="C22" i="4"/>
  <c r="B51" i="4"/>
  <c r="D116" i="4"/>
  <c r="M293" i="4"/>
  <c r="M353" i="4"/>
  <c r="M317" i="4"/>
  <c r="M305" i="4"/>
  <c r="M329" i="4"/>
  <c r="M341" i="4"/>
  <c r="M257" i="4"/>
  <c r="M281" i="4"/>
  <c r="M269" i="4"/>
  <c r="M245" i="4"/>
  <c r="M233" i="4"/>
  <c r="M221" i="4"/>
  <c r="M209" i="4"/>
  <c r="M197" i="4"/>
  <c r="M149" i="4"/>
  <c r="M185" i="4"/>
  <c r="M125" i="4"/>
  <c r="M137" i="4"/>
  <c r="C47" i="4"/>
  <c r="M161" i="4"/>
  <c r="M173" i="4"/>
  <c r="B107" i="4"/>
  <c r="B108" i="4" s="1"/>
  <c r="M321" i="4"/>
  <c r="M261" i="4"/>
  <c r="M249" i="4"/>
  <c r="M333" i="4"/>
  <c r="M297" i="4"/>
  <c r="M345" i="4"/>
  <c r="M285" i="4"/>
  <c r="M237" i="4"/>
  <c r="M225" i="4"/>
  <c r="M213" i="4"/>
  <c r="M201" i="4"/>
  <c r="M189" i="4"/>
  <c r="M273" i="4"/>
  <c r="M165" i="4"/>
  <c r="M309" i="4"/>
  <c r="M153" i="4"/>
  <c r="M177" i="4"/>
  <c r="M141" i="4"/>
  <c r="M129" i="4"/>
  <c r="M325" i="4"/>
  <c r="M289" i="4"/>
  <c r="M349" i="4"/>
  <c r="M337" i="4"/>
  <c r="M313" i="4"/>
  <c r="M277" i="4"/>
  <c r="M253" i="4"/>
  <c r="M265" i="4"/>
  <c r="M241" i="4"/>
  <c r="M301" i="4"/>
  <c r="M217" i="4"/>
  <c r="M205" i="4"/>
  <c r="M193" i="4"/>
  <c r="M181" i="4"/>
  <c r="M157" i="4"/>
  <c r="M229" i="4"/>
  <c r="M169" i="4"/>
  <c r="M133" i="4"/>
  <c r="M145" i="4"/>
  <c r="M121" i="4"/>
  <c r="C43" i="4"/>
  <c r="M272" i="4"/>
  <c r="B27" i="4"/>
  <c r="M334" i="4"/>
  <c r="M286" i="4"/>
  <c r="M298" i="4"/>
  <c r="M346" i="4"/>
  <c r="M274" i="4"/>
  <c r="M250" i="4"/>
  <c r="M262" i="4"/>
  <c r="M310" i="4"/>
  <c r="M322" i="4"/>
  <c r="M226" i="4"/>
  <c r="M214" i="4"/>
  <c r="M202" i="4"/>
  <c r="M190" i="4"/>
  <c r="M178" i="4"/>
  <c r="M166" i="4"/>
  <c r="M238" i="4"/>
  <c r="M154" i="4"/>
  <c r="M302" i="4"/>
  <c r="M326" i="4"/>
  <c r="M314" i="4"/>
  <c r="M254" i="4"/>
  <c r="M290" i="4"/>
  <c r="M278" i="4"/>
  <c r="M338" i="4"/>
  <c r="M266" i="4"/>
  <c r="M218" i="4"/>
  <c r="M206" i="4"/>
  <c r="M194" i="4"/>
  <c r="M182" i="4"/>
  <c r="M170" i="4"/>
  <c r="M230" i="4"/>
  <c r="M350" i="4"/>
  <c r="M330" i="4"/>
  <c r="M294" i="4"/>
  <c r="M306" i="4"/>
  <c r="M258" i="4"/>
  <c r="M354" i="4"/>
  <c r="M318" i="4"/>
  <c r="M246" i="4"/>
  <c r="M282" i="4"/>
  <c r="M342" i="4"/>
  <c r="M222" i="4"/>
  <c r="M210" i="4"/>
  <c r="M198" i="4"/>
  <c r="M186" i="4"/>
  <c r="M174" i="4"/>
  <c r="M234" i="4"/>
  <c r="M270" i="4"/>
  <c r="M83" i="4"/>
  <c r="G116" i="4"/>
  <c r="M120" i="4"/>
  <c r="M242" i="4"/>
  <c r="M311" i="4"/>
  <c r="M335" i="4"/>
  <c r="M323" i="4"/>
  <c r="M347" i="4"/>
  <c r="M275" i="4"/>
  <c r="M263" i="4"/>
  <c r="M287" i="4"/>
  <c r="M299" i="4"/>
  <c r="M251" i="4"/>
  <c r="M167" i="4"/>
  <c r="M239" i="4"/>
  <c r="M155" i="4"/>
  <c r="M203" i="4"/>
  <c r="M339" i="4"/>
  <c r="M303" i="4"/>
  <c r="M291" i="4"/>
  <c r="M279" i="4"/>
  <c r="M351" i="4"/>
  <c r="M315" i="4"/>
  <c r="M267" i="4"/>
  <c r="M327" i="4"/>
  <c r="M231" i="4"/>
  <c r="M255" i="4"/>
  <c r="M183" i="4"/>
  <c r="M219" i="4"/>
  <c r="M195" i="4"/>
  <c r="M171" i="4"/>
  <c r="M355" i="4"/>
  <c r="M343" i="4"/>
  <c r="M307" i="4"/>
  <c r="M247" i="4"/>
  <c r="M331" i="4"/>
  <c r="M295" i="4"/>
  <c r="M283" i="4"/>
  <c r="M319" i="4"/>
  <c r="M235" i="4"/>
  <c r="M271" i="4"/>
  <c r="M163" i="4"/>
  <c r="M211" i="4"/>
  <c r="M187" i="4"/>
  <c r="M84" i="4"/>
  <c r="M122" i="4"/>
  <c r="M130" i="4"/>
  <c r="M138" i="4"/>
  <c r="M223" i="4"/>
  <c r="M227" i="4"/>
  <c r="M243" i="4"/>
  <c r="D30" i="4"/>
  <c r="M123" i="4"/>
  <c r="M131" i="4"/>
  <c r="M139" i="4"/>
  <c r="M146" i="4"/>
  <c r="M158" i="4"/>
  <c r="M162" i="4"/>
  <c r="M179" i="4"/>
  <c r="M215" i="4"/>
  <c r="M259" i="4"/>
  <c r="M344" i="4"/>
  <c r="M308" i="4"/>
  <c r="M296" i="4"/>
  <c r="M320" i="4"/>
  <c r="M260" i="4"/>
  <c r="M248" i="4"/>
  <c r="M284" i="4"/>
  <c r="M236" i="4"/>
  <c r="M224" i="4"/>
  <c r="M212" i="4"/>
  <c r="M200" i="4"/>
  <c r="M188" i="4"/>
  <c r="M176" i="4"/>
  <c r="M164" i="4"/>
  <c r="M332" i="4"/>
  <c r="M348" i="4"/>
  <c r="M312" i="4"/>
  <c r="M288" i="4"/>
  <c r="M336" i="4"/>
  <c r="M276" i="4"/>
  <c r="M300" i="4"/>
  <c r="M264" i="4"/>
  <c r="M252" i="4"/>
  <c r="M216" i="4"/>
  <c r="M204" i="4"/>
  <c r="M192" i="4"/>
  <c r="M180" i="4"/>
  <c r="M168" i="4"/>
  <c r="M156" i="4"/>
  <c r="M324" i="4"/>
  <c r="M316" i="4"/>
  <c r="M340" i="4"/>
  <c r="M328" i="4"/>
  <c r="M352" i="4"/>
  <c r="M292" i="4"/>
  <c r="M280" i="4"/>
  <c r="M256" i="4"/>
  <c r="M304" i="4"/>
  <c r="M268" i="4"/>
  <c r="M244" i="4"/>
  <c r="M232" i="4"/>
  <c r="M220" i="4"/>
  <c r="M208" i="4"/>
  <c r="M196" i="4"/>
  <c r="M184" i="4"/>
  <c r="M172" i="4"/>
  <c r="M148" i="4"/>
  <c r="M81" i="4"/>
  <c r="M85" i="4"/>
  <c r="M124" i="4"/>
  <c r="M132" i="4"/>
  <c r="M140" i="4"/>
  <c r="M142" i="4"/>
  <c r="M143" i="4"/>
  <c r="M144" i="4"/>
  <c r="M151" i="4"/>
  <c r="M207" i="4"/>
  <c r="M160" i="4"/>
  <c r="M175" i="4"/>
  <c r="M199" i="4"/>
  <c r="F338" i="4" l="1"/>
  <c r="F117" i="4"/>
  <c r="F290" i="4"/>
  <c r="F122" i="4"/>
  <c r="F254" i="4"/>
  <c r="C116" i="4"/>
  <c r="F116" i="4"/>
  <c r="F218" i="4"/>
  <c r="F170" i="4"/>
  <c r="F314" i="4"/>
  <c r="C50" i="4"/>
  <c r="F266" i="4"/>
  <c r="F118" i="4"/>
  <c r="F134" i="4"/>
  <c r="I237" i="5"/>
  <c r="J237" i="5" s="1"/>
  <c r="N237" i="5" s="1"/>
  <c r="H238" i="5" s="1"/>
  <c r="I57" i="4"/>
  <c r="D55" i="4"/>
  <c r="B30" i="4"/>
  <c r="E30" i="4" s="1"/>
  <c r="B75" i="4"/>
  <c r="J55" i="4"/>
  <c r="B54" i="4"/>
  <c r="E54" i="4" s="1"/>
  <c r="E56" i="4" s="1"/>
  <c r="E57" i="4" s="1"/>
  <c r="G83" i="4"/>
  <c r="G81" i="4"/>
  <c r="G86" i="4"/>
  <c r="G82" i="4"/>
  <c r="G85" i="4"/>
  <c r="G84" i="4"/>
  <c r="C75" i="4"/>
  <c r="B31" i="4"/>
  <c r="E31" i="4" s="1"/>
  <c r="B55" i="4"/>
  <c r="E55" i="4" s="1"/>
  <c r="I55" i="4"/>
  <c r="J57" i="4"/>
  <c r="D54" i="4"/>
  <c r="I238" i="5" l="1"/>
  <c r="J238" i="5" s="1"/>
  <c r="N238" i="5" s="1"/>
  <c r="H239" i="5" s="1"/>
  <c r="D75" i="4"/>
  <c r="E32" i="4"/>
  <c r="E33" i="4" s="1"/>
  <c r="B60" i="4" s="1"/>
  <c r="I59" i="4"/>
  <c r="J58" i="4" s="1"/>
  <c r="J59" i="4" s="1"/>
  <c r="K49" i="4" s="1"/>
  <c r="K59" i="4" s="1"/>
  <c r="I239" i="5" l="1"/>
  <c r="J239" i="5" s="1"/>
  <c r="N239" i="5" s="1"/>
  <c r="H240" i="5" s="1"/>
  <c r="F83" i="4"/>
  <c r="F86" i="4"/>
  <c r="F82" i="4"/>
  <c r="F85" i="4"/>
  <c r="F81" i="4"/>
  <c r="B62" i="4"/>
  <c r="F84" i="4"/>
  <c r="B73" i="4"/>
  <c r="C73" i="4"/>
  <c r="B76" i="4"/>
  <c r="B74" i="4"/>
  <c r="C76" i="4"/>
  <c r="C74" i="4"/>
  <c r="B63" i="4" l="1"/>
  <c r="H128" i="4"/>
  <c r="F128" i="4" s="1"/>
  <c r="H137" i="4"/>
  <c r="F137" i="4" s="1"/>
  <c r="H145" i="4"/>
  <c r="F145" i="4" s="1"/>
  <c r="H154" i="4"/>
  <c r="F154" i="4" s="1"/>
  <c r="H163" i="4"/>
  <c r="F163" i="4" s="1"/>
  <c r="H172" i="4"/>
  <c r="F172" i="4" s="1"/>
  <c r="H180" i="4"/>
  <c r="F180" i="4" s="1"/>
  <c r="L180" i="4" s="1"/>
  <c r="H189" i="4"/>
  <c r="F189" i="4" s="1"/>
  <c r="H198" i="4"/>
  <c r="F198" i="4" s="1"/>
  <c r="H207" i="4"/>
  <c r="F207" i="4" s="1"/>
  <c r="H215" i="4"/>
  <c r="F215" i="4" s="1"/>
  <c r="H224" i="4"/>
  <c r="F224" i="4" s="1"/>
  <c r="H233" i="4"/>
  <c r="F233" i="4" s="1"/>
  <c r="H241" i="4"/>
  <c r="F241" i="4" s="1"/>
  <c r="H250" i="4"/>
  <c r="F250" i="4" s="1"/>
  <c r="K250" i="4" s="1"/>
  <c r="H259" i="4"/>
  <c r="F259" i="4" s="1"/>
  <c r="H268" i="4"/>
  <c r="F268" i="4" s="1"/>
  <c r="H276" i="4"/>
  <c r="F276" i="4" s="1"/>
  <c r="H285" i="4"/>
  <c r="F285" i="4" s="1"/>
  <c r="H294" i="4"/>
  <c r="F294" i="4" s="1"/>
  <c r="H303" i="4"/>
  <c r="F303" i="4" s="1"/>
  <c r="H311" i="4"/>
  <c r="F311" i="4" s="1"/>
  <c r="H320" i="4"/>
  <c r="F320" i="4" s="1"/>
  <c r="K320" i="4" s="1"/>
  <c r="H329" i="4"/>
  <c r="F329" i="4" s="1"/>
  <c r="H337" i="4"/>
  <c r="F337" i="4" s="1"/>
  <c r="H346" i="4"/>
  <c r="F346" i="4" s="1"/>
  <c r="H355" i="4"/>
  <c r="F355" i="4" s="1"/>
  <c r="H129" i="4"/>
  <c r="F129" i="4" s="1"/>
  <c r="H138" i="4"/>
  <c r="F138" i="4" s="1"/>
  <c r="H147" i="4"/>
  <c r="F147" i="4" s="1"/>
  <c r="H155" i="4"/>
  <c r="F155" i="4" s="1"/>
  <c r="H164" i="4"/>
  <c r="F164" i="4" s="1"/>
  <c r="H173" i="4"/>
  <c r="F173" i="4" s="1"/>
  <c r="H181" i="4"/>
  <c r="F181" i="4" s="1"/>
  <c r="H190" i="4"/>
  <c r="F190" i="4" s="1"/>
  <c r="H199" i="4"/>
  <c r="F199" i="4" s="1"/>
  <c r="H208" i="4"/>
  <c r="F208" i="4" s="1"/>
  <c r="H216" i="4"/>
  <c r="F216" i="4" s="1"/>
  <c r="H225" i="4"/>
  <c r="F225" i="4" s="1"/>
  <c r="L225" i="4" s="1"/>
  <c r="H234" i="4"/>
  <c r="F234" i="4" s="1"/>
  <c r="H243" i="4"/>
  <c r="F243" i="4" s="1"/>
  <c r="H251" i="4"/>
  <c r="F251" i="4" s="1"/>
  <c r="H260" i="4"/>
  <c r="F260" i="4" s="1"/>
  <c r="H269" i="4"/>
  <c r="F269" i="4" s="1"/>
  <c r="H277" i="4"/>
  <c r="F277" i="4" s="1"/>
  <c r="H286" i="4"/>
  <c r="F286" i="4" s="1"/>
  <c r="H295" i="4"/>
  <c r="F295" i="4" s="1"/>
  <c r="K295" i="4" s="1"/>
  <c r="H304" i="4"/>
  <c r="F304" i="4" s="1"/>
  <c r="H312" i="4"/>
  <c r="F312" i="4" s="1"/>
  <c r="H321" i="4"/>
  <c r="F321" i="4" s="1"/>
  <c r="H330" i="4"/>
  <c r="F330" i="4" s="1"/>
  <c r="H339" i="4"/>
  <c r="F339" i="4" s="1"/>
  <c r="H347" i="4"/>
  <c r="F347" i="4" s="1"/>
  <c r="H120" i="4"/>
  <c r="F120" i="4" s="1"/>
  <c r="H123" i="4"/>
  <c r="F123" i="4" s="1"/>
  <c r="H131" i="4"/>
  <c r="F131" i="4" s="1"/>
  <c r="H140" i="4"/>
  <c r="F140" i="4" s="1"/>
  <c r="H149" i="4"/>
  <c r="F149" i="4" s="1"/>
  <c r="H157" i="4"/>
  <c r="F157" i="4" s="1"/>
  <c r="H166" i="4"/>
  <c r="F166" i="4" s="1"/>
  <c r="H175" i="4"/>
  <c r="F175" i="4" s="1"/>
  <c r="H184" i="4"/>
  <c r="F184" i="4" s="1"/>
  <c r="H192" i="4"/>
  <c r="F192" i="4" s="1"/>
  <c r="L192" i="4" s="1"/>
  <c r="H201" i="4"/>
  <c r="F201" i="4" s="1"/>
  <c r="H210" i="4"/>
  <c r="F210" i="4" s="1"/>
  <c r="H219" i="4"/>
  <c r="F219" i="4" s="1"/>
  <c r="H227" i="4"/>
  <c r="F227" i="4" s="1"/>
  <c r="H236" i="4"/>
  <c r="F236" i="4" s="1"/>
  <c r="H245" i="4"/>
  <c r="F245" i="4" s="1"/>
  <c r="H253" i="4"/>
  <c r="F253" i="4" s="1"/>
  <c r="H262" i="4"/>
  <c r="F262" i="4" s="1"/>
  <c r="K262" i="4" s="1"/>
  <c r="H271" i="4"/>
  <c r="F271" i="4" s="1"/>
  <c r="H280" i="4"/>
  <c r="F280" i="4" s="1"/>
  <c r="H288" i="4"/>
  <c r="F288" i="4" s="1"/>
  <c r="H297" i="4"/>
  <c r="F297" i="4" s="1"/>
  <c r="H306" i="4"/>
  <c r="F306" i="4" s="1"/>
  <c r="H315" i="4"/>
  <c r="F315" i="4" s="1"/>
  <c r="H323" i="4"/>
  <c r="F323" i="4" s="1"/>
  <c r="H332" i="4"/>
  <c r="F332" i="4" s="1"/>
  <c r="K332" i="4" s="1"/>
  <c r="H341" i="4"/>
  <c r="F341" i="4" s="1"/>
  <c r="H349" i="4"/>
  <c r="F349" i="4" s="1"/>
  <c r="H125" i="4"/>
  <c r="F125" i="4" s="1"/>
  <c r="H133" i="4"/>
  <c r="F133" i="4" s="1"/>
  <c r="H142" i="4"/>
  <c r="F142" i="4" s="1"/>
  <c r="H151" i="4"/>
  <c r="F151" i="4" s="1"/>
  <c r="H160" i="4"/>
  <c r="F160" i="4" s="1"/>
  <c r="H168" i="4"/>
  <c r="F168" i="4" s="1"/>
  <c r="L168" i="4" s="1"/>
  <c r="H177" i="4"/>
  <c r="F177" i="4" s="1"/>
  <c r="H186" i="4"/>
  <c r="F186" i="4" s="1"/>
  <c r="H195" i="4"/>
  <c r="F195" i="4" s="1"/>
  <c r="H203" i="4"/>
  <c r="F203" i="4" s="1"/>
  <c r="H212" i="4"/>
  <c r="F212" i="4" s="1"/>
  <c r="H221" i="4"/>
  <c r="F221" i="4" s="1"/>
  <c r="H229" i="4"/>
  <c r="F229" i="4" s="1"/>
  <c r="H238" i="4"/>
  <c r="F238" i="4" s="1"/>
  <c r="L238" i="4" s="1"/>
  <c r="H247" i="4"/>
  <c r="F247" i="4" s="1"/>
  <c r="H256" i="4"/>
  <c r="F256" i="4" s="1"/>
  <c r="H264" i="4"/>
  <c r="F264" i="4" s="1"/>
  <c r="H273" i="4"/>
  <c r="F273" i="4" s="1"/>
  <c r="H282" i="4"/>
  <c r="F282" i="4" s="1"/>
  <c r="H291" i="4"/>
  <c r="F291" i="4" s="1"/>
  <c r="H299" i="4"/>
  <c r="F299" i="4" s="1"/>
  <c r="H308" i="4"/>
  <c r="F308" i="4" s="1"/>
  <c r="K308" i="4" s="1"/>
  <c r="H317" i="4"/>
  <c r="F317" i="4" s="1"/>
  <c r="H325" i="4"/>
  <c r="F325" i="4" s="1"/>
  <c r="H334" i="4"/>
  <c r="F334" i="4" s="1"/>
  <c r="H343" i="4"/>
  <c r="F343" i="4" s="1"/>
  <c r="H352" i="4"/>
  <c r="F352" i="4" s="1"/>
  <c r="H130" i="4"/>
  <c r="F130" i="4" s="1"/>
  <c r="H148" i="4"/>
  <c r="F148" i="4" s="1"/>
  <c r="H165" i="4"/>
  <c r="F165" i="4" s="1"/>
  <c r="L165" i="4" s="1"/>
  <c r="H183" i="4"/>
  <c r="F183" i="4" s="1"/>
  <c r="H200" i="4"/>
  <c r="F200" i="4" s="1"/>
  <c r="H217" i="4"/>
  <c r="F217" i="4" s="1"/>
  <c r="H235" i="4"/>
  <c r="F235" i="4" s="1"/>
  <c r="H252" i="4"/>
  <c r="F252" i="4" s="1"/>
  <c r="H270" i="4"/>
  <c r="F270" i="4" s="1"/>
  <c r="H287" i="4"/>
  <c r="F287" i="4" s="1"/>
  <c r="H305" i="4"/>
  <c r="F305" i="4" s="1"/>
  <c r="K305" i="4" s="1"/>
  <c r="H322" i="4"/>
  <c r="F322" i="4" s="1"/>
  <c r="H340" i="4"/>
  <c r="F340" i="4" s="1"/>
  <c r="H213" i="4"/>
  <c r="F213" i="4" s="1"/>
  <c r="H127" i="4"/>
  <c r="F127" i="4" s="1"/>
  <c r="H267" i="4"/>
  <c r="F267" i="4" s="1"/>
  <c r="H354" i="4"/>
  <c r="F354" i="4" s="1"/>
  <c r="H132" i="4"/>
  <c r="F132" i="4" s="1"/>
  <c r="H150" i="4"/>
  <c r="F150" i="4" s="1"/>
  <c r="H167" i="4"/>
  <c r="F167" i="4" s="1"/>
  <c r="H185" i="4"/>
  <c r="F185" i="4" s="1"/>
  <c r="H202" i="4"/>
  <c r="F202" i="4" s="1"/>
  <c r="H220" i="4"/>
  <c r="F220" i="4" s="1"/>
  <c r="H237" i="4"/>
  <c r="F237" i="4" s="1"/>
  <c r="H255" i="4"/>
  <c r="F255" i="4" s="1"/>
  <c r="H272" i="4"/>
  <c r="F272" i="4" s="1"/>
  <c r="H289" i="4"/>
  <c r="F289" i="4" s="1"/>
  <c r="K289" i="4" s="1"/>
  <c r="H307" i="4"/>
  <c r="F307" i="4" s="1"/>
  <c r="H324" i="4"/>
  <c r="F324" i="4" s="1"/>
  <c r="H342" i="4"/>
  <c r="F342" i="4" s="1"/>
  <c r="H231" i="4"/>
  <c r="F231" i="4" s="1"/>
  <c r="H144" i="4"/>
  <c r="F144" i="4" s="1"/>
  <c r="H249" i="4"/>
  <c r="F249" i="4" s="1"/>
  <c r="H135" i="4"/>
  <c r="F135" i="4" s="1"/>
  <c r="H152" i="4"/>
  <c r="F152" i="4" s="1"/>
  <c r="H169" i="4"/>
  <c r="F169" i="4" s="1"/>
  <c r="H187" i="4"/>
  <c r="F187" i="4" s="1"/>
  <c r="H204" i="4"/>
  <c r="F204" i="4" s="1"/>
  <c r="H222" i="4"/>
  <c r="F222" i="4" s="1"/>
  <c r="H239" i="4"/>
  <c r="F239" i="4" s="1"/>
  <c r="H257" i="4"/>
  <c r="F257" i="4" s="1"/>
  <c r="H274" i="4"/>
  <c r="F274" i="4" s="1"/>
  <c r="H292" i="4"/>
  <c r="F292" i="4" s="1"/>
  <c r="K292" i="4" s="1"/>
  <c r="H309" i="4"/>
  <c r="F309" i="4" s="1"/>
  <c r="H327" i="4"/>
  <c r="F327" i="4" s="1"/>
  <c r="H344" i="4"/>
  <c r="F344" i="4" s="1"/>
  <c r="H265" i="4"/>
  <c r="F265" i="4" s="1"/>
  <c r="H197" i="4"/>
  <c r="F197" i="4" s="1"/>
  <c r="H336" i="4"/>
  <c r="F336" i="4" s="1"/>
  <c r="H136" i="4"/>
  <c r="F136" i="4" s="1"/>
  <c r="H153" i="4"/>
  <c r="F153" i="4" s="1"/>
  <c r="H171" i="4"/>
  <c r="F171" i="4" s="1"/>
  <c r="H188" i="4"/>
  <c r="F188" i="4" s="1"/>
  <c r="H205" i="4"/>
  <c r="F205" i="4" s="1"/>
  <c r="H223" i="4"/>
  <c r="F223" i="4" s="1"/>
  <c r="H240" i="4"/>
  <c r="F240" i="4" s="1"/>
  <c r="H258" i="4"/>
  <c r="F258" i="4" s="1"/>
  <c r="H275" i="4"/>
  <c r="F275" i="4" s="1"/>
  <c r="H293" i="4"/>
  <c r="F293" i="4" s="1"/>
  <c r="K293" i="4" s="1"/>
  <c r="H310" i="4"/>
  <c r="F310" i="4" s="1"/>
  <c r="H328" i="4"/>
  <c r="F328" i="4" s="1"/>
  <c r="H345" i="4"/>
  <c r="F345" i="4" s="1"/>
  <c r="H179" i="4"/>
  <c r="F179" i="4" s="1"/>
  <c r="H284" i="4"/>
  <c r="F284" i="4" s="1"/>
  <c r="H121" i="4"/>
  <c r="F121" i="4" s="1"/>
  <c r="H139" i="4"/>
  <c r="F139" i="4" s="1"/>
  <c r="H156" i="4"/>
  <c r="F156" i="4" s="1"/>
  <c r="H174" i="4"/>
  <c r="F174" i="4" s="1"/>
  <c r="H191" i="4"/>
  <c r="F191" i="4" s="1"/>
  <c r="H209" i="4"/>
  <c r="F209" i="4" s="1"/>
  <c r="H226" i="4"/>
  <c r="F226" i="4" s="1"/>
  <c r="H244" i="4"/>
  <c r="F244" i="4" s="1"/>
  <c r="H261" i="4"/>
  <c r="F261" i="4" s="1"/>
  <c r="H279" i="4"/>
  <c r="F279" i="4" s="1"/>
  <c r="H296" i="4"/>
  <c r="F296" i="4" s="1"/>
  <c r="H313" i="4"/>
  <c r="F313" i="4" s="1"/>
  <c r="H331" i="4"/>
  <c r="F331" i="4" s="1"/>
  <c r="H348" i="4"/>
  <c r="F348" i="4" s="1"/>
  <c r="H335" i="4"/>
  <c r="F335" i="4" s="1"/>
  <c r="H162" i="4"/>
  <c r="F162" i="4" s="1"/>
  <c r="H232" i="4"/>
  <c r="F232" i="4" s="1"/>
  <c r="H301" i="4"/>
  <c r="F301" i="4" s="1"/>
  <c r="H124" i="4"/>
  <c r="F124" i="4" s="1"/>
  <c r="H141" i="4"/>
  <c r="F141" i="4" s="1"/>
  <c r="H159" i="4"/>
  <c r="F159" i="4" s="1"/>
  <c r="H176" i="4"/>
  <c r="F176" i="4" s="1"/>
  <c r="H193" i="4"/>
  <c r="F193" i="4" s="1"/>
  <c r="H211" i="4"/>
  <c r="F211" i="4" s="1"/>
  <c r="H228" i="4"/>
  <c r="F228" i="4" s="1"/>
  <c r="H246" i="4"/>
  <c r="F246" i="4" s="1"/>
  <c r="H263" i="4"/>
  <c r="F263" i="4" s="1"/>
  <c r="K263" i="4" s="1"/>
  <c r="H281" i="4"/>
  <c r="F281" i="4" s="1"/>
  <c r="H298" i="4"/>
  <c r="F298" i="4" s="1"/>
  <c r="H316" i="4"/>
  <c r="F316" i="4" s="1"/>
  <c r="H333" i="4"/>
  <c r="F333" i="4" s="1"/>
  <c r="H351" i="4"/>
  <c r="F351" i="4" s="1"/>
  <c r="H126" i="4"/>
  <c r="F126" i="4" s="1"/>
  <c r="H143" i="4"/>
  <c r="F143" i="4" s="1"/>
  <c r="H161" i="4"/>
  <c r="F161" i="4" s="1"/>
  <c r="H178" i="4"/>
  <c r="F178" i="4" s="1"/>
  <c r="L178" i="4" s="1"/>
  <c r="H196" i="4"/>
  <c r="F196" i="4" s="1"/>
  <c r="H248" i="4"/>
  <c r="F248" i="4" s="1"/>
  <c r="H283" i="4"/>
  <c r="F283" i="4" s="1"/>
  <c r="H300" i="4"/>
  <c r="F300" i="4" s="1"/>
  <c r="H318" i="4"/>
  <c r="F318" i="4" s="1"/>
  <c r="H353" i="4"/>
  <c r="F353" i="4" s="1"/>
  <c r="H214" i="4"/>
  <c r="F214" i="4" s="1"/>
  <c r="L214" i="4" s="1"/>
  <c r="H319" i="4"/>
  <c r="F319" i="4" s="1"/>
  <c r="D73" i="4"/>
  <c r="I240" i="5"/>
  <c r="J240" i="5" s="1"/>
  <c r="N240" i="5" s="1"/>
  <c r="L202" i="4"/>
  <c r="K265" i="4"/>
  <c r="K277" i="4"/>
  <c r="K274" i="4"/>
  <c r="K315" i="4"/>
  <c r="K347" i="4"/>
  <c r="K337" i="4"/>
  <c r="L210" i="4"/>
  <c r="H81" i="4"/>
  <c r="L187" i="4"/>
  <c r="L177" i="4"/>
  <c r="L212" i="4"/>
  <c r="L242" i="4"/>
  <c r="L237" i="4"/>
  <c r="K284" i="4"/>
  <c r="K303" i="4"/>
  <c r="K335" i="4"/>
  <c r="K296" i="4"/>
  <c r="K328" i="4"/>
  <c r="K325" i="4"/>
  <c r="L220" i="4"/>
  <c r="L193" i="4"/>
  <c r="L211" i="4"/>
  <c r="L243" i="4"/>
  <c r="K254" i="4"/>
  <c r="K255" i="4"/>
  <c r="L241" i="4"/>
  <c r="K269" i="4"/>
  <c r="K266" i="4"/>
  <c r="K306" i="4"/>
  <c r="K310" i="4"/>
  <c r="K307" i="4"/>
  <c r="K339" i="4"/>
  <c r="K300" i="4"/>
  <c r="K297" i="4"/>
  <c r="K329" i="4"/>
  <c r="L182" i="4"/>
  <c r="L209" i="4"/>
  <c r="K273" i="4"/>
  <c r="K264" i="4"/>
  <c r="L183" i="4"/>
  <c r="L235" i="4"/>
  <c r="L191" i="4"/>
  <c r="I116" i="4"/>
  <c r="B117" i="4" s="1"/>
  <c r="L185" i="4"/>
  <c r="K281" i="4"/>
  <c r="L171" i="4"/>
  <c r="L174" i="4"/>
  <c r="L207" i="4"/>
  <c r="K251" i="4"/>
  <c r="K260" i="4"/>
  <c r="K326" i="4"/>
  <c r="H85" i="4"/>
  <c r="L205" i="4"/>
  <c r="L186" i="4"/>
  <c r="L164" i="4"/>
  <c r="L222" i="4"/>
  <c r="L198" i="4"/>
  <c r="K257" i="4"/>
  <c r="L179" i="4"/>
  <c r="L194" i="4"/>
  <c r="L230" i="4"/>
  <c r="L201" i="4"/>
  <c r="K261" i="4"/>
  <c r="L215" i="4"/>
  <c r="K249" i="4"/>
  <c r="K258" i="4"/>
  <c r="K259" i="4"/>
  <c r="L245" i="4"/>
  <c r="K285" i="4"/>
  <c r="K270" i="4"/>
  <c r="K338" i="4"/>
  <c r="K342" i="4"/>
  <c r="K311" i="4"/>
  <c r="K343" i="4"/>
  <c r="K304" i="4"/>
  <c r="K336" i="4"/>
  <c r="K301" i="4"/>
  <c r="K333" i="4"/>
  <c r="L200" i="4"/>
  <c r="L240" i="4"/>
  <c r="L231" i="4"/>
  <c r="K334" i="4"/>
  <c r="L208" i="4"/>
  <c r="L176" i="4"/>
  <c r="L217" i="4"/>
  <c r="L223" i="4"/>
  <c r="K287" i="4"/>
  <c r="K290" i="4"/>
  <c r="K298" i="4"/>
  <c r="L246" i="4"/>
  <c r="K278" i="4"/>
  <c r="K268" i="4"/>
  <c r="K346" i="4"/>
  <c r="K319" i="4"/>
  <c r="K351" i="4"/>
  <c r="K312" i="4"/>
  <c r="K344" i="4"/>
  <c r="K309" i="4"/>
  <c r="K341" i="4"/>
  <c r="D74" i="4"/>
  <c r="D77" i="4" s="1"/>
  <c r="B81" i="4" s="1"/>
  <c r="H84" i="4"/>
  <c r="L181" i="4"/>
  <c r="L197" i="4"/>
  <c r="L169" i="4"/>
  <c r="L216" i="4"/>
  <c r="L218" i="4"/>
  <c r="L188" i="4"/>
  <c r="K330" i="4"/>
  <c r="L195" i="4"/>
  <c r="L227" i="4"/>
  <c r="L239" i="4"/>
  <c r="K302" i="4"/>
  <c r="K354" i="4"/>
  <c r="K248" i="4"/>
  <c r="K267" i="4"/>
  <c r="K282" i="4"/>
  <c r="K272" i="4"/>
  <c r="K291" i="4"/>
  <c r="K323" i="4"/>
  <c r="K355" i="4"/>
  <c r="K316" i="4"/>
  <c r="K348" i="4"/>
  <c r="K313" i="4"/>
  <c r="K345" i="4"/>
  <c r="L175" i="4"/>
  <c r="L219" i="4"/>
  <c r="K271" i="4"/>
  <c r="K314" i="4"/>
  <c r="K340" i="4"/>
  <c r="L166" i="4"/>
  <c r="K279" i="4"/>
  <c r="D76" i="4"/>
  <c r="L221" i="4"/>
  <c r="L172" i="4"/>
  <c r="H82" i="4"/>
  <c r="L189" i="4"/>
  <c r="L190" i="4"/>
  <c r="L167" i="4"/>
  <c r="L224" i="4"/>
  <c r="L226" i="4"/>
  <c r="L196" i="4"/>
  <c r="L232" i="4"/>
  <c r="L199" i="4"/>
  <c r="L244" i="4"/>
  <c r="K253" i="4"/>
  <c r="K275" i="4"/>
  <c r="L229" i="4"/>
  <c r="K252" i="4"/>
  <c r="K283" i="4"/>
  <c r="K286" i="4"/>
  <c r="K276" i="4"/>
  <c r="K327" i="4"/>
  <c r="K288" i="4"/>
  <c r="K352" i="4"/>
  <c r="K317" i="4"/>
  <c r="K349" i="4"/>
  <c r="L213" i="4"/>
  <c r="L170" i="4"/>
  <c r="H86" i="4"/>
  <c r="L206" i="4"/>
  <c r="H83" i="4"/>
  <c r="L234" i="4"/>
  <c r="L184" i="4"/>
  <c r="L204" i="4"/>
  <c r="L173" i="4"/>
  <c r="L236" i="4"/>
  <c r="L203" i="4"/>
  <c r="L228" i="4"/>
  <c r="K322" i="4"/>
  <c r="K318" i="4"/>
  <c r="L233" i="4"/>
  <c r="K256" i="4"/>
  <c r="K350" i="4"/>
  <c r="K294" i="4"/>
  <c r="K280" i="4"/>
  <c r="K299" i="4"/>
  <c r="K331" i="4"/>
  <c r="K324" i="4"/>
  <c r="K321" i="4"/>
  <c r="K353" i="4"/>
  <c r="L163" i="4" l="1"/>
  <c r="E81" i="4"/>
  <c r="D81" i="4"/>
  <c r="E117" i="4"/>
  <c r="D117" i="4"/>
  <c r="K247" i="4"/>
  <c r="L247" i="4" s="1"/>
  <c r="C117" i="4" l="1"/>
  <c r="I117" i="4" s="1"/>
  <c r="B118" i="4" s="1"/>
  <c r="C81" i="4"/>
  <c r="I81" i="4" s="1"/>
  <c r="B82" i="4" s="1"/>
  <c r="D118" i="4" l="1"/>
  <c r="C118" i="4" s="1"/>
  <c r="I118" i="4" s="1"/>
  <c r="B119" i="4" s="1"/>
  <c r="E118" i="4"/>
  <c r="E82" i="4"/>
  <c r="D82" i="4"/>
  <c r="C82" i="4" s="1"/>
  <c r="I82" i="4" s="1"/>
  <c r="B83" i="4" s="1"/>
  <c r="E119" i="4" l="1"/>
  <c r="D119" i="4"/>
  <c r="E83" i="4"/>
  <c r="D83" i="4"/>
  <c r="C83" i="4" s="1"/>
  <c r="I83" i="4" s="1"/>
  <c r="B84" i="4" s="1"/>
  <c r="C119" i="4" l="1"/>
  <c r="I119" i="4" s="1"/>
  <c r="B120" i="4" s="1"/>
  <c r="E84" i="4"/>
  <c r="D84" i="4"/>
  <c r="C84" i="4" s="1"/>
  <c r="I84" i="4" s="1"/>
  <c r="B85" i="4" s="1"/>
  <c r="E120" i="4" l="1"/>
  <c r="D120" i="4"/>
  <c r="E85" i="4"/>
  <c r="D85" i="4"/>
  <c r="C120" i="4" l="1"/>
  <c r="I120" i="4" s="1"/>
  <c r="B121" i="4" s="1"/>
  <c r="C85" i="4"/>
  <c r="I85" i="4" s="1"/>
  <c r="B86" i="4" s="1"/>
  <c r="E121" i="4" l="1"/>
  <c r="D121" i="4"/>
  <c r="E86" i="4"/>
  <c r="D86" i="4"/>
  <c r="C86" i="4" s="1"/>
  <c r="I86" i="4" s="1"/>
  <c r="B99" i="4" s="1"/>
  <c r="B101" i="4" s="1"/>
  <c r="B110" i="4" s="1"/>
  <c r="C121" i="4" l="1"/>
  <c r="I121" i="4" s="1"/>
  <c r="B122" i="4" s="1"/>
  <c r="E122" i="4" l="1"/>
  <c r="D122" i="4"/>
  <c r="C122" i="4" l="1"/>
  <c r="I122" i="4" s="1"/>
  <c r="B123" i="4" s="1"/>
  <c r="D123" i="4" l="1"/>
  <c r="E123" i="4"/>
  <c r="C123" i="4" l="1"/>
  <c r="I123" i="4" s="1"/>
  <c r="B124" i="4" s="1"/>
  <c r="E124" i="4" l="1"/>
  <c r="D124" i="4"/>
  <c r="C124" i="4" l="1"/>
  <c r="I124" i="4" s="1"/>
  <c r="B125" i="4" s="1"/>
  <c r="E125" i="4" l="1"/>
  <c r="D125" i="4"/>
  <c r="C125" i="4" l="1"/>
  <c r="I125" i="4" s="1"/>
  <c r="B126" i="4" s="1"/>
  <c r="E126" i="4" l="1"/>
  <c r="D126" i="4"/>
  <c r="C126" i="4" l="1"/>
  <c r="I126" i="4" s="1"/>
  <c r="B127" i="4" s="1"/>
  <c r="D127" i="4" l="1"/>
  <c r="E127" i="4"/>
  <c r="C127" i="4" l="1"/>
  <c r="I127" i="4" s="1"/>
  <c r="B128" i="4" s="1"/>
  <c r="D128" i="4" s="1"/>
  <c r="E128" i="4" l="1"/>
  <c r="C128" i="4"/>
  <c r="I128" i="4" s="1"/>
  <c r="B129" i="4" s="1"/>
  <c r="E129" i="4" l="1"/>
  <c r="D129" i="4"/>
  <c r="C129" i="4" l="1"/>
  <c r="I129" i="4" s="1"/>
  <c r="B130" i="4" s="1"/>
  <c r="E130" i="4" l="1"/>
  <c r="D130" i="4"/>
  <c r="C130" i="4" l="1"/>
  <c r="I130" i="4" s="1"/>
  <c r="B131" i="4" s="1"/>
  <c r="D131" i="4" l="1"/>
  <c r="E131" i="4"/>
  <c r="C131" i="4" l="1"/>
  <c r="I131" i="4" s="1"/>
  <c r="B132" i="4" s="1"/>
  <c r="E132" i="4" s="1"/>
  <c r="D132" i="4" l="1"/>
  <c r="C132" i="4" s="1"/>
  <c r="I132" i="4" s="1"/>
  <c r="B133" i="4" s="1"/>
  <c r="E133" i="4" l="1"/>
  <c r="D133" i="4"/>
  <c r="C133" i="4" l="1"/>
  <c r="I133" i="4" s="1"/>
  <c r="B134" i="4" s="1"/>
  <c r="E134" i="4" l="1"/>
  <c r="D134" i="4"/>
  <c r="C134" i="4" l="1"/>
  <c r="I134" i="4" s="1"/>
  <c r="B135" i="4" s="1"/>
  <c r="E135" i="4" l="1"/>
  <c r="D135" i="4"/>
  <c r="C135" i="4" l="1"/>
  <c r="I135" i="4" s="1"/>
  <c r="B136" i="4" s="1"/>
  <c r="E136" i="4" l="1"/>
  <c r="D136" i="4"/>
  <c r="C136" i="4" l="1"/>
  <c r="I136" i="4" s="1"/>
  <c r="B137" i="4" s="1"/>
  <c r="E137" i="4" l="1"/>
  <c r="D137" i="4"/>
  <c r="C137" i="4" l="1"/>
  <c r="I137" i="4" s="1"/>
  <c r="B138" i="4" s="1"/>
  <c r="E138" i="4" l="1"/>
  <c r="D138" i="4"/>
  <c r="C138" i="4" l="1"/>
  <c r="I138" i="4" s="1"/>
  <c r="B139" i="4" s="1"/>
  <c r="D139" i="4" l="1"/>
  <c r="E139" i="4"/>
  <c r="C139" i="4" l="1"/>
  <c r="I139" i="4" s="1"/>
  <c r="B140" i="4" s="1"/>
  <c r="E140" i="4" s="1"/>
  <c r="D140" i="4" l="1"/>
  <c r="C140" i="4" s="1"/>
  <c r="I140" i="4" s="1"/>
  <c r="B141" i="4" s="1"/>
  <c r="E141" i="4" l="1"/>
  <c r="D141" i="4"/>
  <c r="C141" i="4" l="1"/>
  <c r="I141" i="4" s="1"/>
  <c r="B142" i="4" s="1"/>
  <c r="E142" i="4" l="1"/>
  <c r="D142" i="4"/>
  <c r="C142" i="4" l="1"/>
  <c r="I142" i="4" s="1"/>
  <c r="B143" i="4" s="1"/>
  <c r="E143" i="4" l="1"/>
  <c r="D143" i="4"/>
  <c r="C143" i="4" l="1"/>
  <c r="I143" i="4" s="1"/>
  <c r="B144" i="4" s="1"/>
  <c r="E144" i="4" l="1"/>
  <c r="D144" i="4"/>
  <c r="C144" i="4" l="1"/>
  <c r="I144" i="4" s="1"/>
  <c r="B145" i="4" s="1"/>
  <c r="D145" i="4" l="1"/>
  <c r="E145" i="4"/>
  <c r="C145" i="4" l="1"/>
  <c r="I145" i="4" s="1"/>
  <c r="B146" i="4" s="1"/>
  <c r="E146" i="4" l="1"/>
  <c r="D146" i="4"/>
  <c r="C146" i="4" l="1"/>
  <c r="I146" i="4" s="1"/>
  <c r="B147" i="4" s="1"/>
  <c r="D147" i="4" l="1"/>
  <c r="E147" i="4"/>
  <c r="C147" i="4" l="1"/>
  <c r="I147" i="4" s="1"/>
  <c r="B148" i="4" s="1"/>
  <c r="E148" i="4" s="1"/>
  <c r="D148" i="4" l="1"/>
  <c r="C148" i="4" s="1"/>
  <c r="I148" i="4" s="1"/>
  <c r="B149" i="4" s="1"/>
  <c r="E149" i="4" l="1"/>
  <c r="D149" i="4"/>
  <c r="C149" i="4" l="1"/>
  <c r="I149" i="4" s="1"/>
  <c r="B150" i="4" s="1"/>
  <c r="D150" i="4" l="1"/>
  <c r="E150" i="4"/>
  <c r="C150" i="4" l="1"/>
  <c r="I150" i="4" s="1"/>
  <c r="B151" i="4" s="1"/>
  <c r="E151" i="4" s="1"/>
  <c r="D151" i="4" l="1"/>
  <c r="C151" i="4" s="1"/>
  <c r="I151" i="4" s="1"/>
  <c r="B152" i="4" s="1"/>
  <c r="E152" i="4" l="1"/>
  <c r="D152" i="4"/>
  <c r="C152" i="4" l="1"/>
  <c r="I152" i="4" s="1"/>
  <c r="B153" i="4" s="1"/>
  <c r="E153" i="4" l="1"/>
  <c r="D153" i="4"/>
  <c r="C153" i="4" l="1"/>
  <c r="I153" i="4" s="1"/>
  <c r="B154" i="4" s="1"/>
  <c r="E154" i="4" l="1"/>
  <c r="D154" i="4"/>
  <c r="C154" i="4" l="1"/>
  <c r="I154" i="4" s="1"/>
  <c r="B155" i="4" s="1"/>
  <c r="D155" i="4" l="1"/>
  <c r="E155" i="4"/>
  <c r="C155" i="4" l="1"/>
  <c r="I155" i="4" s="1"/>
  <c r="B156" i="4" s="1"/>
  <c r="E156" i="4" s="1"/>
  <c r="D156" i="4" l="1"/>
  <c r="C156" i="4" s="1"/>
  <c r="I156" i="4" s="1"/>
  <c r="B157" i="4" s="1"/>
  <c r="E157" i="4" l="1"/>
  <c r="D157" i="4"/>
  <c r="C157" i="4" l="1"/>
  <c r="I157" i="4" s="1"/>
  <c r="B158" i="4" s="1"/>
  <c r="D158" i="4" l="1"/>
  <c r="E158" i="4"/>
  <c r="C158" i="4" l="1"/>
  <c r="I158" i="4" s="1"/>
  <c r="B159" i="4" s="1"/>
  <c r="E159" i="4" s="1"/>
  <c r="D159" i="4" l="1"/>
  <c r="C159" i="4" s="1"/>
  <c r="I159" i="4" s="1"/>
  <c r="B160" i="4" s="1"/>
  <c r="E160" i="4" l="1"/>
  <c r="D160" i="4"/>
  <c r="C160" i="4" l="1"/>
  <c r="I160" i="4" s="1"/>
  <c r="B161" i="4" s="1"/>
  <c r="E161" i="4" l="1"/>
  <c r="D161" i="4"/>
  <c r="C161" i="4" l="1"/>
  <c r="I161" i="4" s="1"/>
  <c r="B162" i="4" s="1"/>
  <c r="E162" i="4" l="1"/>
  <c r="D162" i="4"/>
  <c r="C162" i="4" l="1"/>
  <c r="I162" i="4" s="1"/>
  <c r="B163" i="4" s="1"/>
  <c r="D163" i="4" l="1"/>
  <c r="E163" i="4"/>
  <c r="C163" i="4" l="1"/>
  <c r="I163" i="4" s="1"/>
  <c r="B164" i="4" s="1"/>
  <c r="D164" i="4" s="1"/>
  <c r="E164" i="4" l="1"/>
  <c r="C164" i="4" s="1"/>
  <c r="I164" i="4" s="1"/>
  <c r="B165" i="4" s="1"/>
  <c r="E165" i="4" l="1"/>
  <c r="D165" i="4"/>
  <c r="C165" i="4" l="1"/>
  <c r="I165" i="4" s="1"/>
  <c r="B166" i="4" s="1"/>
  <c r="E166" i="4" l="1"/>
  <c r="D166" i="4"/>
  <c r="C166" i="4" l="1"/>
  <c r="I166" i="4" s="1"/>
  <c r="B167" i="4" s="1"/>
  <c r="E167" i="4" l="1"/>
  <c r="D167" i="4"/>
  <c r="C167" i="4" l="1"/>
  <c r="I167" i="4" s="1"/>
  <c r="B168" i="4" s="1"/>
  <c r="D168" i="4" l="1"/>
  <c r="E168" i="4"/>
  <c r="C168" i="4" l="1"/>
  <c r="I168" i="4" s="1"/>
  <c r="B169" i="4" s="1"/>
  <c r="E169" i="4" l="1"/>
  <c r="D169" i="4"/>
  <c r="C169" i="4" l="1"/>
  <c r="I169" i="4" s="1"/>
  <c r="B170" i="4" s="1"/>
  <c r="E170" i="4" l="1"/>
  <c r="D170" i="4"/>
  <c r="C170" i="4" l="1"/>
  <c r="I170" i="4" s="1"/>
  <c r="B171" i="4" s="1"/>
  <c r="E171" i="4" l="1"/>
  <c r="D171" i="4"/>
  <c r="C171" i="4" l="1"/>
  <c r="I171" i="4" s="1"/>
  <c r="B172" i="4" s="1"/>
  <c r="D172" i="4" l="1"/>
  <c r="E172" i="4"/>
  <c r="C172" i="4" l="1"/>
  <c r="I172" i="4" s="1"/>
  <c r="B173" i="4" s="1"/>
  <c r="E173" i="4" l="1"/>
  <c r="D173" i="4"/>
  <c r="C173" i="4" l="1"/>
  <c r="I173" i="4" s="1"/>
  <c r="B174" i="4" s="1"/>
  <c r="D174" i="4" l="1"/>
  <c r="E174" i="4"/>
  <c r="C174" i="4" l="1"/>
  <c r="I174" i="4" s="1"/>
  <c r="B175" i="4" s="1"/>
  <c r="E175" i="4" l="1"/>
  <c r="D175" i="4"/>
  <c r="C175" i="4" l="1"/>
  <c r="I175" i="4" s="1"/>
  <c r="B176" i="4" s="1"/>
  <c r="D176" i="4" l="1"/>
  <c r="E176" i="4"/>
  <c r="C176" i="4" l="1"/>
  <c r="I176" i="4" s="1"/>
  <c r="B177" i="4" s="1"/>
  <c r="D177" i="4" l="1"/>
  <c r="E177" i="4"/>
  <c r="C177" i="4" l="1"/>
  <c r="I177" i="4" s="1"/>
  <c r="B178" i="4" s="1"/>
  <c r="D178" i="4" l="1"/>
  <c r="E178" i="4"/>
  <c r="C178" i="4" l="1"/>
  <c r="I178" i="4" s="1"/>
  <c r="B179" i="4" s="1"/>
  <c r="E179" i="4" l="1"/>
  <c r="D179" i="4"/>
  <c r="C179" i="4" l="1"/>
  <c r="I179" i="4" s="1"/>
  <c r="B180" i="4" s="1"/>
  <c r="D180" i="4" l="1"/>
  <c r="E180" i="4"/>
  <c r="C180" i="4" l="1"/>
  <c r="I180" i="4" s="1"/>
  <c r="B181" i="4" s="1"/>
  <c r="E181" i="4" s="1"/>
  <c r="D181" i="4" l="1"/>
  <c r="C181" i="4" s="1"/>
  <c r="I181" i="4" s="1"/>
  <c r="B182" i="4" s="1"/>
  <c r="D182" i="4" l="1"/>
  <c r="E182" i="4"/>
  <c r="C182" i="4" l="1"/>
  <c r="I182" i="4" s="1"/>
  <c r="B183" i="4" s="1"/>
  <c r="E183" i="4" l="1"/>
  <c r="D183" i="4"/>
  <c r="C183" i="4" l="1"/>
  <c r="I183" i="4" s="1"/>
  <c r="B184" i="4" s="1"/>
  <c r="D184" i="4" l="1"/>
  <c r="E184" i="4"/>
  <c r="C184" i="4" l="1"/>
  <c r="I184" i="4" s="1"/>
  <c r="B185" i="4" s="1"/>
  <c r="E185" i="4" l="1"/>
  <c r="D185" i="4"/>
  <c r="C185" i="4" l="1"/>
  <c r="I185" i="4" s="1"/>
  <c r="B186" i="4" s="1"/>
  <c r="E186" i="4" l="1"/>
  <c r="D186" i="4"/>
  <c r="C186" i="4" l="1"/>
  <c r="I186" i="4" s="1"/>
  <c r="B187" i="4" s="1"/>
  <c r="D187" i="4" l="1"/>
  <c r="E187" i="4"/>
  <c r="C187" i="4" l="1"/>
  <c r="I187" i="4" s="1"/>
  <c r="B188" i="4" s="1"/>
  <c r="E188" i="4" l="1"/>
  <c r="D188" i="4"/>
  <c r="C188" i="4" l="1"/>
  <c r="I188" i="4" s="1"/>
  <c r="B189" i="4" s="1"/>
  <c r="E189" i="4" l="1"/>
  <c r="D189" i="4"/>
  <c r="C189" i="4" l="1"/>
  <c r="I189" i="4" s="1"/>
  <c r="B190" i="4" s="1"/>
  <c r="D190" i="4" l="1"/>
  <c r="E190" i="4"/>
  <c r="C190" i="4" l="1"/>
  <c r="I190" i="4" s="1"/>
  <c r="B191" i="4" s="1"/>
  <c r="D191" i="4" s="1"/>
  <c r="E191" i="4" l="1"/>
  <c r="C191" i="4" s="1"/>
  <c r="I191" i="4" s="1"/>
  <c r="B192" i="4" s="1"/>
  <c r="D192" i="4" l="1"/>
  <c r="E192" i="4"/>
  <c r="C192" i="4" l="1"/>
  <c r="I192" i="4" s="1"/>
  <c r="B193" i="4" s="1"/>
  <c r="E193" i="4" l="1"/>
  <c r="D193" i="4"/>
  <c r="C193" i="4" l="1"/>
  <c r="I193" i="4" s="1"/>
  <c r="B194" i="4" s="1"/>
  <c r="D194" i="4" l="1"/>
  <c r="E194" i="4"/>
  <c r="C194" i="4" l="1"/>
  <c r="I194" i="4" s="1"/>
  <c r="B195" i="4" s="1"/>
  <c r="E195" i="4" l="1"/>
  <c r="D195" i="4"/>
  <c r="C195" i="4" l="1"/>
  <c r="I195" i="4" s="1"/>
  <c r="B196" i="4" s="1"/>
  <c r="E196" i="4" l="1"/>
  <c r="D196" i="4"/>
  <c r="C196" i="4" l="1"/>
  <c r="I196" i="4" s="1"/>
  <c r="B197" i="4" s="1"/>
  <c r="E197" i="4" l="1"/>
  <c r="D197" i="4"/>
  <c r="C197" i="4" l="1"/>
  <c r="I197" i="4" s="1"/>
  <c r="B198" i="4" s="1"/>
  <c r="E198" i="4" l="1"/>
  <c r="D198" i="4"/>
  <c r="C198" i="4" l="1"/>
  <c r="I198" i="4" s="1"/>
  <c r="B199" i="4" s="1"/>
  <c r="E199" i="4" l="1"/>
  <c r="D199" i="4"/>
  <c r="C199" i="4" l="1"/>
  <c r="I199" i="4" s="1"/>
  <c r="B200" i="4" s="1"/>
  <c r="D200" i="4" l="1"/>
  <c r="E200" i="4"/>
  <c r="C200" i="4" l="1"/>
  <c r="I200" i="4" s="1"/>
  <c r="B201" i="4" s="1"/>
  <c r="D201" i="4" l="1"/>
  <c r="E201" i="4"/>
  <c r="C201" i="4" l="1"/>
  <c r="I201" i="4" s="1"/>
  <c r="B202" i="4" s="1"/>
  <c r="D202" i="4" l="1"/>
  <c r="E202" i="4"/>
  <c r="C202" i="4" l="1"/>
  <c r="I202" i="4" s="1"/>
  <c r="B203" i="4" s="1"/>
  <c r="E203" i="4" l="1"/>
  <c r="D203" i="4"/>
  <c r="C203" i="4" l="1"/>
  <c r="I203" i="4" s="1"/>
  <c r="B204" i="4" s="1"/>
  <c r="E204" i="4" l="1"/>
  <c r="D204" i="4"/>
  <c r="C204" i="4" l="1"/>
  <c r="I204" i="4" s="1"/>
  <c r="B205" i="4" s="1"/>
  <c r="D205" i="4" l="1"/>
  <c r="E205" i="4"/>
  <c r="C205" i="4" l="1"/>
  <c r="I205" i="4" s="1"/>
  <c r="B206" i="4" s="1"/>
  <c r="D206" i="4" l="1"/>
  <c r="E206" i="4"/>
  <c r="C206" i="4" l="1"/>
  <c r="I206" i="4" s="1"/>
  <c r="B207" i="4" s="1"/>
  <c r="E207" i="4" s="1"/>
  <c r="D207" i="4" l="1"/>
  <c r="C207" i="4" s="1"/>
  <c r="I207" i="4" s="1"/>
  <c r="B208" i="4" s="1"/>
  <c r="E208" i="4" l="1"/>
  <c r="D208" i="4"/>
  <c r="C208" i="4" l="1"/>
  <c r="I208" i="4" s="1"/>
  <c r="B209" i="4" s="1"/>
  <c r="D209" i="4" l="1"/>
  <c r="E209" i="4"/>
  <c r="C209" i="4" l="1"/>
  <c r="I209" i="4" s="1"/>
  <c r="B210" i="4" s="1"/>
  <c r="E210" i="4" l="1"/>
  <c r="D210" i="4"/>
  <c r="C210" i="4" l="1"/>
  <c r="I210" i="4" s="1"/>
  <c r="B211" i="4" s="1"/>
  <c r="E211" i="4" l="1"/>
  <c r="D211" i="4"/>
  <c r="C211" i="4" l="1"/>
  <c r="I211" i="4" s="1"/>
  <c r="B212" i="4" s="1"/>
  <c r="E212" i="4" l="1"/>
  <c r="D212" i="4"/>
  <c r="C212" i="4" l="1"/>
  <c r="I212" i="4" s="1"/>
  <c r="B213" i="4" s="1"/>
  <c r="E213" i="4" l="1"/>
  <c r="D213" i="4"/>
  <c r="C213" i="4" l="1"/>
  <c r="I213" i="4" s="1"/>
  <c r="B214" i="4" s="1"/>
  <c r="D214" i="4" l="1"/>
  <c r="E214" i="4"/>
  <c r="C214" i="4" l="1"/>
  <c r="I214" i="4" s="1"/>
  <c r="B215" i="4" s="1"/>
  <c r="D215" i="4" s="1"/>
  <c r="E215" i="4" l="1"/>
  <c r="C215" i="4" s="1"/>
  <c r="I215" i="4" s="1"/>
  <c r="B216" i="4" s="1"/>
  <c r="E216" i="4" l="1"/>
  <c r="D216" i="4"/>
  <c r="C216" i="4" l="1"/>
  <c r="I216" i="4" s="1"/>
  <c r="B217" i="4" s="1"/>
  <c r="E217" i="4" l="1"/>
  <c r="D217" i="4"/>
  <c r="C217" i="4" l="1"/>
  <c r="I217" i="4" s="1"/>
  <c r="B218" i="4" s="1"/>
  <c r="D218" i="4" l="1"/>
  <c r="E218" i="4"/>
  <c r="C218" i="4" l="1"/>
  <c r="I218" i="4" s="1"/>
  <c r="B219" i="4" s="1"/>
  <c r="E219" i="4" l="1"/>
  <c r="D219" i="4"/>
  <c r="C219" i="4" l="1"/>
  <c r="I219" i="4" s="1"/>
  <c r="B220" i="4" s="1"/>
  <c r="E220" i="4" l="1"/>
  <c r="D220" i="4"/>
  <c r="C220" i="4" l="1"/>
  <c r="I220" i="4" s="1"/>
  <c r="B221" i="4" s="1"/>
  <c r="E221" i="4" l="1"/>
  <c r="D221" i="4"/>
  <c r="C221" i="4" l="1"/>
  <c r="I221" i="4" s="1"/>
  <c r="B222" i="4" s="1"/>
  <c r="E222" i="4" l="1"/>
  <c r="D222" i="4"/>
  <c r="C222" i="4" l="1"/>
  <c r="I222" i="4" s="1"/>
  <c r="B223" i="4" s="1"/>
  <c r="E223" i="4" l="1"/>
  <c r="D223" i="4"/>
  <c r="C223" i="4" l="1"/>
  <c r="I223" i="4" s="1"/>
  <c r="B224" i="4" s="1"/>
  <c r="E224" i="4" l="1"/>
  <c r="D224" i="4"/>
  <c r="C224" i="4" l="1"/>
  <c r="I224" i="4" s="1"/>
  <c r="B225" i="4" s="1"/>
  <c r="E225" i="4" l="1"/>
  <c r="D225" i="4"/>
  <c r="C225" i="4" l="1"/>
  <c r="I225" i="4" s="1"/>
  <c r="B226" i="4" s="1"/>
  <c r="D226" i="4" l="1"/>
  <c r="E226" i="4"/>
  <c r="C226" i="4" l="1"/>
  <c r="I226" i="4" s="1"/>
  <c r="B227" i="4" s="1"/>
  <c r="D227" i="4" l="1"/>
  <c r="E227" i="4"/>
  <c r="C227" i="4" l="1"/>
  <c r="I227" i="4" s="1"/>
  <c r="B228" i="4" s="1"/>
  <c r="E228" i="4" l="1"/>
  <c r="D228" i="4"/>
  <c r="C228" i="4" l="1"/>
  <c r="I228" i="4" s="1"/>
  <c r="B229" i="4" s="1"/>
  <c r="D229" i="4" l="1"/>
  <c r="E229" i="4"/>
  <c r="C229" i="4" l="1"/>
  <c r="I229" i="4" s="1"/>
  <c r="B230" i="4" s="1"/>
  <c r="D230" i="4" l="1"/>
  <c r="E230" i="4"/>
  <c r="C230" i="4" l="1"/>
  <c r="I230" i="4" s="1"/>
  <c r="B231" i="4" s="1"/>
  <c r="E231" i="4" s="1"/>
  <c r="D231" i="4" l="1"/>
  <c r="C231" i="4" s="1"/>
  <c r="I231" i="4" s="1"/>
  <c r="B232" i="4" s="1"/>
  <c r="D232" i="4" l="1"/>
  <c r="E232" i="4"/>
  <c r="C232" i="4" l="1"/>
  <c r="I232" i="4"/>
  <c r="B233" i="4" s="1"/>
  <c r="E233" i="4" l="1"/>
  <c r="D233" i="4"/>
  <c r="C233" i="4" l="1"/>
  <c r="I233" i="4" s="1"/>
  <c r="B234" i="4" s="1"/>
  <c r="D234" i="4" l="1"/>
  <c r="E234" i="4"/>
  <c r="C234" i="4" l="1"/>
  <c r="I234" i="4" s="1"/>
  <c r="B235" i="4" s="1"/>
  <c r="D235" i="4" s="1"/>
  <c r="E235" i="4" l="1"/>
  <c r="C235" i="4" s="1"/>
  <c r="I235" i="4" s="1"/>
  <c r="B236" i="4" s="1"/>
  <c r="D236" i="4" s="1"/>
  <c r="E236" i="4" l="1"/>
  <c r="C236" i="4" s="1"/>
  <c r="I236" i="4" s="1"/>
  <c r="B237" i="4" s="1"/>
  <c r="E237" i="4" l="1"/>
  <c r="D237" i="4"/>
  <c r="C237" i="4" l="1"/>
  <c r="I237" i="4" s="1"/>
  <c r="B238" i="4" s="1"/>
  <c r="D238" i="4" l="1"/>
  <c r="E238" i="4"/>
  <c r="C238" i="4" l="1"/>
  <c r="I238" i="4" s="1"/>
  <c r="B239" i="4" s="1"/>
  <c r="D239" i="4" s="1"/>
  <c r="E239" i="4" l="1"/>
  <c r="C239" i="4" s="1"/>
  <c r="I239" i="4" s="1"/>
  <c r="B240" i="4" s="1"/>
  <c r="E240" i="4" s="1"/>
  <c r="D240" i="4" l="1"/>
  <c r="C240" i="4"/>
  <c r="I240" i="4" s="1"/>
  <c r="B241" i="4" s="1"/>
  <c r="D241" i="4" l="1"/>
  <c r="E241" i="4"/>
  <c r="C241" i="4" s="1"/>
  <c r="I241" i="4" l="1"/>
  <c r="B242" i="4" s="1"/>
  <c r="D242" i="4" l="1"/>
  <c r="E242" i="4"/>
  <c r="C242" i="4" s="1"/>
  <c r="I242" i="4" s="1"/>
  <c r="B243" i="4" s="1"/>
  <c r="E243" i="4" l="1"/>
  <c r="D243" i="4"/>
  <c r="C243" i="4" l="1"/>
  <c r="I243" i="4" s="1"/>
  <c r="B244" i="4" s="1"/>
  <c r="E244" i="4" l="1"/>
  <c r="D244" i="4"/>
  <c r="C244" i="4" l="1"/>
  <c r="I244" i="4" s="1"/>
  <c r="B245" i="4" s="1"/>
  <c r="D245" i="4" l="1"/>
  <c r="E245" i="4"/>
  <c r="C245" i="4" l="1"/>
  <c r="I245" i="4" s="1"/>
  <c r="B246" i="4" s="1"/>
  <c r="D246" i="4" l="1"/>
  <c r="E246" i="4"/>
  <c r="C246" i="4" l="1"/>
  <c r="I246" i="4" s="1"/>
  <c r="B247" i="4" s="1"/>
  <c r="D247" i="4" l="1"/>
  <c r="E247" i="4"/>
  <c r="C247" i="4" l="1"/>
  <c r="I247" i="4" s="1"/>
  <c r="B248" i="4" s="1"/>
  <c r="E248" i="4" s="1"/>
  <c r="D248" i="4" l="1"/>
  <c r="C248" i="4" s="1"/>
  <c r="I248" i="4" s="1"/>
  <c r="B249" i="4" s="1"/>
  <c r="E249" i="4" l="1"/>
  <c r="D249" i="4"/>
  <c r="C249" i="4" l="1"/>
  <c r="I249" i="4" s="1"/>
  <c r="B250" i="4" s="1"/>
  <c r="D250" i="4" l="1"/>
  <c r="E250" i="4"/>
  <c r="C250" i="4" l="1"/>
  <c r="I250" i="4" s="1"/>
  <c r="B251" i="4" s="1"/>
  <c r="E251" i="4" s="1"/>
  <c r="D251" i="4" l="1"/>
  <c r="C251" i="4" s="1"/>
  <c r="I251" i="4" s="1"/>
  <c r="B252" i="4" s="1"/>
  <c r="D252" i="4" l="1"/>
  <c r="E252" i="4"/>
  <c r="C252" i="4" l="1"/>
  <c r="I252" i="4" s="1"/>
  <c r="B253" i="4" s="1"/>
  <c r="E253" i="4" l="1"/>
  <c r="D253" i="4"/>
  <c r="C253" i="4" l="1"/>
  <c r="I253" i="4" s="1"/>
  <c r="B254" i="4" s="1"/>
  <c r="D254" i="4" l="1"/>
  <c r="E254" i="4"/>
  <c r="C254" i="4" l="1"/>
  <c r="I254" i="4" s="1"/>
  <c r="B255" i="4" s="1"/>
  <c r="E255" i="4" l="1"/>
  <c r="D255" i="4"/>
  <c r="C255" i="4" l="1"/>
  <c r="I255" i="4" s="1"/>
  <c r="B256" i="4" s="1"/>
  <c r="E256" i="4" l="1"/>
  <c r="D256" i="4"/>
  <c r="C256" i="4" l="1"/>
  <c r="I256" i="4" s="1"/>
  <c r="B257" i="4" s="1"/>
  <c r="E257" i="4" l="1"/>
  <c r="D257" i="4"/>
  <c r="C257" i="4" l="1"/>
  <c r="I257" i="4" s="1"/>
  <c r="B258" i="4" s="1"/>
  <c r="E258" i="4" l="1"/>
  <c r="D258" i="4"/>
  <c r="C258" i="4" l="1"/>
  <c r="I258" i="4" s="1"/>
  <c r="B259" i="4" s="1"/>
  <c r="D259" i="4" l="1"/>
  <c r="E259" i="4"/>
  <c r="C259" i="4" l="1"/>
  <c r="I259" i="4" s="1"/>
  <c r="B260" i="4" s="1"/>
  <c r="E260" i="4" l="1"/>
  <c r="D260" i="4"/>
  <c r="C260" i="4" l="1"/>
  <c r="I260" i="4" s="1"/>
  <c r="B261" i="4" s="1"/>
  <c r="D261" i="4" l="1"/>
  <c r="E261" i="4"/>
  <c r="C261" i="4" l="1"/>
  <c r="I261" i="4" s="1"/>
  <c r="B262" i="4" s="1"/>
  <c r="D262" i="4" l="1"/>
  <c r="E262" i="4"/>
  <c r="C262" i="4" l="1"/>
  <c r="I262" i="4" s="1"/>
  <c r="B263" i="4" s="1"/>
  <c r="D263" i="4" s="1"/>
  <c r="E263" i="4" l="1"/>
  <c r="C263" i="4" s="1"/>
  <c r="I263" i="4" s="1"/>
  <c r="B264" i="4" s="1"/>
  <c r="D264" i="4" s="1"/>
  <c r="E264" i="4" l="1"/>
  <c r="C264" i="4" s="1"/>
  <c r="I264" i="4" s="1"/>
  <c r="B265" i="4" s="1"/>
  <c r="D265" i="4" s="1"/>
  <c r="E265" i="4" l="1"/>
  <c r="C265" i="4" s="1"/>
  <c r="I265" i="4" s="1"/>
  <c r="B266" i="4" s="1"/>
  <c r="E266" i="4" s="1"/>
  <c r="D266" i="4" l="1"/>
  <c r="C266" i="4" s="1"/>
  <c r="I266" i="4" s="1"/>
  <c r="B267" i="4" s="1"/>
  <c r="E267" i="4" l="1"/>
  <c r="D267" i="4"/>
  <c r="C267" i="4" l="1"/>
  <c r="I267" i="4" s="1"/>
  <c r="B268" i="4" s="1"/>
  <c r="E268" i="4" l="1"/>
  <c r="D268" i="4"/>
  <c r="C268" i="4" l="1"/>
  <c r="I268" i="4" s="1"/>
  <c r="B269" i="4" s="1"/>
  <c r="D269" i="4" l="1"/>
  <c r="E269" i="4"/>
  <c r="C269" i="4" l="1"/>
  <c r="I269" i="4" s="1"/>
  <c r="B270" i="4" s="1"/>
  <c r="D270" i="4" s="1"/>
  <c r="E270" i="4" l="1"/>
  <c r="C270" i="4" s="1"/>
  <c r="I270" i="4" s="1"/>
  <c r="B271" i="4" s="1"/>
  <c r="E271" i="4" l="1"/>
  <c r="D271" i="4"/>
  <c r="C271" i="4" l="1"/>
  <c r="I271" i="4" s="1"/>
  <c r="B272" i="4" s="1"/>
  <c r="E272" i="4" l="1"/>
  <c r="D272" i="4"/>
  <c r="C272" i="4" l="1"/>
  <c r="I272" i="4" s="1"/>
  <c r="B273" i="4" s="1"/>
  <c r="D273" i="4" l="1"/>
  <c r="E273" i="4"/>
  <c r="C273" i="4" l="1"/>
  <c r="I273" i="4" s="1"/>
  <c r="B274" i="4" s="1"/>
  <c r="E274" i="4" s="1"/>
  <c r="D274" i="4" l="1"/>
  <c r="C274" i="4" s="1"/>
  <c r="I274" i="4" s="1"/>
  <c r="B275" i="4" s="1"/>
  <c r="D275" i="4" l="1"/>
  <c r="E275" i="4"/>
  <c r="C275" i="4" l="1"/>
  <c r="I275" i="4" s="1"/>
  <c r="B276" i="4" s="1"/>
  <c r="E276" i="4" s="1"/>
  <c r="D276" i="4" l="1"/>
  <c r="C276" i="4" s="1"/>
  <c r="I276" i="4" s="1"/>
  <c r="B277" i="4" s="1"/>
  <c r="E277" i="4" l="1"/>
  <c r="D277" i="4"/>
  <c r="C277" i="4" l="1"/>
  <c r="I277" i="4" s="1"/>
  <c r="B278" i="4" s="1"/>
  <c r="D278" i="4" l="1"/>
  <c r="E278" i="4"/>
  <c r="C278" i="4" l="1"/>
  <c r="I278" i="4" s="1"/>
  <c r="B279" i="4" s="1"/>
  <c r="E279" i="4" l="1"/>
  <c r="D279" i="4"/>
  <c r="C279" i="4" l="1"/>
  <c r="I279" i="4" s="1"/>
  <c r="B280" i="4" s="1"/>
  <c r="D280" i="4" s="1"/>
  <c r="E280" i="4" l="1"/>
  <c r="C280" i="4" s="1"/>
  <c r="I280" i="4" s="1"/>
  <c r="B281" i="4" s="1"/>
  <c r="D281" i="4" l="1"/>
  <c r="E281" i="4"/>
  <c r="C281" i="4" l="1"/>
  <c r="I281" i="4" s="1"/>
  <c r="B282" i="4" s="1"/>
  <c r="E282" i="4" s="1"/>
  <c r="D282" i="4" l="1"/>
  <c r="C282" i="4" s="1"/>
  <c r="I282" i="4" s="1"/>
  <c r="B283" i="4" s="1"/>
  <c r="E283" i="4" s="1"/>
  <c r="D283" i="4" l="1"/>
  <c r="C283" i="4" s="1"/>
  <c r="I283" i="4" s="1"/>
  <c r="B284" i="4" s="1"/>
  <c r="E284" i="4" l="1"/>
  <c r="D284" i="4"/>
  <c r="C284" i="4" l="1"/>
  <c r="I284" i="4" s="1"/>
  <c r="B285" i="4" s="1"/>
  <c r="D285" i="4" l="1"/>
  <c r="E285" i="4"/>
  <c r="C285" i="4" l="1"/>
  <c r="I285" i="4" s="1"/>
  <c r="B286" i="4" s="1"/>
  <c r="E286" i="4" s="1"/>
  <c r="D286" i="4" l="1"/>
  <c r="C286" i="4" s="1"/>
  <c r="I286" i="4" s="1"/>
  <c r="B287" i="4" s="1"/>
  <c r="D287" i="4" l="1"/>
  <c r="E287" i="4"/>
  <c r="C16" i="2"/>
  <c r="C287" i="4" l="1"/>
  <c r="I287" i="4" s="1"/>
  <c r="B288" i="4" s="1"/>
  <c r="I54" i="3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A54" i="3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L45" i="3"/>
  <c r="I45" i="3"/>
  <c r="L41" i="3"/>
  <c r="L42" i="3" s="1"/>
  <c r="L43" i="3" s="1"/>
  <c r="L47" i="3" s="1"/>
  <c r="B33" i="3"/>
  <c r="C31" i="3"/>
  <c r="C23" i="3"/>
  <c r="C16" i="3"/>
  <c r="D16" i="3" s="1"/>
  <c r="F15" i="3"/>
  <c r="E15" i="3"/>
  <c r="D15" i="3"/>
  <c r="C15" i="3"/>
  <c r="B15" i="3"/>
  <c r="C14" i="3"/>
  <c r="D14" i="3" s="1"/>
  <c r="E14" i="3" s="1"/>
  <c r="F14" i="3" s="1"/>
  <c r="D7" i="3"/>
  <c r="D6" i="3"/>
  <c r="A6" i="3"/>
  <c r="B3" i="3"/>
  <c r="C3" i="3" s="1"/>
  <c r="J13" i="3" s="1"/>
  <c r="C2" i="3"/>
  <c r="C52" i="2"/>
  <c r="D288" i="4" l="1"/>
  <c r="E288" i="4"/>
  <c r="B18" i="3"/>
  <c r="C17" i="3" s="1"/>
  <c r="C18" i="3" s="1"/>
  <c r="D17" i="3" s="1"/>
  <c r="D18" i="3" s="1"/>
  <c r="E17" i="3" s="1"/>
  <c r="D8" i="3"/>
  <c r="D9" i="3" s="1"/>
  <c r="B24" i="3"/>
  <c r="B32" i="3"/>
  <c r="B35" i="3" s="1"/>
  <c r="C34" i="3" s="1"/>
  <c r="E16" i="3"/>
  <c r="F16" i="3" s="1"/>
  <c r="D33" i="3"/>
  <c r="B53" i="3"/>
  <c r="C33" i="3"/>
  <c r="D24" i="3"/>
  <c r="C32" i="3"/>
  <c r="C24" i="3"/>
  <c r="D32" i="3"/>
  <c r="C61" i="2"/>
  <c r="B71" i="2" s="1"/>
  <c r="F56" i="2"/>
  <c r="B22" i="1"/>
  <c r="B266" i="2"/>
  <c r="B29" i="2"/>
  <c r="B26" i="2"/>
  <c r="B277" i="2"/>
  <c r="B280" i="2" s="1"/>
  <c r="B281" i="2" s="1"/>
  <c r="B282" i="2" s="1"/>
  <c r="B288" i="2" s="1"/>
  <c r="B265" i="2"/>
  <c r="G89" i="2"/>
  <c r="H89" i="2"/>
  <c r="G90" i="2"/>
  <c r="H90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87" i="2"/>
  <c r="H87" i="2"/>
  <c r="G88" i="2"/>
  <c r="H88" i="2"/>
  <c r="G83" i="2"/>
  <c r="H83" i="2"/>
  <c r="G84" i="2"/>
  <c r="H84" i="2"/>
  <c r="G85" i="2"/>
  <c r="H85" i="2"/>
  <c r="G86" i="2"/>
  <c r="H86" i="2"/>
  <c r="H82" i="2"/>
  <c r="G82" i="2"/>
  <c r="H81" i="2"/>
  <c r="G81" i="2"/>
  <c r="H80" i="2"/>
  <c r="G80" i="2"/>
  <c r="H78" i="2"/>
  <c r="G78" i="2"/>
  <c r="H77" i="2"/>
  <c r="G77" i="2"/>
  <c r="C59" i="2"/>
  <c r="C60" i="2"/>
  <c r="G35" i="2"/>
  <c r="H35" i="2"/>
  <c r="G36" i="2"/>
  <c r="H36" i="2"/>
  <c r="G37" i="2"/>
  <c r="H37" i="2"/>
  <c r="G38" i="2"/>
  <c r="H38" i="2"/>
  <c r="G39" i="2"/>
  <c r="H39" i="2"/>
  <c r="H34" i="2"/>
  <c r="G34" i="2"/>
  <c r="I40" i="2"/>
  <c r="B27" i="2"/>
  <c r="B25" i="2"/>
  <c r="C62" i="2" l="1"/>
  <c r="F49" i="2"/>
  <c r="C288" i="4"/>
  <c r="I288" i="4" s="1"/>
  <c r="B289" i="4" s="1"/>
  <c r="E289" i="4" s="1"/>
  <c r="D77" i="2"/>
  <c r="E77" i="2" s="1"/>
  <c r="B67" i="2"/>
  <c r="C63" i="2"/>
  <c r="C65" i="2" s="1"/>
  <c r="C35" i="3"/>
  <c r="D34" i="3" s="1"/>
  <c r="D35" i="3" s="1"/>
  <c r="L29" i="3" s="1"/>
  <c r="L30" i="3" s="1"/>
  <c r="B46" i="3"/>
  <c r="E18" i="3"/>
  <c r="F17" i="3" s="1"/>
  <c r="F18" i="3" s="1"/>
  <c r="J12" i="3" s="1"/>
  <c r="J14" i="3" s="1"/>
  <c r="J53" i="3"/>
  <c r="C53" i="3"/>
  <c r="B28" i="2"/>
  <c r="B30" i="2" s="1"/>
  <c r="C42" i="2" s="1"/>
  <c r="C43" i="2" s="1"/>
  <c r="B267" i="2"/>
  <c r="B268" i="2" s="1"/>
  <c r="D34" i="2"/>
  <c r="E34" i="2" s="1"/>
  <c r="C49" i="2" l="1"/>
  <c r="C53" i="2" s="1"/>
  <c r="C54" i="2" s="1"/>
  <c r="D289" i="4"/>
  <c r="C289" i="4" s="1"/>
  <c r="I289" i="4" s="1"/>
  <c r="B290" i="4" s="1"/>
  <c r="D290" i="4" s="1"/>
  <c r="B68" i="2"/>
  <c r="M77" i="3"/>
  <c r="E101" i="3"/>
  <c r="E89" i="3"/>
  <c r="E65" i="3"/>
  <c r="E77" i="3"/>
  <c r="E53" i="3"/>
  <c r="M16" i="3"/>
  <c r="C25" i="3" s="1"/>
  <c r="M17" i="3"/>
  <c r="B25" i="3" s="1"/>
  <c r="B27" i="3" s="1"/>
  <c r="C26" i="3" s="1"/>
  <c r="M14" i="3"/>
  <c r="M65" i="3"/>
  <c r="M53" i="3"/>
  <c r="M15" i="3"/>
  <c r="D25" i="3" s="1"/>
  <c r="M13" i="3"/>
  <c r="K53" i="3"/>
  <c r="I38" i="2"/>
  <c r="I39" i="2"/>
  <c r="I35" i="2"/>
  <c r="I37" i="2"/>
  <c r="I34" i="2"/>
  <c r="F34" i="2" s="1"/>
  <c r="J34" i="2" s="1"/>
  <c r="D35" i="2" s="1"/>
  <c r="E35" i="2" s="1"/>
  <c r="I36" i="2"/>
  <c r="B70" i="2" l="1"/>
  <c r="B72" i="2" s="1"/>
  <c r="E290" i="4"/>
  <c r="C290" i="4" s="1"/>
  <c r="I290" i="4" s="1"/>
  <c r="B291" i="4" s="1"/>
  <c r="C27" i="3"/>
  <c r="D26" i="3" s="1"/>
  <c r="D27" i="3" s="1"/>
  <c r="H29" i="3" s="1"/>
  <c r="J30" i="3" s="1"/>
  <c r="E90" i="3"/>
  <c r="M66" i="3"/>
  <c r="E54" i="3"/>
  <c r="D53" i="3"/>
  <c r="F53" i="3" s="1"/>
  <c r="B54" i="3" s="1"/>
  <c r="E102" i="3"/>
  <c r="E66" i="3"/>
  <c r="L53" i="3"/>
  <c r="N53" i="3" s="1"/>
  <c r="J54" i="3" s="1"/>
  <c r="M54" i="3"/>
  <c r="E78" i="3"/>
  <c r="M78" i="3"/>
  <c r="B73" i="2"/>
  <c r="F35" i="2"/>
  <c r="J35" i="2" s="1"/>
  <c r="D36" i="2" s="1"/>
  <c r="E36" i="2" s="1"/>
  <c r="F36" i="2" s="1"/>
  <c r="J36" i="2" s="1"/>
  <c r="D37" i="2" s="1"/>
  <c r="E37" i="2" s="1"/>
  <c r="F37" i="2" s="1"/>
  <c r="J37" i="2" s="1"/>
  <c r="D38" i="2" s="1"/>
  <c r="E38" i="2" s="1"/>
  <c r="F38" i="2" s="1"/>
  <c r="J38" i="2" s="1"/>
  <c r="D39" i="2" s="1"/>
  <c r="I82" i="2" l="1"/>
  <c r="I90" i="2"/>
  <c r="I98" i="2"/>
  <c r="I106" i="2"/>
  <c r="I114" i="2"/>
  <c r="I122" i="2"/>
  <c r="I130" i="2"/>
  <c r="I138" i="2"/>
  <c r="I146" i="2"/>
  <c r="I154" i="2"/>
  <c r="I162" i="2"/>
  <c r="I170" i="2"/>
  <c r="I178" i="2"/>
  <c r="I186" i="2"/>
  <c r="I194" i="2"/>
  <c r="I202" i="2"/>
  <c r="I210" i="2"/>
  <c r="I218" i="2"/>
  <c r="I226" i="2"/>
  <c r="I234" i="2"/>
  <c r="I242" i="2"/>
  <c r="I250" i="2"/>
  <c r="I83" i="2"/>
  <c r="I91" i="2"/>
  <c r="I99" i="2"/>
  <c r="I107" i="2"/>
  <c r="I115" i="2"/>
  <c r="I123" i="2"/>
  <c r="I131" i="2"/>
  <c r="I139" i="2"/>
  <c r="I147" i="2"/>
  <c r="I155" i="2"/>
  <c r="I163" i="2"/>
  <c r="I171" i="2"/>
  <c r="I179" i="2"/>
  <c r="I187" i="2"/>
  <c r="I195" i="2"/>
  <c r="I203" i="2"/>
  <c r="I211" i="2"/>
  <c r="I219" i="2"/>
  <c r="I227" i="2"/>
  <c r="I235" i="2"/>
  <c r="I243" i="2"/>
  <c r="I251" i="2"/>
  <c r="I77" i="2"/>
  <c r="F77" i="2" s="1"/>
  <c r="J77" i="2" s="1"/>
  <c r="D78" i="2" s="1"/>
  <c r="E78" i="2" s="1"/>
  <c r="I85" i="2"/>
  <c r="I93" i="2"/>
  <c r="I101" i="2"/>
  <c r="I109" i="2"/>
  <c r="I117" i="2"/>
  <c r="I125" i="2"/>
  <c r="I133" i="2"/>
  <c r="I141" i="2"/>
  <c r="I149" i="2"/>
  <c r="I157" i="2"/>
  <c r="I165" i="2"/>
  <c r="I173" i="2"/>
  <c r="I181" i="2"/>
  <c r="I189" i="2"/>
  <c r="I197" i="2"/>
  <c r="I205" i="2"/>
  <c r="I213" i="2"/>
  <c r="I221" i="2"/>
  <c r="I229" i="2"/>
  <c r="I237" i="2"/>
  <c r="I245" i="2"/>
  <c r="I253" i="2"/>
  <c r="I78" i="2"/>
  <c r="I79" i="2"/>
  <c r="I87" i="2"/>
  <c r="I95" i="2"/>
  <c r="I103" i="2"/>
  <c r="I111" i="2"/>
  <c r="I119" i="2"/>
  <c r="I127" i="2"/>
  <c r="I135" i="2"/>
  <c r="I143" i="2"/>
  <c r="I151" i="2"/>
  <c r="I159" i="2"/>
  <c r="I167" i="2"/>
  <c r="I175" i="2"/>
  <c r="I183" i="2"/>
  <c r="I191" i="2"/>
  <c r="I199" i="2"/>
  <c r="I207" i="2"/>
  <c r="I215" i="2"/>
  <c r="I223" i="2"/>
  <c r="I231" i="2"/>
  <c r="I239" i="2"/>
  <c r="I247" i="2"/>
  <c r="I255" i="2"/>
  <c r="I80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77" i="2"/>
  <c r="I185" i="2"/>
  <c r="I193" i="2"/>
  <c r="I201" i="2"/>
  <c r="I209" i="2"/>
  <c r="I217" i="2"/>
  <c r="I225" i="2"/>
  <c r="I233" i="2"/>
  <c r="I241" i="2"/>
  <c r="I249" i="2"/>
  <c r="I84" i="2"/>
  <c r="I104" i="2"/>
  <c r="I126" i="2"/>
  <c r="I148" i="2"/>
  <c r="I168" i="2"/>
  <c r="I190" i="2"/>
  <c r="I212" i="2"/>
  <c r="I232" i="2"/>
  <c r="I254" i="2"/>
  <c r="I164" i="2"/>
  <c r="I102" i="2"/>
  <c r="I86" i="2"/>
  <c r="I108" i="2"/>
  <c r="I128" i="2"/>
  <c r="I150" i="2"/>
  <c r="I172" i="2"/>
  <c r="I192" i="2"/>
  <c r="I214" i="2"/>
  <c r="I236" i="2"/>
  <c r="I256" i="2"/>
  <c r="I120" i="2"/>
  <c r="I208" i="2"/>
  <c r="I88" i="2"/>
  <c r="I110" i="2"/>
  <c r="I132" i="2"/>
  <c r="I152" i="2"/>
  <c r="I174" i="2"/>
  <c r="I196" i="2"/>
  <c r="I216" i="2"/>
  <c r="I238" i="2"/>
  <c r="I100" i="2"/>
  <c r="I188" i="2"/>
  <c r="I92" i="2"/>
  <c r="I112" i="2"/>
  <c r="I134" i="2"/>
  <c r="I156" i="2"/>
  <c r="I176" i="2"/>
  <c r="I198" i="2"/>
  <c r="I220" i="2"/>
  <c r="I240" i="2"/>
  <c r="I184" i="2"/>
  <c r="I144" i="2"/>
  <c r="I230" i="2"/>
  <c r="I94" i="2"/>
  <c r="I116" i="2"/>
  <c r="I136" i="2"/>
  <c r="I158" i="2"/>
  <c r="I180" i="2"/>
  <c r="I200" i="2"/>
  <c r="I222" i="2"/>
  <c r="I244" i="2"/>
  <c r="I124" i="2"/>
  <c r="I252" i="2"/>
  <c r="I96" i="2"/>
  <c r="I118" i="2"/>
  <c r="I140" i="2"/>
  <c r="I160" i="2"/>
  <c r="I182" i="2"/>
  <c r="I204" i="2"/>
  <c r="I224" i="2"/>
  <c r="I246" i="2"/>
  <c r="I142" i="2"/>
  <c r="I206" i="2"/>
  <c r="I228" i="2"/>
  <c r="I248" i="2"/>
  <c r="I166" i="2"/>
  <c r="D291" i="4"/>
  <c r="E291" i="4"/>
  <c r="J32" i="3"/>
  <c r="M83" i="3" s="1"/>
  <c r="B41" i="3"/>
  <c r="M67" i="3"/>
  <c r="E79" i="3"/>
  <c r="E67" i="3"/>
  <c r="C54" i="3"/>
  <c r="D54" i="3" s="1"/>
  <c r="F54" i="3" s="1"/>
  <c r="B55" i="3" s="1"/>
  <c r="M55" i="3"/>
  <c r="E55" i="3"/>
  <c r="E91" i="3"/>
  <c r="M79" i="3"/>
  <c r="K54" i="3"/>
  <c r="L54" i="3" s="1"/>
  <c r="N54" i="3" s="1"/>
  <c r="J55" i="3" s="1"/>
  <c r="E103" i="3"/>
  <c r="E39" i="2"/>
  <c r="F39" i="2" s="1"/>
  <c r="J39" i="2" s="1"/>
  <c r="F78" i="2" l="1"/>
  <c r="J78" i="2" s="1"/>
  <c r="D79" i="2" s="1"/>
  <c r="E79" i="2" s="1"/>
  <c r="C291" i="4"/>
  <c r="I291" i="4" s="1"/>
  <c r="B292" i="4" s="1"/>
  <c r="D292" i="4" s="1"/>
  <c r="F79" i="2"/>
  <c r="J79" i="2" s="1"/>
  <c r="D80" i="2" s="1"/>
  <c r="E80" i="2" s="1"/>
  <c r="F80" i="2" s="1"/>
  <c r="J80" i="2" s="1"/>
  <c r="D81" i="2" s="1"/>
  <c r="E81" i="2" s="1"/>
  <c r="F81" i="2" s="1"/>
  <c r="J81" i="2" s="1"/>
  <c r="D82" i="2" s="1"/>
  <c r="E82" i="2" s="1"/>
  <c r="F82" i="2" s="1"/>
  <c r="J82" i="2" s="1"/>
  <c r="D83" i="2" s="1"/>
  <c r="K55" i="3"/>
  <c r="L55" i="3" s="1"/>
  <c r="N55" i="3" s="1"/>
  <c r="J56" i="3" s="1"/>
  <c r="E92" i="3"/>
  <c r="E68" i="3"/>
  <c r="E104" i="3"/>
  <c r="E80" i="3"/>
  <c r="C41" i="3"/>
  <c r="M56" i="3"/>
  <c r="M68" i="3"/>
  <c r="M80" i="3"/>
  <c r="E56" i="3"/>
  <c r="C55" i="3"/>
  <c r="D55" i="3" s="1"/>
  <c r="F55" i="3" s="1"/>
  <c r="B56" i="3" s="1"/>
  <c r="M101" i="3"/>
  <c r="M89" i="3"/>
  <c r="E41" i="3"/>
  <c r="J35" i="3"/>
  <c r="J34" i="3"/>
  <c r="J33" i="3"/>
  <c r="E292" i="4" l="1"/>
  <c r="C292" i="4" s="1"/>
  <c r="I292" i="4" s="1"/>
  <c r="B293" i="4" s="1"/>
  <c r="D293" i="4" s="1"/>
  <c r="C56" i="3"/>
  <c r="D56" i="3" s="1"/>
  <c r="F56" i="3" s="1"/>
  <c r="B57" i="3" s="1"/>
  <c r="K56" i="3"/>
  <c r="L56" i="3" s="1"/>
  <c r="N56" i="3" s="1"/>
  <c r="J57" i="3" s="1"/>
  <c r="M90" i="3"/>
  <c r="E105" i="3"/>
  <c r="E93" i="3"/>
  <c r="M102" i="3"/>
  <c r="E57" i="3"/>
  <c r="M69" i="3"/>
  <c r="D41" i="3"/>
  <c r="F41" i="3" s="1"/>
  <c r="B47" i="3" s="1"/>
  <c r="B48" i="3" s="1"/>
  <c r="L46" i="3" s="1"/>
  <c r="L48" i="3" s="1"/>
  <c r="M81" i="3"/>
  <c r="M82" i="3" s="1"/>
  <c r="M57" i="3"/>
  <c r="E81" i="3"/>
  <c r="E69" i="3"/>
  <c r="E83" i="2"/>
  <c r="F83" i="2" s="1"/>
  <c r="J83" i="2" s="1"/>
  <c r="D84" i="2" s="1"/>
  <c r="E84" i="2" s="1"/>
  <c r="F84" i="2" s="1"/>
  <c r="J84" i="2" s="1"/>
  <c r="D85" i="2" s="1"/>
  <c r="E85" i="2" s="1"/>
  <c r="F85" i="2" s="1"/>
  <c r="J85" i="2" s="1"/>
  <c r="D86" i="2" s="1"/>
  <c r="E86" i="2" s="1"/>
  <c r="F86" i="2" s="1"/>
  <c r="J86" i="2" s="1"/>
  <c r="D87" i="2" s="1"/>
  <c r="E293" i="4" l="1"/>
  <c r="C293" i="4" s="1"/>
  <c r="I293" i="4" s="1"/>
  <c r="B294" i="4" s="1"/>
  <c r="C57" i="3"/>
  <c r="D57" i="3" s="1"/>
  <c r="F57" i="3" s="1"/>
  <c r="B58" i="3" s="1"/>
  <c r="K57" i="3"/>
  <c r="M70" i="3"/>
  <c r="E106" i="3"/>
  <c r="M58" i="3"/>
  <c r="L57" i="3"/>
  <c r="N57" i="3" s="1"/>
  <c r="J58" i="3" s="1"/>
  <c r="M103" i="3"/>
  <c r="E70" i="3"/>
  <c r="M84" i="3"/>
  <c r="E94" i="3"/>
  <c r="E82" i="3"/>
  <c r="E58" i="3"/>
  <c r="M91" i="3"/>
  <c r="E87" i="2"/>
  <c r="F87" i="2" s="1"/>
  <c r="J87" i="2" s="1"/>
  <c r="D88" i="2" s="1"/>
  <c r="E88" i="2" s="1"/>
  <c r="F88" i="2" s="1"/>
  <c r="J88" i="2" s="1"/>
  <c r="D89" i="2" s="1"/>
  <c r="E89" i="2" s="1"/>
  <c r="F89" i="2" s="1"/>
  <c r="J89" i="2" s="1"/>
  <c r="D90" i="2" s="1"/>
  <c r="E90" i="2" s="1"/>
  <c r="F90" i="2" s="1"/>
  <c r="J90" i="2" s="1"/>
  <c r="D91" i="2" s="1"/>
  <c r="E91" i="2" s="1"/>
  <c r="F91" i="2" s="1"/>
  <c r="J91" i="2" s="1"/>
  <c r="D92" i="2" s="1"/>
  <c r="E92" i="2" s="1"/>
  <c r="F92" i="2" s="1"/>
  <c r="J92" i="2" s="1"/>
  <c r="D93" i="2" s="1"/>
  <c r="E93" i="2" s="1"/>
  <c r="F93" i="2" s="1"/>
  <c r="J93" i="2" s="1"/>
  <c r="D94" i="2" s="1"/>
  <c r="E94" i="2" s="1"/>
  <c r="F94" i="2" s="1"/>
  <c r="J94" i="2" s="1"/>
  <c r="D95" i="2" s="1"/>
  <c r="E95" i="2" s="1"/>
  <c r="F95" i="2" s="1"/>
  <c r="J95" i="2" s="1"/>
  <c r="E294" i="4" l="1"/>
  <c r="D294" i="4"/>
  <c r="D96" i="2"/>
  <c r="E96" i="2" s="1"/>
  <c r="F96" i="2" s="1"/>
  <c r="J96" i="2" s="1"/>
  <c r="D97" i="2" s="1"/>
  <c r="E97" i="2" s="1"/>
  <c r="F97" i="2" s="1"/>
  <c r="J97" i="2" s="1"/>
  <c r="D98" i="2" s="1"/>
  <c r="B289" i="2"/>
  <c r="C58" i="3"/>
  <c r="D58" i="3" s="1"/>
  <c r="F58" i="3" s="1"/>
  <c r="B59" i="3" s="1"/>
  <c r="M92" i="3"/>
  <c r="E83" i="3"/>
  <c r="M85" i="3"/>
  <c r="M104" i="3"/>
  <c r="E107" i="3"/>
  <c r="K58" i="3"/>
  <c r="L58" i="3" s="1"/>
  <c r="N58" i="3" s="1"/>
  <c r="J59" i="3" s="1"/>
  <c r="E95" i="3"/>
  <c r="E59" i="3"/>
  <c r="E71" i="3"/>
  <c r="M59" i="3"/>
  <c r="M71" i="3"/>
  <c r="C294" i="4" l="1"/>
  <c r="I294" i="4" s="1"/>
  <c r="B295" i="4" s="1"/>
  <c r="D295" i="4" s="1"/>
  <c r="C59" i="3"/>
  <c r="D59" i="3" s="1"/>
  <c r="F59" i="3" s="1"/>
  <c r="B60" i="3" s="1"/>
  <c r="E72" i="3"/>
  <c r="E96" i="3"/>
  <c r="E108" i="3"/>
  <c r="M86" i="3"/>
  <c r="M72" i="3"/>
  <c r="M93" i="3"/>
  <c r="M60" i="3"/>
  <c r="K59" i="3"/>
  <c r="L59" i="3" s="1"/>
  <c r="N59" i="3" s="1"/>
  <c r="J60" i="3" s="1"/>
  <c r="E84" i="3"/>
  <c r="E60" i="3"/>
  <c r="M105" i="3"/>
  <c r="E98" i="2"/>
  <c r="F98" i="2" s="1"/>
  <c r="J98" i="2" s="1"/>
  <c r="D99" i="2" s="1"/>
  <c r="E295" i="4" l="1"/>
  <c r="C295" i="4" s="1"/>
  <c r="I295" i="4" s="1"/>
  <c r="B296" i="4" s="1"/>
  <c r="E296" i="4" s="1"/>
  <c r="K60" i="3"/>
  <c r="L60" i="3" s="1"/>
  <c r="N60" i="3" s="1"/>
  <c r="J61" i="3" s="1"/>
  <c r="C60" i="3"/>
  <c r="D60" i="3" s="1"/>
  <c r="F60" i="3" s="1"/>
  <c r="B61" i="3" s="1"/>
  <c r="E109" i="3"/>
  <c r="M106" i="3"/>
  <c r="E85" i="3"/>
  <c r="M61" i="3"/>
  <c r="M73" i="3"/>
  <c r="E73" i="3"/>
  <c r="E97" i="3"/>
  <c r="E61" i="3"/>
  <c r="M94" i="3"/>
  <c r="M87" i="3"/>
  <c r="E99" i="2"/>
  <c r="F99" i="2" s="1"/>
  <c r="J99" i="2" s="1"/>
  <c r="D100" i="2" s="1"/>
  <c r="D296" i="4" l="1"/>
  <c r="C296" i="4" s="1"/>
  <c r="I296" i="4" s="1"/>
  <c r="B297" i="4" s="1"/>
  <c r="C61" i="3"/>
  <c r="K61" i="3"/>
  <c r="L61" i="3" s="1"/>
  <c r="N61" i="3" s="1"/>
  <c r="J62" i="3" s="1"/>
  <c r="M95" i="3"/>
  <c r="M74" i="3"/>
  <c r="E86" i="3"/>
  <c r="E74" i="3"/>
  <c r="M62" i="3"/>
  <c r="M88" i="3"/>
  <c r="E62" i="3"/>
  <c r="D61" i="3"/>
  <c r="F61" i="3" s="1"/>
  <c r="B62" i="3" s="1"/>
  <c r="M107" i="3"/>
  <c r="E98" i="3"/>
  <c r="E110" i="3"/>
  <c r="E100" i="2"/>
  <c r="F100" i="2" s="1"/>
  <c r="J100" i="2" s="1"/>
  <c r="D101" i="2" s="1"/>
  <c r="D297" i="4" l="1"/>
  <c r="E297" i="4"/>
  <c r="C62" i="3"/>
  <c r="D62" i="3" s="1"/>
  <c r="F62" i="3" s="1"/>
  <c r="B63" i="3" s="1"/>
  <c r="K62" i="3"/>
  <c r="E111" i="3"/>
  <c r="M108" i="3"/>
  <c r="E75" i="3"/>
  <c r="M75" i="3"/>
  <c r="E87" i="3"/>
  <c r="E99" i="3"/>
  <c r="E63" i="3"/>
  <c r="L62" i="3"/>
  <c r="N62" i="3" s="1"/>
  <c r="J63" i="3" s="1"/>
  <c r="M63" i="3"/>
  <c r="M96" i="3"/>
  <c r="E101" i="2"/>
  <c r="F101" i="2" s="1"/>
  <c r="J101" i="2" s="1"/>
  <c r="D102" i="2" s="1"/>
  <c r="C297" i="4" l="1"/>
  <c r="I297" i="4" s="1"/>
  <c r="B298" i="4" s="1"/>
  <c r="K63" i="3"/>
  <c r="C63" i="3"/>
  <c r="D63" i="3" s="1"/>
  <c r="F63" i="3" s="1"/>
  <c r="B64" i="3" s="1"/>
  <c r="M76" i="3"/>
  <c r="E88" i="3"/>
  <c r="E76" i="3"/>
  <c r="M109" i="3"/>
  <c r="M97" i="3"/>
  <c r="E64" i="3"/>
  <c r="E112" i="3"/>
  <c r="M64" i="3"/>
  <c r="L63" i="3"/>
  <c r="N63" i="3" s="1"/>
  <c r="J64" i="3" s="1"/>
  <c r="E100" i="3"/>
  <c r="E102" i="2"/>
  <c r="F102" i="2" s="1"/>
  <c r="J102" i="2" s="1"/>
  <c r="D103" i="2" s="1"/>
  <c r="D298" i="4" l="1"/>
  <c r="E298" i="4"/>
  <c r="K64" i="3"/>
  <c r="L64" i="3" s="1"/>
  <c r="N64" i="3" s="1"/>
  <c r="J65" i="3" s="1"/>
  <c r="C64" i="3"/>
  <c r="D64" i="3" s="1"/>
  <c r="F64" i="3" s="1"/>
  <c r="B65" i="3" s="1"/>
  <c r="M110" i="3"/>
  <c r="M98" i="3"/>
  <c r="E103" i="2"/>
  <c r="F103" i="2" s="1"/>
  <c r="J103" i="2" s="1"/>
  <c r="D104" i="2" s="1"/>
  <c r="C298" i="4" l="1"/>
  <c r="I298" i="4" s="1"/>
  <c r="B299" i="4" s="1"/>
  <c r="K65" i="3"/>
  <c r="L65" i="3" s="1"/>
  <c r="N65" i="3" s="1"/>
  <c r="J66" i="3" s="1"/>
  <c r="M99" i="3"/>
  <c r="M111" i="3"/>
  <c r="M112" i="3" s="1"/>
  <c r="C65" i="3"/>
  <c r="D65" i="3" s="1"/>
  <c r="F65" i="3" s="1"/>
  <c r="B66" i="3" s="1"/>
  <c r="E104" i="2"/>
  <c r="F104" i="2" s="1"/>
  <c r="J104" i="2" s="1"/>
  <c r="D105" i="2" s="1"/>
  <c r="E299" i="4" l="1"/>
  <c r="D299" i="4"/>
  <c r="C66" i="3"/>
  <c r="D66" i="3" s="1"/>
  <c r="F66" i="3" s="1"/>
  <c r="B67" i="3" s="1"/>
  <c r="K66" i="3"/>
  <c r="L66" i="3" s="1"/>
  <c r="N66" i="3" s="1"/>
  <c r="J67" i="3" s="1"/>
  <c r="M100" i="3"/>
  <c r="E105" i="2"/>
  <c r="F105" i="2" s="1"/>
  <c r="J105" i="2" s="1"/>
  <c r="D106" i="2" s="1"/>
  <c r="C299" i="4" l="1"/>
  <c r="I299" i="4" s="1"/>
  <c r="B300" i="4" s="1"/>
  <c r="K67" i="3"/>
  <c r="L67" i="3" s="1"/>
  <c r="N67" i="3" s="1"/>
  <c r="J68" i="3" s="1"/>
  <c r="C67" i="3"/>
  <c r="D67" i="3" s="1"/>
  <c r="F67" i="3" s="1"/>
  <c r="B68" i="3" s="1"/>
  <c r="E106" i="2"/>
  <c r="F106" i="2" s="1"/>
  <c r="J106" i="2" s="1"/>
  <c r="D107" i="2" s="1"/>
  <c r="E300" i="4" l="1"/>
  <c r="D300" i="4"/>
  <c r="C68" i="3"/>
  <c r="D68" i="3" s="1"/>
  <c r="F68" i="3" s="1"/>
  <c r="B69" i="3" s="1"/>
  <c r="K68" i="3"/>
  <c r="L68" i="3" s="1"/>
  <c r="N68" i="3" s="1"/>
  <c r="J69" i="3" s="1"/>
  <c r="E107" i="2"/>
  <c r="F107" i="2" s="1"/>
  <c r="J107" i="2" s="1"/>
  <c r="D108" i="2" s="1"/>
  <c r="C300" i="4" l="1"/>
  <c r="I300" i="4" s="1"/>
  <c r="B301" i="4" s="1"/>
  <c r="K69" i="3"/>
  <c r="L69" i="3" s="1"/>
  <c r="N69" i="3" s="1"/>
  <c r="J70" i="3" s="1"/>
  <c r="C69" i="3"/>
  <c r="D69" i="3" s="1"/>
  <c r="F69" i="3" s="1"/>
  <c r="B70" i="3" s="1"/>
  <c r="E108" i="2"/>
  <c r="F108" i="2" s="1"/>
  <c r="J108" i="2" s="1"/>
  <c r="D109" i="2" s="1"/>
  <c r="D301" i="4" l="1"/>
  <c r="E301" i="4"/>
  <c r="C70" i="3"/>
  <c r="D70" i="3" s="1"/>
  <c r="F70" i="3" s="1"/>
  <c r="B71" i="3" s="1"/>
  <c r="K70" i="3"/>
  <c r="L70" i="3" s="1"/>
  <c r="N70" i="3" s="1"/>
  <c r="J71" i="3" s="1"/>
  <c r="E109" i="2"/>
  <c r="F109" i="2" s="1"/>
  <c r="J109" i="2" s="1"/>
  <c r="D110" i="2" s="1"/>
  <c r="C301" i="4" l="1"/>
  <c r="I301" i="4" s="1"/>
  <c r="B302" i="4" s="1"/>
  <c r="D302" i="4" s="1"/>
  <c r="K71" i="3"/>
  <c r="L71" i="3" s="1"/>
  <c r="N71" i="3" s="1"/>
  <c r="J72" i="3" s="1"/>
  <c r="C71" i="3"/>
  <c r="D71" i="3" s="1"/>
  <c r="F71" i="3" s="1"/>
  <c r="B72" i="3" s="1"/>
  <c r="E110" i="2"/>
  <c r="F110" i="2" s="1"/>
  <c r="J110" i="2" s="1"/>
  <c r="D111" i="2" s="1"/>
  <c r="E302" i="4" l="1"/>
  <c r="C302" i="4" s="1"/>
  <c r="I302" i="4" s="1"/>
  <c r="B303" i="4" s="1"/>
  <c r="E303" i="4" s="1"/>
  <c r="C72" i="3"/>
  <c r="D72" i="3" s="1"/>
  <c r="F72" i="3" s="1"/>
  <c r="B73" i="3" s="1"/>
  <c r="K72" i="3"/>
  <c r="L72" i="3" s="1"/>
  <c r="N72" i="3" s="1"/>
  <c r="J73" i="3" s="1"/>
  <c r="E111" i="2"/>
  <c r="F111" i="2" s="1"/>
  <c r="J111" i="2" s="1"/>
  <c r="D112" i="2" s="1"/>
  <c r="D303" i="4" l="1"/>
  <c r="C303" i="4" s="1"/>
  <c r="I303" i="4" s="1"/>
  <c r="B304" i="4" s="1"/>
  <c r="K73" i="3"/>
  <c r="L73" i="3" s="1"/>
  <c r="N73" i="3" s="1"/>
  <c r="J74" i="3" s="1"/>
  <c r="C73" i="3"/>
  <c r="D73" i="3" s="1"/>
  <c r="F73" i="3" s="1"/>
  <c r="B74" i="3" s="1"/>
  <c r="E112" i="2"/>
  <c r="F112" i="2" s="1"/>
  <c r="J112" i="2" s="1"/>
  <c r="D113" i="2" s="1"/>
  <c r="E304" i="4" l="1"/>
  <c r="D304" i="4"/>
  <c r="C74" i="3"/>
  <c r="D74" i="3" s="1"/>
  <c r="F74" i="3" s="1"/>
  <c r="B75" i="3" s="1"/>
  <c r="K74" i="3"/>
  <c r="L74" i="3" s="1"/>
  <c r="N74" i="3" s="1"/>
  <c r="J75" i="3" s="1"/>
  <c r="E113" i="2"/>
  <c r="F113" i="2" s="1"/>
  <c r="J113" i="2" s="1"/>
  <c r="D114" i="2" s="1"/>
  <c r="C304" i="4" l="1"/>
  <c r="I304" i="4" s="1"/>
  <c r="B305" i="4" s="1"/>
  <c r="K75" i="3"/>
  <c r="L75" i="3" s="1"/>
  <c r="N75" i="3" s="1"/>
  <c r="J76" i="3" s="1"/>
  <c r="C75" i="3"/>
  <c r="D75" i="3" s="1"/>
  <c r="F75" i="3" s="1"/>
  <c r="B76" i="3" s="1"/>
  <c r="E114" i="2"/>
  <c r="F114" i="2" s="1"/>
  <c r="J114" i="2" s="1"/>
  <c r="D115" i="2" s="1"/>
  <c r="D305" i="4" l="1"/>
  <c r="E305" i="4"/>
  <c r="C76" i="3"/>
  <c r="D76" i="3" s="1"/>
  <c r="F76" i="3" s="1"/>
  <c r="B77" i="3" s="1"/>
  <c r="K76" i="3"/>
  <c r="L76" i="3" s="1"/>
  <c r="N76" i="3" s="1"/>
  <c r="J77" i="3" s="1"/>
  <c r="E115" i="2"/>
  <c r="F115" i="2" s="1"/>
  <c r="J115" i="2" s="1"/>
  <c r="D116" i="2" s="1"/>
  <c r="C305" i="4" l="1"/>
  <c r="I305" i="4" s="1"/>
  <c r="B306" i="4" s="1"/>
  <c r="D306" i="4" s="1"/>
  <c r="K77" i="3"/>
  <c r="L77" i="3" s="1"/>
  <c r="N77" i="3" s="1"/>
  <c r="J78" i="3" s="1"/>
  <c r="C77" i="3"/>
  <c r="D77" i="3" s="1"/>
  <c r="F77" i="3" s="1"/>
  <c r="B78" i="3" s="1"/>
  <c r="E116" i="2"/>
  <c r="F116" i="2" s="1"/>
  <c r="J116" i="2" s="1"/>
  <c r="D117" i="2" s="1"/>
  <c r="E306" i="4" l="1"/>
  <c r="C306" i="4" s="1"/>
  <c r="I306" i="4" s="1"/>
  <c r="B307" i="4" s="1"/>
  <c r="C78" i="3"/>
  <c r="D78" i="3" s="1"/>
  <c r="F78" i="3" s="1"/>
  <c r="B79" i="3" s="1"/>
  <c r="K78" i="3"/>
  <c r="L78" i="3" s="1"/>
  <c r="N78" i="3" s="1"/>
  <c r="J79" i="3" s="1"/>
  <c r="E117" i="2"/>
  <c r="F117" i="2" s="1"/>
  <c r="J117" i="2" s="1"/>
  <c r="D118" i="2" s="1"/>
  <c r="D307" i="4" l="1"/>
  <c r="E307" i="4"/>
  <c r="K79" i="3"/>
  <c r="L79" i="3" s="1"/>
  <c r="N79" i="3" s="1"/>
  <c r="J80" i="3" s="1"/>
  <c r="C79" i="3"/>
  <c r="D79" i="3" s="1"/>
  <c r="F79" i="3" s="1"/>
  <c r="B80" i="3" s="1"/>
  <c r="E118" i="2"/>
  <c r="F118" i="2" s="1"/>
  <c r="J118" i="2" s="1"/>
  <c r="D119" i="2" s="1"/>
  <c r="C307" i="4" l="1"/>
  <c r="I307" i="4" s="1"/>
  <c r="B308" i="4" s="1"/>
  <c r="D308" i="4" s="1"/>
  <c r="C80" i="3"/>
  <c r="D80" i="3" s="1"/>
  <c r="F80" i="3" s="1"/>
  <c r="B81" i="3" s="1"/>
  <c r="K80" i="3"/>
  <c r="L80" i="3" s="1"/>
  <c r="N80" i="3" s="1"/>
  <c r="J81" i="3" s="1"/>
  <c r="E119" i="2"/>
  <c r="F119" i="2" s="1"/>
  <c r="J119" i="2" s="1"/>
  <c r="D120" i="2" s="1"/>
  <c r="E308" i="4" l="1"/>
  <c r="C308" i="4" s="1"/>
  <c r="I308" i="4" s="1"/>
  <c r="B309" i="4" s="1"/>
  <c r="E309" i="4" s="1"/>
  <c r="K81" i="3"/>
  <c r="L81" i="3" s="1"/>
  <c r="N81" i="3" s="1"/>
  <c r="J82" i="3" s="1"/>
  <c r="C81" i="3"/>
  <c r="D81" i="3" s="1"/>
  <c r="F81" i="3" s="1"/>
  <c r="B82" i="3" s="1"/>
  <c r="E120" i="2"/>
  <c r="F120" i="2" s="1"/>
  <c r="J120" i="2" s="1"/>
  <c r="D121" i="2" s="1"/>
  <c r="D309" i="4" l="1"/>
  <c r="C309" i="4" s="1"/>
  <c r="I309" i="4" s="1"/>
  <c r="B310" i="4" s="1"/>
  <c r="C82" i="3"/>
  <c r="D82" i="3" s="1"/>
  <c r="F82" i="3" s="1"/>
  <c r="B83" i="3" s="1"/>
  <c r="K82" i="3"/>
  <c r="L82" i="3" s="1"/>
  <c r="E121" i="2"/>
  <c r="F121" i="2" s="1"/>
  <c r="J121" i="2" s="1"/>
  <c r="D122" i="2" s="1"/>
  <c r="D310" i="4" l="1"/>
  <c r="E310" i="4"/>
  <c r="N82" i="3"/>
  <c r="J83" i="3" s="1"/>
  <c r="K83" i="3" s="1"/>
  <c r="L83" i="3" s="1"/>
  <c r="N83" i="3" s="1"/>
  <c r="J84" i="3" s="1"/>
  <c r="C83" i="3"/>
  <c r="D83" i="3" s="1"/>
  <c r="F83" i="3" s="1"/>
  <c r="B84" i="3" s="1"/>
  <c r="E122" i="2"/>
  <c r="F122" i="2" s="1"/>
  <c r="J122" i="2" s="1"/>
  <c r="D123" i="2" s="1"/>
  <c r="C310" i="4" l="1"/>
  <c r="I310" i="4" s="1"/>
  <c r="B311" i="4" s="1"/>
  <c r="C84" i="3"/>
  <c r="D84" i="3" s="1"/>
  <c r="F84" i="3" s="1"/>
  <c r="B85" i="3" s="1"/>
  <c r="K84" i="3"/>
  <c r="L84" i="3" s="1"/>
  <c r="N84" i="3" s="1"/>
  <c r="J85" i="3" s="1"/>
  <c r="E123" i="2"/>
  <c r="F123" i="2" s="1"/>
  <c r="J123" i="2" s="1"/>
  <c r="D124" i="2" s="1"/>
  <c r="E311" i="4" l="1"/>
  <c r="D311" i="4"/>
  <c r="K85" i="3"/>
  <c r="L85" i="3" s="1"/>
  <c r="N85" i="3" s="1"/>
  <c r="J86" i="3" s="1"/>
  <c r="C85" i="3"/>
  <c r="D85" i="3" s="1"/>
  <c r="F85" i="3" s="1"/>
  <c r="B86" i="3" s="1"/>
  <c r="E124" i="2"/>
  <c r="F124" i="2" s="1"/>
  <c r="J124" i="2" s="1"/>
  <c r="D125" i="2" s="1"/>
  <c r="C311" i="4" l="1"/>
  <c r="I311" i="4" s="1"/>
  <c r="B312" i="4" s="1"/>
  <c r="C86" i="3"/>
  <c r="D86" i="3" s="1"/>
  <c r="F86" i="3" s="1"/>
  <c r="B87" i="3" s="1"/>
  <c r="K86" i="3"/>
  <c r="L86" i="3" s="1"/>
  <c r="N86" i="3" s="1"/>
  <c r="J87" i="3" s="1"/>
  <c r="E125" i="2"/>
  <c r="F125" i="2" s="1"/>
  <c r="J125" i="2" s="1"/>
  <c r="D126" i="2" s="1"/>
  <c r="D312" i="4" l="1"/>
  <c r="E312" i="4"/>
  <c r="K87" i="3"/>
  <c r="L87" i="3" s="1"/>
  <c r="N87" i="3" s="1"/>
  <c r="J88" i="3" s="1"/>
  <c r="C87" i="3"/>
  <c r="D87" i="3" s="1"/>
  <c r="F87" i="3" s="1"/>
  <c r="B88" i="3" s="1"/>
  <c r="E126" i="2"/>
  <c r="F126" i="2" s="1"/>
  <c r="J126" i="2" s="1"/>
  <c r="D127" i="2" s="1"/>
  <c r="C312" i="4" l="1"/>
  <c r="I312" i="4" s="1"/>
  <c r="B313" i="4" s="1"/>
  <c r="D313" i="4" s="1"/>
  <c r="C88" i="3"/>
  <c r="D88" i="3" s="1"/>
  <c r="F88" i="3" s="1"/>
  <c r="B89" i="3" s="1"/>
  <c r="K88" i="3"/>
  <c r="L88" i="3" s="1"/>
  <c r="N88" i="3" s="1"/>
  <c r="J89" i="3" s="1"/>
  <c r="E127" i="2"/>
  <c r="F127" i="2" s="1"/>
  <c r="J127" i="2" s="1"/>
  <c r="D128" i="2" s="1"/>
  <c r="E313" i="4" l="1"/>
  <c r="C313" i="4" s="1"/>
  <c r="I313" i="4" s="1"/>
  <c r="B314" i="4" s="1"/>
  <c r="D314" i="4" s="1"/>
  <c r="K89" i="3"/>
  <c r="L89" i="3" s="1"/>
  <c r="N89" i="3" s="1"/>
  <c r="J90" i="3" s="1"/>
  <c r="C89" i="3"/>
  <c r="D89" i="3" s="1"/>
  <c r="F89" i="3" s="1"/>
  <c r="B90" i="3" s="1"/>
  <c r="E128" i="2"/>
  <c r="F128" i="2" s="1"/>
  <c r="J128" i="2" s="1"/>
  <c r="D129" i="2" s="1"/>
  <c r="E314" i="4" l="1"/>
  <c r="C314" i="4" s="1"/>
  <c r="I314" i="4" s="1"/>
  <c r="B315" i="4" s="1"/>
  <c r="E315" i="4" s="1"/>
  <c r="C90" i="3"/>
  <c r="D90" i="3" s="1"/>
  <c r="F90" i="3" s="1"/>
  <c r="B91" i="3" s="1"/>
  <c r="K90" i="3"/>
  <c r="L90" i="3" s="1"/>
  <c r="N90" i="3" s="1"/>
  <c r="J91" i="3" s="1"/>
  <c r="E129" i="2"/>
  <c r="F129" i="2" s="1"/>
  <c r="J129" i="2" s="1"/>
  <c r="D130" i="2" s="1"/>
  <c r="D315" i="4" l="1"/>
  <c r="C315" i="4" s="1"/>
  <c r="I315" i="4" s="1"/>
  <c r="B316" i="4" s="1"/>
  <c r="K91" i="3"/>
  <c r="L91" i="3" s="1"/>
  <c r="N91" i="3" s="1"/>
  <c r="J92" i="3" s="1"/>
  <c r="C91" i="3"/>
  <c r="D91" i="3" s="1"/>
  <c r="F91" i="3" s="1"/>
  <c r="B92" i="3" s="1"/>
  <c r="E130" i="2"/>
  <c r="F130" i="2" s="1"/>
  <c r="J130" i="2" s="1"/>
  <c r="D131" i="2" s="1"/>
  <c r="D316" i="4" l="1"/>
  <c r="E316" i="4"/>
  <c r="C92" i="3"/>
  <c r="D92" i="3" s="1"/>
  <c r="F92" i="3" s="1"/>
  <c r="B93" i="3" s="1"/>
  <c r="K92" i="3"/>
  <c r="L92" i="3" s="1"/>
  <c r="N92" i="3" s="1"/>
  <c r="J93" i="3" s="1"/>
  <c r="E131" i="2"/>
  <c r="F131" i="2" s="1"/>
  <c r="J131" i="2" s="1"/>
  <c r="D132" i="2" s="1"/>
  <c r="C316" i="4" l="1"/>
  <c r="I316" i="4" s="1"/>
  <c r="B317" i="4" s="1"/>
  <c r="D317" i="4" s="1"/>
  <c r="K93" i="3"/>
  <c r="L93" i="3" s="1"/>
  <c r="N93" i="3" s="1"/>
  <c r="J94" i="3" s="1"/>
  <c r="C93" i="3"/>
  <c r="D93" i="3" s="1"/>
  <c r="F93" i="3" s="1"/>
  <c r="B94" i="3" s="1"/>
  <c r="E132" i="2"/>
  <c r="F132" i="2" s="1"/>
  <c r="J132" i="2" s="1"/>
  <c r="D133" i="2" s="1"/>
  <c r="E317" i="4" l="1"/>
  <c r="C317" i="4" s="1"/>
  <c r="I317" i="4" s="1"/>
  <c r="B318" i="4" s="1"/>
  <c r="C94" i="3"/>
  <c r="D94" i="3" s="1"/>
  <c r="F94" i="3" s="1"/>
  <c r="B95" i="3" s="1"/>
  <c r="K94" i="3"/>
  <c r="L94" i="3" s="1"/>
  <c r="N94" i="3" s="1"/>
  <c r="J95" i="3" s="1"/>
  <c r="E133" i="2"/>
  <c r="F133" i="2" s="1"/>
  <c r="J133" i="2" s="1"/>
  <c r="D134" i="2" s="1"/>
  <c r="D318" i="4" l="1"/>
  <c r="E318" i="4"/>
  <c r="K95" i="3"/>
  <c r="L95" i="3" s="1"/>
  <c r="N95" i="3" s="1"/>
  <c r="J96" i="3" s="1"/>
  <c r="C95" i="3"/>
  <c r="D95" i="3" s="1"/>
  <c r="F95" i="3" s="1"/>
  <c r="B96" i="3" s="1"/>
  <c r="E134" i="2"/>
  <c r="F134" i="2" s="1"/>
  <c r="J134" i="2" s="1"/>
  <c r="D135" i="2" s="1"/>
  <c r="C318" i="4" l="1"/>
  <c r="I318" i="4" s="1"/>
  <c r="B319" i="4" s="1"/>
  <c r="D319" i="4" s="1"/>
  <c r="C96" i="3"/>
  <c r="D96" i="3" s="1"/>
  <c r="F96" i="3" s="1"/>
  <c r="B97" i="3" s="1"/>
  <c r="K96" i="3"/>
  <c r="L96" i="3" s="1"/>
  <c r="N96" i="3" s="1"/>
  <c r="J97" i="3" s="1"/>
  <c r="E135" i="2"/>
  <c r="F135" i="2" s="1"/>
  <c r="J135" i="2" s="1"/>
  <c r="D136" i="2" s="1"/>
  <c r="E319" i="4" l="1"/>
  <c r="C319" i="4" s="1"/>
  <c r="I319" i="4" s="1"/>
  <c r="B320" i="4" s="1"/>
  <c r="K97" i="3"/>
  <c r="L97" i="3" s="1"/>
  <c r="N97" i="3" s="1"/>
  <c r="J98" i="3" s="1"/>
  <c r="C97" i="3"/>
  <c r="D97" i="3" s="1"/>
  <c r="F97" i="3" s="1"/>
  <c r="B98" i="3" s="1"/>
  <c r="E136" i="2"/>
  <c r="F136" i="2" s="1"/>
  <c r="J136" i="2" s="1"/>
  <c r="D137" i="2" s="1"/>
  <c r="E320" i="4" l="1"/>
  <c r="D320" i="4"/>
  <c r="C98" i="3"/>
  <c r="D98" i="3" s="1"/>
  <c r="F98" i="3" s="1"/>
  <c r="B99" i="3" s="1"/>
  <c r="K98" i="3"/>
  <c r="L98" i="3" s="1"/>
  <c r="N98" i="3" s="1"/>
  <c r="J99" i="3" s="1"/>
  <c r="E137" i="2"/>
  <c r="F137" i="2" s="1"/>
  <c r="J137" i="2" s="1"/>
  <c r="D138" i="2" s="1"/>
  <c r="C320" i="4" l="1"/>
  <c r="I320" i="4" s="1"/>
  <c r="B321" i="4" s="1"/>
  <c r="K99" i="3"/>
  <c r="L99" i="3" s="1"/>
  <c r="N99" i="3" s="1"/>
  <c r="J100" i="3" s="1"/>
  <c r="C99" i="3"/>
  <c r="D99" i="3" s="1"/>
  <c r="F99" i="3" s="1"/>
  <c r="B100" i="3" s="1"/>
  <c r="E138" i="2"/>
  <c r="F138" i="2" s="1"/>
  <c r="J138" i="2" s="1"/>
  <c r="D139" i="2" s="1"/>
  <c r="E321" i="4" l="1"/>
  <c r="D321" i="4"/>
  <c r="C100" i="3"/>
  <c r="D100" i="3" s="1"/>
  <c r="F100" i="3" s="1"/>
  <c r="B101" i="3" s="1"/>
  <c r="K100" i="3"/>
  <c r="L100" i="3" s="1"/>
  <c r="N100" i="3" s="1"/>
  <c r="J101" i="3" s="1"/>
  <c r="E139" i="2"/>
  <c r="F139" i="2" s="1"/>
  <c r="J139" i="2" s="1"/>
  <c r="D140" i="2" s="1"/>
  <c r="C321" i="4" l="1"/>
  <c r="I321" i="4" s="1"/>
  <c r="B322" i="4" s="1"/>
  <c r="K101" i="3"/>
  <c r="L101" i="3" s="1"/>
  <c r="N101" i="3" s="1"/>
  <c r="J102" i="3" s="1"/>
  <c r="C101" i="3"/>
  <c r="D101" i="3" s="1"/>
  <c r="F101" i="3" s="1"/>
  <c r="B102" i="3" s="1"/>
  <c r="E140" i="2"/>
  <c r="F140" i="2" s="1"/>
  <c r="J140" i="2" s="1"/>
  <c r="D141" i="2" s="1"/>
  <c r="D322" i="4" l="1"/>
  <c r="E322" i="4"/>
  <c r="K102" i="3"/>
  <c r="L102" i="3" s="1"/>
  <c r="N102" i="3" s="1"/>
  <c r="J103" i="3" s="1"/>
  <c r="C102" i="3"/>
  <c r="D102" i="3" s="1"/>
  <c r="F102" i="3" s="1"/>
  <c r="B103" i="3" s="1"/>
  <c r="E141" i="2"/>
  <c r="F141" i="2" s="1"/>
  <c r="J141" i="2" s="1"/>
  <c r="D142" i="2" s="1"/>
  <c r="C322" i="4" l="1"/>
  <c r="I322" i="4" s="1"/>
  <c r="B323" i="4" s="1"/>
  <c r="D323" i="4" s="1"/>
  <c r="C103" i="3"/>
  <c r="D103" i="3" s="1"/>
  <c r="F103" i="3" s="1"/>
  <c r="B104" i="3" s="1"/>
  <c r="K103" i="3"/>
  <c r="L103" i="3" s="1"/>
  <c r="N103" i="3" s="1"/>
  <c r="J104" i="3" s="1"/>
  <c r="E142" i="2"/>
  <c r="F142" i="2" s="1"/>
  <c r="J142" i="2" s="1"/>
  <c r="D143" i="2" s="1"/>
  <c r="E323" i="4" l="1"/>
  <c r="C323" i="4" s="1"/>
  <c r="I323" i="4" s="1"/>
  <c r="B324" i="4" s="1"/>
  <c r="K104" i="3"/>
  <c r="L104" i="3" s="1"/>
  <c r="N104" i="3" s="1"/>
  <c r="J105" i="3" s="1"/>
  <c r="C104" i="3"/>
  <c r="D104" i="3" s="1"/>
  <c r="F104" i="3" s="1"/>
  <c r="B105" i="3" s="1"/>
  <c r="E143" i="2"/>
  <c r="F143" i="2" s="1"/>
  <c r="J143" i="2" s="1"/>
  <c r="D144" i="2" s="1"/>
  <c r="E324" i="4" l="1"/>
  <c r="D324" i="4"/>
  <c r="C105" i="3"/>
  <c r="D105" i="3" s="1"/>
  <c r="F105" i="3" s="1"/>
  <c r="B106" i="3" s="1"/>
  <c r="K105" i="3"/>
  <c r="L105" i="3" s="1"/>
  <c r="N105" i="3" s="1"/>
  <c r="J106" i="3" s="1"/>
  <c r="E144" i="2"/>
  <c r="F144" i="2" s="1"/>
  <c r="J144" i="2" s="1"/>
  <c r="D145" i="2" s="1"/>
  <c r="C324" i="4" l="1"/>
  <c r="I324" i="4" s="1"/>
  <c r="B325" i="4" s="1"/>
  <c r="K106" i="3"/>
  <c r="L106" i="3" s="1"/>
  <c r="N106" i="3" s="1"/>
  <c r="J107" i="3" s="1"/>
  <c r="C106" i="3"/>
  <c r="D106" i="3" s="1"/>
  <c r="F106" i="3" s="1"/>
  <c r="B107" i="3" s="1"/>
  <c r="E145" i="2"/>
  <c r="F145" i="2" s="1"/>
  <c r="J145" i="2" s="1"/>
  <c r="D146" i="2" s="1"/>
  <c r="D325" i="4" l="1"/>
  <c r="E325" i="4"/>
  <c r="C107" i="3"/>
  <c r="D107" i="3" s="1"/>
  <c r="F107" i="3" s="1"/>
  <c r="B108" i="3" s="1"/>
  <c r="K107" i="3"/>
  <c r="L107" i="3" s="1"/>
  <c r="N107" i="3" s="1"/>
  <c r="J108" i="3" s="1"/>
  <c r="E146" i="2"/>
  <c r="F146" i="2" s="1"/>
  <c r="J146" i="2" s="1"/>
  <c r="D147" i="2" s="1"/>
  <c r="C325" i="4" l="1"/>
  <c r="I325" i="4" s="1"/>
  <c r="B326" i="4" s="1"/>
  <c r="K108" i="3"/>
  <c r="L108" i="3" s="1"/>
  <c r="N108" i="3" s="1"/>
  <c r="J109" i="3" s="1"/>
  <c r="C108" i="3"/>
  <c r="D108" i="3" s="1"/>
  <c r="F108" i="3" s="1"/>
  <c r="B109" i="3" s="1"/>
  <c r="E147" i="2"/>
  <c r="F147" i="2" s="1"/>
  <c r="J147" i="2" s="1"/>
  <c r="D148" i="2" s="1"/>
  <c r="E326" i="4" l="1"/>
  <c r="D326" i="4"/>
  <c r="C109" i="3"/>
  <c r="D109" i="3" s="1"/>
  <c r="F109" i="3" s="1"/>
  <c r="B110" i="3" s="1"/>
  <c r="K109" i="3"/>
  <c r="L109" i="3" s="1"/>
  <c r="N109" i="3" s="1"/>
  <c r="J110" i="3" s="1"/>
  <c r="E148" i="2"/>
  <c r="F148" i="2" s="1"/>
  <c r="J148" i="2" s="1"/>
  <c r="D149" i="2" s="1"/>
  <c r="C326" i="4" l="1"/>
  <c r="I326" i="4" s="1"/>
  <c r="B327" i="4" s="1"/>
  <c r="K110" i="3"/>
  <c r="L110" i="3" s="1"/>
  <c r="N110" i="3" s="1"/>
  <c r="J111" i="3" s="1"/>
  <c r="C110" i="3"/>
  <c r="D110" i="3" s="1"/>
  <c r="F110" i="3" s="1"/>
  <c r="B111" i="3" s="1"/>
  <c r="E149" i="2"/>
  <c r="F149" i="2" s="1"/>
  <c r="J149" i="2" s="1"/>
  <c r="D150" i="2" s="1"/>
  <c r="D327" i="4" l="1"/>
  <c r="E327" i="4"/>
  <c r="C111" i="3"/>
  <c r="D111" i="3" s="1"/>
  <c r="F111" i="3" s="1"/>
  <c r="B112" i="3" s="1"/>
  <c r="K111" i="3"/>
  <c r="L111" i="3" s="1"/>
  <c r="N111" i="3" s="1"/>
  <c r="J112" i="3" s="1"/>
  <c r="K112" i="3" s="1"/>
  <c r="L112" i="3" s="1"/>
  <c r="N112" i="3" s="1"/>
  <c r="E150" i="2"/>
  <c r="F150" i="2" s="1"/>
  <c r="J150" i="2" s="1"/>
  <c r="D151" i="2" s="1"/>
  <c r="C327" i="4" l="1"/>
  <c r="I327" i="4" s="1"/>
  <c r="B328" i="4" s="1"/>
  <c r="D328" i="4" s="1"/>
  <c r="C112" i="3"/>
  <c r="D112" i="3" s="1"/>
  <c r="F112" i="3" s="1"/>
  <c r="E151" i="2"/>
  <c r="F151" i="2" s="1"/>
  <c r="J151" i="2" s="1"/>
  <c r="D152" i="2" s="1"/>
  <c r="E328" i="4" l="1"/>
  <c r="C328" i="4" s="1"/>
  <c r="I328" i="4" s="1"/>
  <c r="B329" i="4" s="1"/>
  <c r="D329" i="4" s="1"/>
  <c r="E152" i="2"/>
  <c r="F152" i="2" s="1"/>
  <c r="J152" i="2" s="1"/>
  <c r="D153" i="2" s="1"/>
  <c r="E329" i="4" l="1"/>
  <c r="C329" i="4" s="1"/>
  <c r="I329" i="4" s="1"/>
  <c r="B330" i="4" s="1"/>
  <c r="E153" i="2"/>
  <c r="F153" i="2" s="1"/>
  <c r="J153" i="2" s="1"/>
  <c r="D154" i="2" s="1"/>
  <c r="D330" i="4" l="1"/>
  <c r="E330" i="4"/>
  <c r="E154" i="2"/>
  <c r="F154" i="2" s="1"/>
  <c r="J154" i="2" s="1"/>
  <c r="D155" i="2" s="1"/>
  <c r="C330" i="4" l="1"/>
  <c r="I330" i="4" s="1"/>
  <c r="B331" i="4" s="1"/>
  <c r="E331" i="4" s="1"/>
  <c r="E155" i="2"/>
  <c r="F155" i="2" s="1"/>
  <c r="J155" i="2" s="1"/>
  <c r="D156" i="2" s="1"/>
  <c r="D331" i="4" l="1"/>
  <c r="C331" i="4" s="1"/>
  <c r="I331" i="4" s="1"/>
  <c r="B332" i="4" s="1"/>
  <c r="D332" i="4" s="1"/>
  <c r="E156" i="2"/>
  <c r="F156" i="2" s="1"/>
  <c r="J156" i="2" s="1"/>
  <c r="D157" i="2" s="1"/>
  <c r="E332" i="4" l="1"/>
  <c r="C332" i="4" s="1"/>
  <c r="I332" i="4" s="1"/>
  <c r="B333" i="4" s="1"/>
  <c r="D333" i="4" s="1"/>
  <c r="E157" i="2"/>
  <c r="F157" i="2" s="1"/>
  <c r="J157" i="2" s="1"/>
  <c r="D158" i="2" s="1"/>
  <c r="E333" i="4" l="1"/>
  <c r="C333" i="4" s="1"/>
  <c r="I333" i="4" s="1"/>
  <c r="B334" i="4" s="1"/>
  <c r="D334" i="4" s="1"/>
  <c r="E158" i="2"/>
  <c r="F158" i="2" s="1"/>
  <c r="J158" i="2" s="1"/>
  <c r="D159" i="2" s="1"/>
  <c r="E334" i="4" l="1"/>
  <c r="C334" i="4" s="1"/>
  <c r="I334" i="4" s="1"/>
  <c r="B335" i="4" s="1"/>
  <c r="E335" i="4" s="1"/>
  <c r="E159" i="2"/>
  <c r="F159" i="2" s="1"/>
  <c r="J159" i="2" s="1"/>
  <c r="D160" i="2" s="1"/>
  <c r="D335" i="4" l="1"/>
  <c r="C335" i="4" s="1"/>
  <c r="I335" i="4" s="1"/>
  <c r="B336" i="4" s="1"/>
  <c r="E160" i="2"/>
  <c r="F160" i="2" s="1"/>
  <c r="J160" i="2" s="1"/>
  <c r="D161" i="2" s="1"/>
  <c r="D336" i="4" l="1"/>
  <c r="E336" i="4"/>
  <c r="E161" i="2"/>
  <c r="F161" i="2" s="1"/>
  <c r="J161" i="2" s="1"/>
  <c r="D162" i="2" s="1"/>
  <c r="C336" i="4" l="1"/>
  <c r="I336" i="4" s="1"/>
  <c r="B337" i="4" s="1"/>
  <c r="E337" i="4" s="1"/>
  <c r="E162" i="2"/>
  <c r="F162" i="2" s="1"/>
  <c r="J162" i="2" s="1"/>
  <c r="D163" i="2" s="1"/>
  <c r="D337" i="4" l="1"/>
  <c r="C337" i="4" s="1"/>
  <c r="I337" i="4" s="1"/>
  <c r="B338" i="4" s="1"/>
  <c r="E163" i="2"/>
  <c r="F163" i="2" s="1"/>
  <c r="J163" i="2" s="1"/>
  <c r="D164" i="2" s="1"/>
  <c r="D338" i="4" l="1"/>
  <c r="E338" i="4"/>
  <c r="E164" i="2"/>
  <c r="F164" i="2" s="1"/>
  <c r="J164" i="2" s="1"/>
  <c r="D165" i="2" s="1"/>
  <c r="C338" i="4" l="1"/>
  <c r="I338" i="4" s="1"/>
  <c r="B339" i="4" s="1"/>
  <c r="E165" i="2"/>
  <c r="F165" i="2" s="1"/>
  <c r="J165" i="2" s="1"/>
  <c r="D166" i="2" s="1"/>
  <c r="D339" i="4" l="1"/>
  <c r="E339" i="4"/>
  <c r="E166" i="2"/>
  <c r="F166" i="2" s="1"/>
  <c r="J166" i="2" s="1"/>
  <c r="D167" i="2" s="1"/>
  <c r="C339" i="4" l="1"/>
  <c r="I339" i="4" s="1"/>
  <c r="B340" i="4" s="1"/>
  <c r="D340" i="4" s="1"/>
  <c r="E167" i="2"/>
  <c r="F167" i="2" s="1"/>
  <c r="J167" i="2" s="1"/>
  <c r="D168" i="2" s="1"/>
  <c r="E340" i="4" l="1"/>
  <c r="C340" i="4" s="1"/>
  <c r="I340" i="4" s="1"/>
  <c r="B341" i="4" s="1"/>
  <c r="E168" i="2"/>
  <c r="F168" i="2" s="1"/>
  <c r="J168" i="2" s="1"/>
  <c r="D169" i="2" s="1"/>
  <c r="E341" i="4" l="1"/>
  <c r="D341" i="4"/>
  <c r="E169" i="2"/>
  <c r="F169" i="2" s="1"/>
  <c r="J169" i="2" s="1"/>
  <c r="D170" i="2" s="1"/>
  <c r="C341" i="4" l="1"/>
  <c r="I341" i="4" s="1"/>
  <c r="B342" i="4" s="1"/>
  <c r="E170" i="2"/>
  <c r="F170" i="2" s="1"/>
  <c r="J170" i="2" s="1"/>
  <c r="D171" i="2" s="1"/>
  <c r="E342" i="4" l="1"/>
  <c r="D342" i="4"/>
  <c r="E171" i="2"/>
  <c r="F171" i="2" s="1"/>
  <c r="J171" i="2" s="1"/>
  <c r="D172" i="2" s="1"/>
  <c r="C342" i="4" l="1"/>
  <c r="I342" i="4" s="1"/>
  <c r="B343" i="4" s="1"/>
  <c r="E172" i="2"/>
  <c r="F172" i="2" s="1"/>
  <c r="J172" i="2" s="1"/>
  <c r="D173" i="2" s="1"/>
  <c r="E343" i="4" l="1"/>
  <c r="D343" i="4"/>
  <c r="E173" i="2"/>
  <c r="F173" i="2" s="1"/>
  <c r="J173" i="2" s="1"/>
  <c r="D174" i="2" s="1"/>
  <c r="C343" i="4" l="1"/>
  <c r="I343" i="4" s="1"/>
  <c r="B344" i="4" s="1"/>
  <c r="E174" i="2"/>
  <c r="F174" i="2" s="1"/>
  <c r="J174" i="2" s="1"/>
  <c r="D175" i="2" s="1"/>
  <c r="D344" i="4" l="1"/>
  <c r="E344" i="4"/>
  <c r="E175" i="2"/>
  <c r="F175" i="2" s="1"/>
  <c r="J175" i="2" s="1"/>
  <c r="D176" i="2" s="1"/>
  <c r="C344" i="4" l="1"/>
  <c r="I344" i="4" s="1"/>
  <c r="B345" i="4" s="1"/>
  <c r="D345" i="4" s="1"/>
  <c r="E176" i="2"/>
  <c r="F176" i="2" s="1"/>
  <c r="J176" i="2" s="1"/>
  <c r="D177" i="2" s="1"/>
  <c r="E345" i="4" l="1"/>
  <c r="C345" i="4" s="1"/>
  <c r="I345" i="4" s="1"/>
  <c r="B346" i="4" s="1"/>
  <c r="D346" i="4" s="1"/>
  <c r="E177" i="2"/>
  <c r="F177" i="2" s="1"/>
  <c r="J177" i="2" s="1"/>
  <c r="D178" i="2" s="1"/>
  <c r="E346" i="4" l="1"/>
  <c r="C346" i="4" s="1"/>
  <c r="I346" i="4" s="1"/>
  <c r="B347" i="4" s="1"/>
  <c r="E347" i="4" s="1"/>
  <c r="E178" i="2"/>
  <c r="F178" i="2" s="1"/>
  <c r="J178" i="2" s="1"/>
  <c r="D179" i="2" s="1"/>
  <c r="D347" i="4" l="1"/>
  <c r="C347" i="4" s="1"/>
  <c r="I347" i="4" s="1"/>
  <c r="B348" i="4" s="1"/>
  <c r="E179" i="2"/>
  <c r="F179" i="2" s="1"/>
  <c r="J179" i="2" s="1"/>
  <c r="D180" i="2" s="1"/>
  <c r="E348" i="4" l="1"/>
  <c r="D348" i="4"/>
  <c r="E180" i="2"/>
  <c r="F180" i="2" s="1"/>
  <c r="J180" i="2" s="1"/>
  <c r="D181" i="2" s="1"/>
  <c r="C348" i="4" l="1"/>
  <c r="I348" i="4" s="1"/>
  <c r="B349" i="4" s="1"/>
  <c r="E181" i="2"/>
  <c r="F181" i="2" s="1"/>
  <c r="J181" i="2" s="1"/>
  <c r="D182" i="2" s="1"/>
  <c r="D349" i="4" l="1"/>
  <c r="E349" i="4"/>
  <c r="E182" i="2"/>
  <c r="F182" i="2" s="1"/>
  <c r="J182" i="2" s="1"/>
  <c r="D183" i="2" s="1"/>
  <c r="C349" i="4" l="1"/>
  <c r="I349" i="4" s="1"/>
  <c r="B350" i="4" s="1"/>
  <c r="E350" i="4" s="1"/>
  <c r="E183" i="2"/>
  <c r="F183" i="2" s="1"/>
  <c r="J183" i="2" s="1"/>
  <c r="D184" i="2" s="1"/>
  <c r="D350" i="4" l="1"/>
  <c r="C350" i="4" s="1"/>
  <c r="I350" i="4" s="1"/>
  <c r="B351" i="4" s="1"/>
  <c r="E351" i="4" s="1"/>
  <c r="E184" i="2"/>
  <c r="F184" i="2" s="1"/>
  <c r="J184" i="2" s="1"/>
  <c r="D185" i="2" s="1"/>
  <c r="D351" i="4" l="1"/>
  <c r="C351" i="4" s="1"/>
  <c r="I351" i="4" s="1"/>
  <c r="B352" i="4" s="1"/>
  <c r="E185" i="2"/>
  <c r="F185" i="2" s="1"/>
  <c r="J185" i="2" s="1"/>
  <c r="D186" i="2" s="1"/>
  <c r="E352" i="4" l="1"/>
  <c r="D352" i="4"/>
  <c r="E186" i="2"/>
  <c r="F186" i="2" s="1"/>
  <c r="J186" i="2" s="1"/>
  <c r="D187" i="2" s="1"/>
  <c r="C352" i="4" l="1"/>
  <c r="I352" i="4" s="1"/>
  <c r="B353" i="4" s="1"/>
  <c r="E187" i="2"/>
  <c r="F187" i="2" s="1"/>
  <c r="J187" i="2" s="1"/>
  <c r="D188" i="2" s="1"/>
  <c r="E353" i="4" l="1"/>
  <c r="D353" i="4"/>
  <c r="E188" i="2"/>
  <c r="F188" i="2" s="1"/>
  <c r="J188" i="2" s="1"/>
  <c r="D189" i="2" s="1"/>
  <c r="C353" i="4" l="1"/>
  <c r="I353" i="4" s="1"/>
  <c r="B354" i="4" s="1"/>
  <c r="E189" i="2"/>
  <c r="F189" i="2" s="1"/>
  <c r="J189" i="2" s="1"/>
  <c r="D190" i="2" s="1"/>
  <c r="D354" i="4" l="1"/>
  <c r="E354" i="4"/>
  <c r="E190" i="2"/>
  <c r="F190" i="2" s="1"/>
  <c r="J190" i="2" s="1"/>
  <c r="D191" i="2" s="1"/>
  <c r="C354" i="4" l="1"/>
  <c r="I354" i="4" s="1"/>
  <c r="B355" i="4" s="1"/>
  <c r="E355" i="4" s="1"/>
  <c r="E191" i="2"/>
  <c r="F191" i="2" s="1"/>
  <c r="J191" i="2" s="1"/>
  <c r="D192" i="2" s="1"/>
  <c r="D355" i="4" l="1"/>
  <c r="C355" i="4" s="1"/>
  <c r="I355" i="4" s="1"/>
  <c r="E192" i="2"/>
  <c r="F192" i="2" s="1"/>
  <c r="J192" i="2" s="1"/>
  <c r="D193" i="2" s="1"/>
  <c r="E193" i="2" l="1"/>
  <c r="F193" i="2" s="1"/>
  <c r="J193" i="2" s="1"/>
  <c r="D194" i="2" s="1"/>
  <c r="E194" i="2" l="1"/>
  <c r="F194" i="2" s="1"/>
  <c r="J194" i="2" s="1"/>
  <c r="D195" i="2" s="1"/>
  <c r="E195" i="2" l="1"/>
  <c r="F195" i="2" s="1"/>
  <c r="J195" i="2" s="1"/>
  <c r="D196" i="2" s="1"/>
  <c r="E196" i="2" l="1"/>
  <c r="F196" i="2" s="1"/>
  <c r="J196" i="2" s="1"/>
  <c r="D197" i="2" s="1"/>
  <c r="E197" i="2" l="1"/>
  <c r="F197" i="2" s="1"/>
  <c r="J197" i="2" s="1"/>
  <c r="D198" i="2" s="1"/>
  <c r="E198" i="2" l="1"/>
  <c r="F198" i="2" s="1"/>
  <c r="J198" i="2" s="1"/>
  <c r="D199" i="2" s="1"/>
  <c r="E199" i="2" l="1"/>
  <c r="F199" i="2" s="1"/>
  <c r="J199" i="2" s="1"/>
  <c r="D200" i="2" s="1"/>
  <c r="E200" i="2" l="1"/>
  <c r="F200" i="2" s="1"/>
  <c r="J200" i="2" s="1"/>
  <c r="D201" i="2" s="1"/>
  <c r="E201" i="2" l="1"/>
  <c r="F201" i="2" s="1"/>
  <c r="J201" i="2" s="1"/>
  <c r="D202" i="2" s="1"/>
  <c r="E202" i="2" l="1"/>
  <c r="F202" i="2" s="1"/>
  <c r="J202" i="2" s="1"/>
  <c r="D203" i="2" s="1"/>
  <c r="E203" i="2" l="1"/>
  <c r="F203" i="2" s="1"/>
  <c r="J203" i="2" s="1"/>
  <c r="D204" i="2" s="1"/>
  <c r="E204" i="2" l="1"/>
  <c r="F204" i="2" s="1"/>
  <c r="J204" i="2" s="1"/>
  <c r="D205" i="2" s="1"/>
  <c r="E205" i="2" l="1"/>
  <c r="F205" i="2" s="1"/>
  <c r="J205" i="2" s="1"/>
  <c r="D206" i="2" s="1"/>
  <c r="E206" i="2" l="1"/>
  <c r="F206" i="2" s="1"/>
  <c r="J206" i="2" s="1"/>
  <c r="D207" i="2" s="1"/>
  <c r="E207" i="2" l="1"/>
  <c r="F207" i="2" s="1"/>
  <c r="J207" i="2" s="1"/>
  <c r="D208" i="2" s="1"/>
  <c r="E208" i="2" l="1"/>
  <c r="F208" i="2" s="1"/>
  <c r="J208" i="2" s="1"/>
  <c r="D209" i="2" s="1"/>
  <c r="E209" i="2" l="1"/>
  <c r="F209" i="2" s="1"/>
  <c r="J209" i="2" s="1"/>
  <c r="D210" i="2" s="1"/>
  <c r="E210" i="2" l="1"/>
  <c r="F210" i="2" s="1"/>
  <c r="J210" i="2" s="1"/>
  <c r="D211" i="2" s="1"/>
  <c r="E211" i="2" l="1"/>
  <c r="F211" i="2" s="1"/>
  <c r="J211" i="2" s="1"/>
  <c r="D212" i="2" s="1"/>
  <c r="E212" i="2" l="1"/>
  <c r="F212" i="2" s="1"/>
  <c r="J212" i="2" s="1"/>
  <c r="D213" i="2" s="1"/>
  <c r="E213" i="2" l="1"/>
  <c r="F213" i="2" s="1"/>
  <c r="J213" i="2" s="1"/>
  <c r="D214" i="2" s="1"/>
  <c r="E214" i="2" l="1"/>
  <c r="F214" i="2" s="1"/>
  <c r="J214" i="2" s="1"/>
  <c r="D215" i="2" s="1"/>
  <c r="E215" i="2" l="1"/>
  <c r="F215" i="2" s="1"/>
  <c r="J215" i="2" s="1"/>
  <c r="D216" i="2" l="1"/>
  <c r="E216" i="2" s="1"/>
  <c r="F216" i="2" s="1"/>
  <c r="J216" i="2" s="1"/>
  <c r="D217" i="2" s="1"/>
  <c r="B290" i="2"/>
  <c r="E217" i="2" l="1"/>
  <c r="F217" i="2" s="1"/>
  <c r="J217" i="2" s="1"/>
  <c r="D218" i="2" s="1"/>
  <c r="E218" i="2" l="1"/>
  <c r="F218" i="2" s="1"/>
  <c r="J218" i="2" s="1"/>
  <c r="D219" i="2" s="1"/>
  <c r="E219" i="2" l="1"/>
  <c r="F219" i="2" s="1"/>
  <c r="J219" i="2" s="1"/>
  <c r="D220" i="2" s="1"/>
  <c r="E220" i="2" l="1"/>
  <c r="F220" i="2" s="1"/>
  <c r="J220" i="2" s="1"/>
  <c r="D221" i="2" s="1"/>
  <c r="E221" i="2" l="1"/>
  <c r="F221" i="2" s="1"/>
  <c r="J221" i="2" s="1"/>
  <c r="D222" i="2" s="1"/>
  <c r="E222" i="2" l="1"/>
  <c r="F222" i="2" s="1"/>
  <c r="J222" i="2" s="1"/>
  <c r="D223" i="2" s="1"/>
  <c r="E223" i="2" l="1"/>
  <c r="F223" i="2" s="1"/>
  <c r="J223" i="2" s="1"/>
  <c r="D224" i="2" s="1"/>
  <c r="E224" i="2" l="1"/>
  <c r="F224" i="2" s="1"/>
  <c r="J224" i="2" s="1"/>
  <c r="D225" i="2" s="1"/>
  <c r="E225" i="2" l="1"/>
  <c r="F225" i="2" s="1"/>
  <c r="J225" i="2" s="1"/>
  <c r="D226" i="2" s="1"/>
  <c r="E226" i="2" l="1"/>
  <c r="F226" i="2" s="1"/>
  <c r="J226" i="2" s="1"/>
  <c r="D227" i="2" s="1"/>
  <c r="E227" i="2" l="1"/>
  <c r="F227" i="2" s="1"/>
  <c r="J227" i="2" s="1"/>
  <c r="D228" i="2" s="1"/>
  <c r="E228" i="2" l="1"/>
  <c r="F228" i="2" s="1"/>
  <c r="J228" i="2" s="1"/>
  <c r="D229" i="2" s="1"/>
  <c r="E229" i="2" l="1"/>
  <c r="F229" i="2" s="1"/>
  <c r="J229" i="2" s="1"/>
  <c r="D230" i="2" s="1"/>
  <c r="E230" i="2" l="1"/>
  <c r="F230" i="2" s="1"/>
  <c r="J230" i="2" s="1"/>
  <c r="D231" i="2" s="1"/>
  <c r="E231" i="2" l="1"/>
  <c r="F231" i="2" s="1"/>
  <c r="J231" i="2" s="1"/>
  <c r="D232" i="2" s="1"/>
  <c r="E232" i="2" l="1"/>
  <c r="F232" i="2" s="1"/>
  <c r="J232" i="2" s="1"/>
  <c r="D233" i="2" s="1"/>
  <c r="E233" i="2" l="1"/>
  <c r="F233" i="2" s="1"/>
  <c r="J233" i="2" s="1"/>
  <c r="D234" i="2" s="1"/>
  <c r="E234" i="2" l="1"/>
  <c r="F234" i="2" s="1"/>
  <c r="J234" i="2" s="1"/>
  <c r="D235" i="2" s="1"/>
  <c r="E235" i="2" l="1"/>
  <c r="F235" i="2" s="1"/>
  <c r="J235" i="2" s="1"/>
  <c r="D236" i="2" s="1"/>
  <c r="E236" i="2" l="1"/>
  <c r="F236" i="2" s="1"/>
  <c r="J236" i="2" s="1"/>
  <c r="D237" i="2" s="1"/>
  <c r="E237" i="2" l="1"/>
  <c r="F237" i="2" s="1"/>
  <c r="J237" i="2" s="1"/>
  <c r="D238" i="2" s="1"/>
  <c r="E238" i="2" l="1"/>
  <c r="F238" i="2" s="1"/>
  <c r="J238" i="2" s="1"/>
  <c r="D239" i="2" s="1"/>
  <c r="E239" i="2" l="1"/>
  <c r="F239" i="2" s="1"/>
  <c r="J239" i="2" s="1"/>
  <c r="D240" i="2" s="1"/>
  <c r="E240" i="2" l="1"/>
  <c r="F240" i="2" s="1"/>
  <c r="J240" i="2" s="1"/>
  <c r="D241" i="2" s="1"/>
  <c r="E241" i="2" l="1"/>
  <c r="F241" i="2" s="1"/>
  <c r="J241" i="2" s="1"/>
  <c r="D242" i="2" s="1"/>
  <c r="E242" i="2" l="1"/>
  <c r="F242" i="2" s="1"/>
  <c r="J242" i="2" s="1"/>
  <c r="D243" i="2" s="1"/>
  <c r="E243" i="2" l="1"/>
  <c r="F243" i="2" s="1"/>
  <c r="J243" i="2" s="1"/>
  <c r="D244" i="2" s="1"/>
  <c r="E244" i="2" l="1"/>
  <c r="F244" i="2" s="1"/>
  <c r="J244" i="2" s="1"/>
  <c r="D245" i="2" s="1"/>
  <c r="E245" i="2" l="1"/>
  <c r="F245" i="2" s="1"/>
  <c r="J245" i="2" s="1"/>
  <c r="D246" i="2" s="1"/>
  <c r="E246" i="2" l="1"/>
  <c r="F246" i="2" s="1"/>
  <c r="J246" i="2" s="1"/>
  <c r="D247" i="2" s="1"/>
  <c r="E247" i="2" l="1"/>
  <c r="F247" i="2" s="1"/>
  <c r="J247" i="2" s="1"/>
  <c r="D248" i="2" s="1"/>
  <c r="E248" i="2" l="1"/>
  <c r="F248" i="2" s="1"/>
  <c r="J248" i="2" s="1"/>
  <c r="D249" i="2" s="1"/>
  <c r="E249" i="2" l="1"/>
  <c r="F249" i="2" s="1"/>
  <c r="J249" i="2" s="1"/>
  <c r="D250" i="2" s="1"/>
  <c r="E250" i="2" l="1"/>
  <c r="F250" i="2" s="1"/>
  <c r="J250" i="2" s="1"/>
  <c r="D251" i="2" s="1"/>
  <c r="E251" i="2" l="1"/>
  <c r="F251" i="2" s="1"/>
  <c r="J251" i="2" s="1"/>
  <c r="D252" i="2" s="1"/>
  <c r="E252" i="2" l="1"/>
  <c r="F252" i="2" s="1"/>
  <c r="J252" i="2" s="1"/>
  <c r="D253" i="2" s="1"/>
  <c r="E253" i="2" l="1"/>
  <c r="F253" i="2" s="1"/>
  <c r="J253" i="2" s="1"/>
  <c r="D254" i="2" s="1"/>
  <c r="E254" i="2" l="1"/>
  <c r="F254" i="2" s="1"/>
  <c r="J254" i="2" s="1"/>
  <c r="D255" i="2" s="1"/>
  <c r="E255" i="2" l="1"/>
  <c r="F255" i="2" s="1"/>
  <c r="J255" i="2" s="1"/>
  <c r="D256" i="2" s="1"/>
  <c r="E256" i="2" l="1"/>
  <c r="F256" i="2" s="1"/>
  <c r="J256" i="2" s="1"/>
  <c r="O66" i="1" l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B23" i="1"/>
  <c r="O42" i="1"/>
  <c r="P60" i="1"/>
  <c r="O41" i="1"/>
  <c r="O40" i="1"/>
  <c r="O39" i="1"/>
  <c r="O38" i="1"/>
  <c r="B18" i="1"/>
  <c r="O37" i="1"/>
  <c r="B17" i="1"/>
  <c r="O36" i="1"/>
  <c r="O35" i="1"/>
  <c r="B15" i="1"/>
  <c r="O34" i="1"/>
  <c r="B14" i="1"/>
  <c r="C38" i="1" s="1"/>
  <c r="O33" i="1"/>
  <c r="O32" i="1"/>
  <c r="O31" i="1"/>
  <c r="K31" i="1" l="1"/>
  <c r="P31" i="1"/>
  <c r="M31" i="1"/>
  <c r="N31" i="1"/>
  <c r="P34" i="1"/>
  <c r="P41" i="1"/>
  <c r="P61" i="1"/>
  <c r="P38" i="1"/>
  <c r="P54" i="1"/>
  <c r="P58" i="1"/>
  <c r="P35" i="1"/>
  <c r="P42" i="1"/>
  <c r="P32" i="1"/>
  <c r="P39" i="1"/>
  <c r="P59" i="1"/>
  <c r="P36" i="1"/>
  <c r="P56" i="1"/>
  <c r="P40" i="1"/>
  <c r="P43" i="1"/>
  <c r="P55" i="1"/>
  <c r="C35" i="1"/>
  <c r="P33" i="1"/>
  <c r="P57" i="1"/>
  <c r="B19" i="1"/>
  <c r="P44" i="1"/>
  <c r="P45" i="1"/>
  <c r="P46" i="1"/>
  <c r="P47" i="1"/>
  <c r="P48" i="1"/>
  <c r="P49" i="1"/>
  <c r="P50" i="1"/>
  <c r="P51" i="1"/>
  <c r="P62" i="1"/>
  <c r="P37" i="1"/>
  <c r="P52" i="1"/>
  <c r="P53" i="1"/>
  <c r="P63" i="1"/>
  <c r="P64" i="1"/>
  <c r="P65" i="1"/>
  <c r="P66" i="1"/>
  <c r="G44" i="1" l="1"/>
  <c r="G56" i="1"/>
  <c r="G63" i="1"/>
  <c r="G51" i="1"/>
  <c r="G39" i="1"/>
  <c r="G32" i="1"/>
  <c r="C32" i="1"/>
  <c r="C33" i="1" s="1"/>
  <c r="B21" i="1"/>
  <c r="B24" i="1" s="1"/>
  <c r="F19" i="1"/>
  <c r="C36" i="1" l="1"/>
  <c r="C39" i="1" s="1"/>
  <c r="C40" i="1" s="1"/>
  <c r="C42" i="1" s="1"/>
  <c r="C43" i="1" s="1"/>
  <c r="C44" i="1" s="1"/>
  <c r="Q65" i="1" l="1"/>
  <c r="Q50" i="1"/>
  <c r="Q35" i="1"/>
  <c r="Q39" i="1"/>
  <c r="Q49" i="1"/>
  <c r="Q58" i="1"/>
  <c r="Q54" i="1"/>
  <c r="Q63" i="1"/>
  <c r="Q42" i="1"/>
  <c r="Q46" i="1"/>
  <c r="Q37" i="1"/>
  <c r="Q43" i="1"/>
  <c r="Q44" i="1"/>
  <c r="Q64" i="1"/>
  <c r="Q59" i="1"/>
  <c r="Q48" i="1"/>
  <c r="Q41" i="1"/>
  <c r="Q56" i="1"/>
  <c r="Q40" i="1"/>
  <c r="Q62" i="1"/>
  <c r="Q38" i="1"/>
  <c r="Q53" i="1"/>
  <c r="Q47" i="1"/>
  <c r="Q61" i="1"/>
  <c r="Q57" i="1"/>
  <c r="Q32" i="1"/>
  <c r="Q52" i="1"/>
  <c r="Q60" i="1"/>
  <c r="Q45" i="1"/>
  <c r="Q55" i="1"/>
  <c r="Q33" i="1"/>
  <c r="Q34" i="1"/>
  <c r="Q66" i="1"/>
  <c r="Q51" i="1"/>
  <c r="Q36" i="1"/>
  <c r="Q31" i="1"/>
  <c r="L31" i="1" s="1"/>
  <c r="R31" i="1" s="1"/>
  <c r="K32" i="1" s="1"/>
  <c r="N32" i="1" s="1"/>
  <c r="M32" i="1" l="1"/>
  <c r="L32" i="1"/>
  <c r="R32" i="1" s="1"/>
  <c r="K33" i="1" s="1"/>
  <c r="N33" i="1" s="1"/>
  <c r="M33" i="1" l="1"/>
  <c r="L33" i="1" s="1"/>
  <c r="R33" i="1" l="1"/>
  <c r="K34" i="1" s="1"/>
  <c r="N34" i="1" s="1"/>
  <c r="M34" i="1" l="1"/>
  <c r="L34" i="1" s="1"/>
  <c r="R34" i="1" s="1"/>
  <c r="K35" i="1" s="1"/>
  <c r="N35" i="1" s="1"/>
  <c r="M35" i="1" l="1"/>
  <c r="L35" i="1" s="1"/>
  <c r="R35" i="1" s="1"/>
  <c r="K36" i="1" s="1"/>
  <c r="N36" i="1" s="1"/>
  <c r="M36" i="1" l="1"/>
  <c r="L36" i="1" s="1"/>
  <c r="R36" i="1" s="1"/>
  <c r="K37" i="1" s="1"/>
  <c r="N37" i="1" l="1"/>
  <c r="M37" i="1"/>
  <c r="L37" i="1" l="1"/>
  <c r="R37" i="1" s="1"/>
  <c r="K38" i="1" s="1"/>
  <c r="N38" i="1" s="1"/>
  <c r="M38" i="1" l="1"/>
  <c r="L38" i="1" s="1"/>
  <c r="R38" i="1" s="1"/>
  <c r="K39" i="1" s="1"/>
  <c r="N39" i="1" s="1"/>
  <c r="M39" i="1" l="1"/>
  <c r="L39" i="1" s="1"/>
  <c r="R39" i="1" s="1"/>
  <c r="K40" i="1" s="1"/>
  <c r="N40" i="1" l="1"/>
  <c r="M40" i="1"/>
  <c r="L40" i="1" l="1"/>
  <c r="R40" i="1" s="1"/>
  <c r="K41" i="1" s="1"/>
  <c r="N41" i="1" s="1"/>
  <c r="M41" i="1" l="1"/>
  <c r="L41" i="1" s="1"/>
  <c r="R41" i="1" s="1"/>
  <c r="K42" i="1" s="1"/>
  <c r="N42" i="1" s="1"/>
  <c r="M42" i="1" l="1"/>
  <c r="L42" i="1" s="1"/>
  <c r="R42" i="1" s="1"/>
  <c r="K43" i="1" s="1"/>
  <c r="N43" i="1" s="1"/>
  <c r="M43" i="1" l="1"/>
  <c r="L43" i="1" s="1"/>
  <c r="R43" i="1" s="1"/>
  <c r="K44" i="1" s="1"/>
  <c r="M44" i="1" s="1"/>
  <c r="N44" i="1" l="1"/>
  <c r="L44" i="1" s="1"/>
  <c r="R44" i="1" s="1"/>
  <c r="K45" i="1" s="1"/>
  <c r="N45" i="1" l="1"/>
  <c r="M45" i="1"/>
  <c r="L45" i="1" l="1"/>
  <c r="R45" i="1" s="1"/>
  <c r="K46" i="1" s="1"/>
  <c r="M46" i="1" l="1"/>
  <c r="N46" i="1"/>
  <c r="L46" i="1" l="1"/>
  <c r="R46" i="1" s="1"/>
  <c r="K47" i="1" s="1"/>
  <c r="N47" i="1" s="1"/>
  <c r="M47" i="1" l="1"/>
  <c r="L47" i="1" s="1"/>
  <c r="R47" i="1" s="1"/>
  <c r="K48" i="1" s="1"/>
  <c r="N48" i="1" l="1"/>
  <c r="M48" i="1"/>
  <c r="L48" i="1" l="1"/>
  <c r="R48" i="1" s="1"/>
  <c r="K49" i="1" s="1"/>
  <c r="N49" i="1" l="1"/>
  <c r="M49" i="1"/>
  <c r="L49" i="1" l="1"/>
  <c r="R49" i="1" s="1"/>
  <c r="K50" i="1" s="1"/>
  <c r="N50" i="1" l="1"/>
  <c r="M50" i="1"/>
  <c r="L50" i="1" l="1"/>
  <c r="R50" i="1" s="1"/>
  <c r="K51" i="1" s="1"/>
  <c r="M51" i="1" s="1"/>
  <c r="N51" i="1" l="1"/>
  <c r="L51" i="1" s="1"/>
  <c r="R51" i="1" s="1"/>
  <c r="K52" i="1" s="1"/>
  <c r="N52" i="1" l="1"/>
  <c r="M52" i="1"/>
  <c r="L52" i="1" l="1"/>
  <c r="R52" i="1" s="1"/>
  <c r="K53" i="1" s="1"/>
  <c r="M53" i="1" s="1"/>
  <c r="N53" i="1" l="1"/>
  <c r="L53" i="1" s="1"/>
  <c r="R53" i="1" s="1"/>
  <c r="K54" i="1" s="1"/>
  <c r="M54" i="1" s="1"/>
  <c r="N54" i="1" l="1"/>
  <c r="L54" i="1" s="1"/>
  <c r="R54" i="1" s="1"/>
  <c r="K55" i="1" s="1"/>
  <c r="N55" i="1" l="1"/>
  <c r="M55" i="1"/>
  <c r="L55" i="1" l="1"/>
  <c r="R55" i="1" s="1"/>
  <c r="K56" i="1" s="1"/>
  <c r="N56" i="1" l="1"/>
  <c r="M56" i="1"/>
  <c r="L56" i="1" l="1"/>
  <c r="R56" i="1" s="1"/>
  <c r="K57" i="1" s="1"/>
  <c r="N57" i="1" s="1"/>
  <c r="M57" i="1" l="1"/>
  <c r="L57" i="1" s="1"/>
  <c r="R57" i="1" s="1"/>
  <c r="K58" i="1" s="1"/>
  <c r="N58" i="1" l="1"/>
  <c r="M58" i="1"/>
  <c r="L58" i="1" l="1"/>
  <c r="R58" i="1" s="1"/>
  <c r="K59" i="1" s="1"/>
  <c r="M59" i="1" s="1"/>
  <c r="N59" i="1" l="1"/>
  <c r="L59" i="1" s="1"/>
  <c r="R59" i="1" s="1"/>
  <c r="K60" i="1" s="1"/>
  <c r="M60" i="1" l="1"/>
  <c r="N60" i="1"/>
  <c r="L60" i="1" l="1"/>
  <c r="R60" i="1" s="1"/>
  <c r="K61" i="1" s="1"/>
  <c r="N61" i="1" l="1"/>
  <c r="M61" i="1"/>
  <c r="L61" i="1" l="1"/>
  <c r="R61" i="1" s="1"/>
  <c r="K62" i="1" s="1"/>
  <c r="N62" i="1" s="1"/>
  <c r="M62" i="1" l="1"/>
  <c r="L62" i="1" s="1"/>
  <c r="R62" i="1" s="1"/>
  <c r="K63" i="1" s="1"/>
  <c r="N63" i="1" s="1"/>
  <c r="M63" i="1" l="1"/>
  <c r="L63" i="1" s="1"/>
  <c r="R63" i="1" s="1"/>
  <c r="K64" i="1" s="1"/>
  <c r="N64" i="1" s="1"/>
  <c r="M64" i="1" l="1"/>
  <c r="L64" i="1" s="1"/>
  <c r="R64" i="1" s="1"/>
  <c r="K65" i="1" s="1"/>
  <c r="N65" i="1" l="1"/>
  <c r="M65" i="1"/>
  <c r="L65" i="1" l="1"/>
  <c r="R65" i="1" s="1"/>
  <c r="K66" i="1" s="1"/>
  <c r="N66" i="1" l="1"/>
  <c r="M66" i="1"/>
  <c r="L66" i="1" l="1"/>
  <c r="R66" i="1" s="1"/>
</calcChain>
</file>

<file path=xl/sharedStrings.xml><?xml version="1.0" encoding="utf-8"?>
<sst xmlns="http://schemas.openxmlformats.org/spreadsheetml/2006/main" count="500" uniqueCount="363">
  <si>
    <t>V.Vehículo</t>
  </si>
  <si>
    <t>Financiam</t>
  </si>
  <si>
    <t>plazo</t>
  </si>
  <si>
    <t>años</t>
  </si>
  <si>
    <t>Modalidad</t>
  </si>
  <si>
    <t>cuotas fijas</t>
  </si>
  <si>
    <t>mensual</t>
  </si>
  <si>
    <t>TEA</t>
  </si>
  <si>
    <t>Seguro desg.</t>
  </si>
  <si>
    <t>sobre el saldo de capital</t>
  </si>
  <si>
    <t>Seguro bien</t>
  </si>
  <si>
    <t>sobre el valor del bien</t>
  </si>
  <si>
    <t>Portes</t>
  </si>
  <si>
    <t>CRONOGRAMA DE PAGOS</t>
  </si>
  <si>
    <t>Nro. cuota</t>
  </si>
  <si>
    <t>F.Vcto</t>
  </si>
  <si>
    <t>S.inicial</t>
  </si>
  <si>
    <t>amortización</t>
  </si>
  <si>
    <t>intereses</t>
  </si>
  <si>
    <t>Seg. Desg</t>
  </si>
  <si>
    <t>portes</t>
  </si>
  <si>
    <t>seguro bien</t>
  </si>
  <si>
    <t>Total Cuota</t>
  </si>
  <si>
    <t>S.final</t>
  </si>
  <si>
    <t>Total</t>
  </si>
  <si>
    <t>Préstamo</t>
  </si>
  <si>
    <t>Nro. cuotas</t>
  </si>
  <si>
    <t>mensuales</t>
  </si>
  <si>
    <t>TEM</t>
  </si>
  <si>
    <t>Seg. Desgrav</t>
  </si>
  <si>
    <t>TEM, incl seg</t>
  </si>
  <si>
    <t>tea</t>
  </si>
  <si>
    <t>Valor cuota</t>
  </si>
  <si>
    <t>* Sobre el valor del bien, monto asegurado</t>
  </si>
  <si>
    <t>no es doble</t>
  </si>
  <si>
    <t>VA Coef (3 años)</t>
  </si>
  <si>
    <t>Valor financiamiento</t>
  </si>
  <si>
    <t>Ejercicio 1</t>
  </si>
  <si>
    <t>Valor inmueble</t>
  </si>
  <si>
    <t>M.Financiado</t>
  </si>
  <si>
    <t>Plazo</t>
  </si>
  <si>
    <t>Seg.desgravamen</t>
  </si>
  <si>
    <t xml:space="preserve">mensuales </t>
  </si>
  <si>
    <t>Seg. del Inmueble</t>
  </si>
  <si>
    <t>Costo estado de cta</t>
  </si>
  <si>
    <t>** correo electrónico = 0</t>
  </si>
  <si>
    <t>a) Elabore un cronograma de pagos por los primeros 6 meses,</t>
  </si>
  <si>
    <t>meses</t>
  </si>
  <si>
    <t>Nper</t>
  </si>
  <si>
    <t>Cuota simple</t>
  </si>
  <si>
    <t>Gastos fijos</t>
  </si>
  <si>
    <t>Cuota total</t>
  </si>
  <si>
    <t>Nro.cuota</t>
  </si>
  <si>
    <t>Intereses</t>
  </si>
  <si>
    <t>amortiz</t>
  </si>
  <si>
    <t>Seg.desg</t>
  </si>
  <si>
    <t>Seg. Inm</t>
  </si>
  <si>
    <t>Saldo final</t>
  </si>
  <si>
    <t>Saldo Ini.</t>
  </si>
  <si>
    <t>TIR mensual</t>
  </si>
  <si>
    <t>TCEA</t>
  </si>
  <si>
    <t>b) A cuánto ascendería la cuota mensual si decidiera pagar cuotas dobles en diciembre?</t>
  </si>
  <si>
    <t>Cronograma de pagos:</t>
  </si>
  <si>
    <t>Fecha</t>
  </si>
  <si>
    <t>VA Coeficientes?</t>
  </si>
  <si>
    <t>VNA - 1 año</t>
  </si>
  <si>
    <t>VA - 15 años</t>
  </si>
  <si>
    <t>Nro. pagos</t>
  </si>
  <si>
    <t>VA: Gastos fijos extras</t>
  </si>
  <si>
    <t xml:space="preserve"> -&gt; dic-11</t>
  </si>
  <si>
    <t>VA (GF) - 15 años</t>
  </si>
  <si>
    <t>VA (GF) a set-12</t>
  </si>
  <si>
    <t xml:space="preserve"> -&gt; set-12</t>
  </si>
  <si>
    <t>VA (Gfijos)</t>
  </si>
  <si>
    <t>c) Cuántos fueron los impuestos que tuvo que pagar?</t>
  </si>
  <si>
    <t>Impuesto de alcabala (impuesto a la transferencia de propiedad)</t>
  </si>
  <si>
    <t>Valor del inmueble</t>
  </si>
  <si>
    <t>Valor imponible</t>
  </si>
  <si>
    <t>Inafecto (10 UIT)</t>
  </si>
  <si>
    <t>Impuesto 3%</t>
  </si>
  <si>
    <t>Factor ajuste</t>
  </si>
  <si>
    <t xml:space="preserve"> d) Si al final de abril-14 se decide vender el inmueble a un precio de S/750,000, </t>
  </si>
  <si>
    <t xml:space="preserve">      A cuánto asciende el impuesto?</t>
  </si>
  <si>
    <t>Impuesto a la Renta PN (ganancia de capital)</t>
  </si>
  <si>
    <t>Valor de compra</t>
  </si>
  <si>
    <t>Valor compra ajustado</t>
  </si>
  <si>
    <t>Valor de Venta</t>
  </si>
  <si>
    <t>Base imponible</t>
  </si>
  <si>
    <t xml:space="preserve"> Ganancia de capital</t>
  </si>
  <si>
    <t>Impuesto 5%</t>
  </si>
  <si>
    <t>Pgta 1:  Calcular la cuota de pago total</t>
  </si>
  <si>
    <t xml:space="preserve"> = &gt; pago extra que va a la amortización</t>
  </si>
  <si>
    <t>Pgta 2: Calcular el valor de la cuota, si en julio y diciembre son cuotas dobles</t>
  </si>
  <si>
    <t>en julio y diciembre</t>
  </si>
  <si>
    <t>VA neto financiamiento</t>
  </si>
  <si>
    <t>Cuota simple + gastos fijos</t>
  </si>
  <si>
    <t>Gastos fijos (Seg.Bien + portes):</t>
  </si>
  <si>
    <t>TEM, incl seg. desgravamen</t>
  </si>
  <si>
    <t>Pagos  extraordinarios</t>
  </si>
  <si>
    <t>* monto financiado - VA (G.Fijos) / VA (Coeficientes)</t>
  </si>
  <si>
    <t>Monto financiamiento</t>
  </si>
  <si>
    <t>Cuota doble</t>
  </si>
  <si>
    <t>envio del EECC</t>
  </si>
  <si>
    <t>octubre</t>
  </si>
  <si>
    <t>gasto fijo</t>
  </si>
  <si>
    <t>Mes</t>
  </si>
  <si>
    <t>Coef</t>
  </si>
  <si>
    <t>Tasa</t>
  </si>
  <si>
    <t>Pago</t>
  </si>
  <si>
    <t>x</t>
  </si>
  <si>
    <t>similar a un gasto extra</t>
  </si>
  <si>
    <t>Monto financiado</t>
  </si>
  <si>
    <t>Monto neto</t>
  </si>
  <si>
    <t>Cuota + Gfijos</t>
  </si>
  <si>
    <t>Valor departamento</t>
  </si>
  <si>
    <t>Cinicial</t>
  </si>
  <si>
    <t>Impuesto a pagar: alcabala</t>
  </si>
  <si>
    <t/>
  </si>
  <si>
    <t>Valor inafecto</t>
  </si>
  <si>
    <t>Base afecta</t>
  </si>
  <si>
    <t>Impuesto (3%)</t>
  </si>
  <si>
    <t>Valor de nuevas cuotas luego de amortización</t>
  </si>
  <si>
    <t>VP Coef</t>
  </si>
  <si>
    <t>=</t>
  </si>
  <si>
    <t>Cuota</t>
  </si>
  <si>
    <t>Año 5</t>
  </si>
  <si>
    <t>Año 4</t>
  </si>
  <si>
    <t>Año 3</t>
  </si>
  <si>
    <t>Año 2</t>
  </si>
  <si>
    <t>Año 1</t>
  </si>
  <si>
    <t>Financiam.</t>
  </si>
  <si>
    <t>n</t>
  </si>
  <si>
    <t>PMT</t>
  </si>
  <si>
    <t>VF</t>
  </si>
  <si>
    <t>VP</t>
  </si>
  <si>
    <t>Saldo al 25/06/2016 :</t>
  </si>
  <si>
    <t xml:space="preserve">VP (saldo deudor) - amortización </t>
  </si>
  <si>
    <t>VP (coeficientes)</t>
  </si>
  <si>
    <t>C</t>
  </si>
  <si>
    <t>Indice MEF</t>
  </si>
  <si>
    <t>S.I.</t>
  </si>
  <si>
    <t>Interés</t>
  </si>
  <si>
    <t>Amortización</t>
  </si>
  <si>
    <t>S.F.</t>
  </si>
  <si>
    <t>Valor de venta</t>
  </si>
  <si>
    <t>Julio</t>
  </si>
  <si>
    <t>Costo actualizado</t>
  </si>
  <si>
    <t>Utilidad</t>
  </si>
  <si>
    <t>La operación se concreta 5 días después de vencida la cuota</t>
  </si>
  <si>
    <t>IR (5%)</t>
  </si>
  <si>
    <t>correspondiente a julio</t>
  </si>
  <si>
    <t>n (días)</t>
  </si>
  <si>
    <t>Tasa periodo</t>
  </si>
  <si>
    <t>5 días</t>
  </si>
  <si>
    <t>Pago de deuda</t>
  </si>
  <si>
    <t>Pago de IR</t>
  </si>
  <si>
    <t>Saldo a favor</t>
  </si>
  <si>
    <t>VERIFICADOR: pregunta a</t>
  </si>
  <si>
    <t>VERIFICADOR: pregunta b</t>
  </si>
  <si>
    <t>N° cuota</t>
  </si>
  <si>
    <t>UIT = 3,950</t>
  </si>
  <si>
    <t>se corrige</t>
  </si>
  <si>
    <t>se amortiza luego de la cuota de junio (no mayo!!!)</t>
  </si>
  <si>
    <t xml:space="preserve"> (+) GFijos</t>
  </si>
  <si>
    <t>cuánto dinero le quedará para adquirir una nueva vivienda?</t>
  </si>
  <si>
    <t>Saldo del financiam</t>
  </si>
  <si>
    <t>Monto recibido neto IR</t>
  </si>
  <si>
    <t xml:space="preserve">   Saldo </t>
  </si>
  <si>
    <t>Saldo a abr.14</t>
  </si>
  <si>
    <t>b. Amortizar S/43,000 sobre el saldo al 25/06/2016 y reprogramar las cuotas</t>
  </si>
  <si>
    <t>Saldo Nuevo</t>
  </si>
  <si>
    <t>Coef. al 25/06:</t>
  </si>
  <si>
    <t xml:space="preserve"> -</t>
  </si>
  <si>
    <t xml:space="preserve"> C) Venta Inmueble el 30/07/2016</t>
  </si>
  <si>
    <t>* Nota: Los pagos extra de la cuota doble  =&gt; se van a pagar la amortización</t>
  </si>
  <si>
    <t xml:space="preserve"> =&gt;</t>
  </si>
  <si>
    <t>G.Fijos extras</t>
  </si>
  <si>
    <t>VA GF extras (3 años)</t>
  </si>
  <si>
    <t>VA GF extras</t>
  </si>
  <si>
    <t>SOLUCIÓN</t>
  </si>
  <si>
    <t>Departamento</t>
  </si>
  <si>
    <t>Cuota incial</t>
  </si>
  <si>
    <t>Plazo (años)</t>
  </si>
  <si>
    <t>Plazo meses</t>
  </si>
  <si>
    <t>TEA 1</t>
  </si>
  <si>
    <t>primeros años</t>
  </si>
  <si>
    <t>TEM 1</t>
  </si>
  <si>
    <t>TEA 2</t>
  </si>
  <si>
    <t>últimos años</t>
  </si>
  <si>
    <t>TEM 2</t>
  </si>
  <si>
    <t>Cuotas fijas mensuales</t>
  </si>
  <si>
    <t>Cuotas dobles</t>
  </si>
  <si>
    <t>N° de mes de c/año</t>
  </si>
  <si>
    <t>Cuota comodín</t>
  </si>
  <si>
    <t xml:space="preserve">  Si se paga seguro del inmueble</t>
  </si>
  <si>
    <t>Periodo de gracia Total</t>
  </si>
  <si>
    <t>primeros meses</t>
  </si>
  <si>
    <t>Seguro de desgravamen (mensual)</t>
  </si>
  <si>
    <t>sobre saldo adeudado</t>
  </si>
  <si>
    <t>Seguro del inmueble</t>
  </si>
  <si>
    <t>Seguro mensual:</t>
  </si>
  <si>
    <t>Fecha de desembolso de crédito</t>
  </si>
  <si>
    <t xml:space="preserve">a) ¿A cuánto corresponden las cuotas totales simples y dobles? </t>
  </si>
  <si>
    <t>1er tramo</t>
  </si>
  <si>
    <t>2do tramo</t>
  </si>
  <si>
    <t>Seguro de desgravamen</t>
  </si>
  <si>
    <t xml:space="preserve">Tasa mensual </t>
  </si>
  <si>
    <t>Tasa anualizada</t>
  </si>
  <si>
    <t>Préstamo luego gracia total:</t>
  </si>
  <si>
    <t>Nota: Se toma tasa total, c/seguro de desgravamen, para capitalizar todo</t>
  </si>
  <si>
    <t>Seguro inmueble</t>
  </si>
  <si>
    <t>VP seguro inm. Cuota doble:</t>
  </si>
  <si>
    <t>tasa</t>
  </si>
  <si>
    <t>nper (años)</t>
  </si>
  <si>
    <t>pago</t>
  </si>
  <si>
    <t>VA</t>
  </si>
  <si>
    <t>VP seguro C doble (1er tramo)</t>
  </si>
  <si>
    <t>oct -&gt; dic (2 meses)</t>
  </si>
  <si>
    <t>VP seguro C doble (2do tramo)</t>
  </si>
  <si>
    <t xml:space="preserve">VP seguro C doble </t>
  </si>
  <si>
    <t>(t = 0)</t>
  </si>
  <si>
    <t>VP seguro C doble</t>
  </si>
  <si>
    <t xml:space="preserve">      VP de los coeficientes:</t>
  </si>
  <si>
    <t>Periodo</t>
  </si>
  <si>
    <t>Coef. (año 2 -&gt;)</t>
  </si>
  <si>
    <t>Coef. (1er año)</t>
  </si>
  <si>
    <t>N° 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</si>
  <si>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</si>
  <si>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</si>
  <si>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</si>
  <si>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</si>
  <si>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</si>
  <si>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</si>
  <si>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</si>
  <si>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</si>
  <si>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</si>
  <si>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</si>
  <si>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</si>
  <si>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</si>
  <si>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VP coef de un año (1er tramo)</t>
  </si>
  <si>
    <t>VP coef de un año (2do tramo)</t>
  </si>
  <si>
    <t>Alternativa 1:</t>
  </si>
  <si>
    <t>nper</t>
  </si>
  <si>
    <t>Alternativa 2</t>
  </si>
  <si>
    <t>VP coef (1er tramo)</t>
  </si>
  <si>
    <t>11 años</t>
  </si>
  <si>
    <t>Año 12 -20</t>
  </si>
  <si>
    <t>Año 2 - 11</t>
  </si>
  <si>
    <t>año 1 + 4m</t>
  </si>
  <si>
    <t>VP coef (2do tramo)</t>
  </si>
  <si>
    <t>9 años</t>
  </si>
  <si>
    <t>VA coef</t>
  </si>
  <si>
    <t xml:space="preserve">  Cuota (sin gastos fijos) :</t>
  </si>
  <si>
    <t xml:space="preserve">   Préstamo =  VA (Coef) + VA (Pago extra - seg. C.doble)</t>
  </si>
  <si>
    <t>Cuota total simple</t>
  </si>
  <si>
    <t>Cuota total doble</t>
  </si>
  <si>
    <t>b) Construir el cronograma de pagos del primer semestre del año "5"</t>
  </si>
  <si>
    <t>Saldo inicial año N°:</t>
  </si>
  <si>
    <t>Periodos pendientes (1er tramo)</t>
  </si>
  <si>
    <t>inicio del año 5 - 11 (7 años)</t>
  </si>
  <si>
    <t>Periodos pendientes (2do tramo)</t>
  </si>
  <si>
    <t>VP cuotas simples</t>
  </si>
  <si>
    <t>VP cuotas dobles</t>
  </si>
  <si>
    <t>cuota doble</t>
  </si>
  <si>
    <t>VP cuota comodín</t>
  </si>
  <si>
    <t>Saldo deudor (t=27)</t>
  </si>
  <si>
    <t>Saldo Inicial</t>
  </si>
  <si>
    <t>Seg. desg.</t>
  </si>
  <si>
    <t>Seg. inm.</t>
  </si>
  <si>
    <t xml:space="preserve">c) Transcurridos 54 meses decide vender su departamento ¿Luego de cancelar el saldo de su crédito hipotecario y los impuestos correspondientes, </t>
  </si>
  <si>
    <t xml:space="preserve">    cuánto dinero le quedará para adquirir una nueva vivienda?</t>
  </si>
  <si>
    <t>Venta del departamento</t>
  </si>
  <si>
    <t>Meses trancurridos</t>
  </si>
  <si>
    <t>Crecimiento precio</t>
  </si>
  <si>
    <t>anual</t>
  </si>
  <si>
    <t>Valor de venta de departamento</t>
  </si>
  <si>
    <t>Pre cancelación de deuda</t>
  </si>
  <si>
    <t>días transcurridos = 0</t>
  </si>
  <si>
    <t xml:space="preserve">Valor compra </t>
  </si>
  <si>
    <t>ICM</t>
  </si>
  <si>
    <t>Valor ajustado</t>
  </si>
  <si>
    <t>Ganancia de capital</t>
  </si>
  <si>
    <t>IR por ganancia de capital</t>
  </si>
  <si>
    <t>Importe neto</t>
  </si>
  <si>
    <t>COMPROBACIÓN</t>
  </si>
  <si>
    <t>Comprobación</t>
  </si>
  <si>
    <t>VA SEGURO Extra</t>
  </si>
  <si>
    <t>S. Inicial</t>
  </si>
  <si>
    <t>Amortizac.</t>
  </si>
  <si>
    <t>Cuota Total</t>
  </si>
  <si>
    <t>Saldo Final</t>
  </si>
  <si>
    <t xml:space="preserve">  VA Saldo capital</t>
  </si>
  <si>
    <t>VA Coef</t>
  </si>
  <si>
    <t>años 12 - 20</t>
  </si>
  <si>
    <t>año 1 - 11</t>
  </si>
  <si>
    <t>El banco le está ofreciendo un financiamiento al 90%, bajo las siguientes condiciones.</t>
  </si>
  <si>
    <t>Una TEA de 7%, con cuotas mensuales al vencimiento.</t>
  </si>
  <si>
    <t>Cuotas dobles en junio y en diciembre.</t>
  </si>
  <si>
    <t>Un seguro de desgravamen de 2.5% anual y un seguro del bien de 1% anual (ambos se pagan mensualmente)</t>
  </si>
  <si>
    <t>El gasto registral y notarial es por un equivalente al 1.5% del valor del bien.</t>
  </si>
  <si>
    <t>Han negociado que cada fin de año se amortizará una cuota extraordinaria de 15.000 ya que ahí cobra un bono.</t>
  </si>
  <si>
    <t>El plazo total que le ofrecen es de 15 años.</t>
  </si>
  <si>
    <t>a/ Calcular la cuotas a pagar</t>
  </si>
  <si>
    <t>b/ Calcular la TCEA</t>
  </si>
  <si>
    <t>c/ Calcular los impuestos</t>
  </si>
  <si>
    <t>d/ Suponer que habien pagado la cuota 75, quiere prepagar el 20% del saldo adeudado, manteniendo el plazo restante, ¿Cuál es la nueva cuota?</t>
  </si>
  <si>
    <t>Fecha desembolso: ?</t>
  </si>
  <si>
    <t>diciembre</t>
  </si>
  <si>
    <t>Seguro de desgravamen:</t>
  </si>
  <si>
    <t>Normalmente es un % sobre el saldo adeudado.  Si ese fuera el caso, afecta la tasa mensual</t>
  </si>
  <si>
    <t>Extraordinariamente es un monto fijo mensual.  Si ese fuera el caso, se considera un gasto fijo adicional al cálculo de la cuota</t>
  </si>
  <si>
    <t>Seguro del bien:</t>
  </si>
  <si>
    <t>Se calcula sobre el Valor del BIEN (no sobre el financiamiento).  Es un gasto fijo, adicional al cálculo de la cuota simple</t>
  </si>
  <si>
    <t>Gasto registral y notarial</t>
  </si>
  <si>
    <t>se consideran en el momento cero</t>
  </si>
  <si>
    <t>Otros similares son: tasación del bien, gastos legales, etc</t>
  </si>
  <si>
    <t>cuota extraordinaria</t>
  </si>
  <si>
    <t>es un pago adicional a la cuota simple o doble, que amortiza el saldo de capital</t>
  </si>
  <si>
    <t>la cuota total = cuota extraordinaria + cuota simple (o doble) + otros gastos fijos</t>
  </si>
  <si>
    <t>plazo total</t>
  </si>
  <si>
    <t>normalmente toma en cuenta el periodo de gracia inicial</t>
  </si>
  <si>
    <t>Valor Bien</t>
  </si>
  <si>
    <t>Financiamiento</t>
  </si>
  <si>
    <t>plazo de gracia ?</t>
  </si>
  <si>
    <t>seguro desg</t>
  </si>
  <si>
    <t>si es fijo mensual</t>
  </si>
  <si>
    <t>seguro inm</t>
  </si>
  <si>
    <t>financiamiento = valor actual de todos los pagos que amortizan el saldo (cuotas simples, dobles, pagos extras, gastos fijos en los pagos dobles, balloon, …)</t>
  </si>
  <si>
    <t>No incluyen los gastos fijos (cuotas simples), ni otros gastos fuera del financiamiento (notariales, registrales, tasación)</t>
  </si>
  <si>
    <t>Nota:  revisar si adicionalmente se debe cumplir amortizaciones por tramos</t>
  </si>
  <si>
    <t>Calcular:</t>
  </si>
  <si>
    <t>1. VA pagos extras</t>
  </si>
  <si>
    <t>2. VA de cuotas balloon</t>
  </si>
  <si>
    <t>3. VA de pagos extras en cuotas dobles</t>
  </si>
  <si>
    <t xml:space="preserve">4. VA Coeficientes </t>
  </si>
  <si>
    <t>vna coef</t>
  </si>
  <si>
    <t>VNA GF extras</t>
  </si>
  <si>
    <t>VNA pagos ext</t>
  </si>
  <si>
    <t>G.Fijos</t>
  </si>
  <si>
    <t>prestamo</t>
  </si>
  <si>
    <t>comision est</t>
  </si>
  <si>
    <t>tasac</t>
  </si>
  <si>
    <t>garantía</t>
  </si>
  <si>
    <t>fneto</t>
  </si>
  <si>
    <t>Nro</t>
  </si>
  <si>
    <t>Coeficientes</t>
  </si>
  <si>
    <t>pagos extras</t>
  </si>
  <si>
    <t>cuotas extras</t>
  </si>
  <si>
    <t>balloon</t>
  </si>
  <si>
    <t>fecha</t>
  </si>
  <si>
    <t>s.inicial</t>
  </si>
  <si>
    <t>cuota</t>
  </si>
  <si>
    <t>s.final</t>
  </si>
  <si>
    <t>UIT (año 2012)</t>
  </si>
  <si>
    <t xml:space="preserve"> e) Luego de cancelar el saldo de su crédito hipotecario y el IR correspondiente</t>
  </si>
  <si>
    <t>Gasto fijo (Similar cuota extra en cuota doble)</t>
  </si>
  <si>
    <t>Son gastos que no van en el financiamiento, son extras pero relacionados al financiamiento, por tanto se consideran para calcular la TCEA del fin.</t>
  </si>
  <si>
    <t>CE GF</t>
  </si>
  <si>
    <t>Cuota doble:</t>
  </si>
  <si>
    <t>Ejercicio adicional:</t>
  </si>
  <si>
    <t>Ud. desea comprar un departamento valorizado en 900.000 Soles.</t>
  </si>
  <si>
    <t>El valor de la UIT actualmente es de 4.400 Soles</t>
  </si>
  <si>
    <t>La persona que le vende el departamento lo compro en 800.000 Soles. Considere un indice de reajuste de 1.04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</si>
</sst>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8" formatCode="&quot;$&quot;#,##0.00_);[Red]\(&quot;$&quot;#,##0.00\)"/>
    <numFmt numFmtId="43" formatCode="_(* #,##0.00_);_(* \(#,##0.00\);_(* &quot;-&quot;??_);_(@_)"/>
    <numFmt numFmtId="164" formatCode="&quot;S/&quot;\ #,##0.00;[Red]\-&quot;S/&quot;\ #,##0.00"/>
    <numFmt numFmtId="165" formatCode="_-* #,##0.00_-;\-* #,##0.00_-;_-* &quot;-&quot;??_-;_-@_-"/>
    <numFmt numFmtId="166" formatCode="&quot;S/&quot;#,##0.00;[Red]\-&quot;S/&quot;#,##0.00"/>
    <numFmt numFmtId="167" formatCode="_-* #,##0_-;\-* #,##0_-;_-* &quot;-&quot;??_-;_-@_-"/>
    <numFmt numFmtId="168" formatCode="0.0%"/>
    <numFmt numFmtId="169" formatCode="0.000%"/>
    <numFmt numFmtId="170" formatCode="&quot;S/&quot;#,##0.0000;[Red]\-&quot;S/&quot;#,##0.0000"/>
    <numFmt numFmtId="171" formatCode="_-* #,##0.0_-;\-* #,##0.0_-;_-* &quot;-&quot;??_-;_-@_-"/>
    <numFmt numFmtId="172" formatCode="_-* #,##0.00_-;\-* #,##0.00_-;_-* &quot;-&quot;?_-;_-@_-"/>
    <numFmt numFmtId="173" formatCode="#,##0.0"/>
    <numFmt numFmtId="174" formatCode="dd/mm/yy;@"/>
    <numFmt numFmtId="175" formatCode="_ * #,##0.00_ ;_ * \-#,##0.00_ ;_ * &quot;-&quot;??_ ;_ @_ "/>
    <numFmt numFmtId="176" formatCode="_ * #,##0_ ;_ * \-#,##0_ ;_ * &quot;-&quot;??_ ;_ @_ "/>
    <numFmt numFmtId="177" formatCode="0.0000%"/>
    <numFmt numFmtId="178" formatCode="&quot;S/.&quot;\ #,##0.00;[Red]&quot;S/.&quot;\ \-#,##0.00"/>
    <numFmt numFmtId="179" formatCode="&quot;S/.&quot;\ #,##0.00"/>
    <numFmt numFmtId="180" formatCode="_-* #,##0.0_-;\-* #,##0.0_-;_-* &quot;-&quot;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5" fillId="0" borderId="0"/>
  </cellStyleXfs>
  <cellXfs count="258">
    <xf numFmtId="0" fontId="0" fillId="0" borderId="0" xfId="0"/>
    <xf numFmtId="0" fontId="6" fillId="0" borderId="0" xfId="0" applyFont="1"/>
    <xf numFmtId="167" fontId="0" fillId="0" borderId="0" xfId="1" applyNumberFormat="1" applyFont="1"/>
    <xf numFmtId="9" fontId="0" fillId="0" borderId="0" xfId="2" applyFont="1"/>
    <xf numFmtId="0" fontId="4" fillId="0" borderId="0" xfId="0" applyFont="1"/>
    <xf numFmtId="9" fontId="0" fillId="0" borderId="0" xfId="0" applyNumberFormat="1"/>
    <xf numFmtId="10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7" fillId="0" borderId="0" xfId="0" applyFont="1" applyAlignment="1"/>
    <xf numFmtId="165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5" fillId="3" borderId="0" xfId="0" applyFont="1" applyFill="1" applyAlignment="1">
      <alignment horizontal="center"/>
    </xf>
    <xf numFmtId="14" fontId="0" fillId="0" borderId="0" xfId="0" applyNumberFormat="1"/>
    <xf numFmtId="165" fontId="4" fillId="0" borderId="0" xfId="0" applyNumberFormat="1" applyFont="1"/>
    <xf numFmtId="165" fontId="0" fillId="0" borderId="0" xfId="1" applyFont="1"/>
    <xf numFmtId="167" fontId="0" fillId="0" borderId="0" xfId="0" applyNumberFormat="1"/>
    <xf numFmtId="167" fontId="0" fillId="2" borderId="0" xfId="0" applyNumberFormat="1" applyFill="1"/>
    <xf numFmtId="0" fontId="3" fillId="0" borderId="0" xfId="0" applyFont="1"/>
    <xf numFmtId="165" fontId="3" fillId="0" borderId="0" xfId="1" applyFont="1"/>
    <xf numFmtId="0" fontId="3" fillId="0" borderId="0" xfId="0" applyFont="1" applyAlignment="1">
      <alignment horizontal="center"/>
    </xf>
    <xf numFmtId="169" fontId="0" fillId="0" borderId="0" xfId="2" applyNumberFormat="1" applyFont="1"/>
    <xf numFmtId="169" fontId="0" fillId="0" borderId="1" xfId="0" applyNumberFormat="1" applyBorder="1"/>
    <xf numFmtId="10" fontId="0" fillId="0" borderId="0" xfId="2" applyNumberFormat="1" applyFont="1"/>
    <xf numFmtId="166" fontId="0" fillId="0" borderId="0" xfId="1" applyNumberFormat="1" applyFont="1"/>
    <xf numFmtId="2" fontId="0" fillId="0" borderId="0" xfId="0" applyNumberFormat="1"/>
    <xf numFmtId="2" fontId="0" fillId="0" borderId="1" xfId="0" applyNumberFormat="1" applyBorder="1"/>
    <xf numFmtId="166" fontId="4" fillId="0" borderId="2" xfId="1" applyNumberFormat="1" applyFont="1" applyBorder="1"/>
    <xf numFmtId="166" fontId="4" fillId="0" borderId="0" xfId="1" applyNumberFormat="1" applyFont="1"/>
    <xf numFmtId="170" fontId="0" fillId="0" borderId="0" xfId="0" applyNumberFormat="1"/>
    <xf numFmtId="166" fontId="0" fillId="0" borderId="0" xfId="0" applyNumberFormat="1"/>
    <xf numFmtId="165" fontId="0" fillId="4" borderId="0" xfId="1" applyFont="1" applyFill="1"/>
    <xf numFmtId="171" fontId="0" fillId="0" borderId="0" xfId="1" applyNumberFormat="1" applyFont="1"/>
    <xf numFmtId="0" fontId="4" fillId="0" borderId="0" xfId="0" applyFont="1" applyAlignment="1">
      <alignment horizontal="center"/>
    </xf>
    <xf numFmtId="10" fontId="0" fillId="4" borderId="0" xfId="2" applyNumberFormat="1" applyFont="1" applyFill="1"/>
    <xf numFmtId="17" fontId="0" fillId="0" borderId="0" xfId="0" applyNumberFormat="1"/>
    <xf numFmtId="2" fontId="3" fillId="0" borderId="0" xfId="0" applyNumberFormat="1" applyFont="1"/>
    <xf numFmtId="165" fontId="4" fillId="4" borderId="0" xfId="0" applyNumberFormat="1" applyFont="1" applyFill="1"/>
    <xf numFmtId="0" fontId="8" fillId="0" borderId="0" xfId="0" applyFont="1"/>
    <xf numFmtId="165" fontId="0" fillId="0" borderId="1" xfId="0" applyNumberFormat="1" applyBorder="1"/>
    <xf numFmtId="165" fontId="9" fillId="0" borderId="0" xfId="1" applyNumberFormat="1" applyFont="1"/>
    <xf numFmtId="0" fontId="9" fillId="0" borderId="0" xfId="0" applyFont="1"/>
    <xf numFmtId="10" fontId="9" fillId="0" borderId="0" xfId="0" applyNumberFormat="1" applyFont="1"/>
    <xf numFmtId="165" fontId="0" fillId="0" borderId="0" xfId="0" applyNumberFormat="1" applyFont="1"/>
    <xf numFmtId="0" fontId="0" fillId="0" borderId="0" xfId="0" applyFont="1"/>
    <xf numFmtId="14" fontId="3" fillId="0" borderId="0" xfId="0" applyNumberFormat="1" applyFont="1"/>
    <xf numFmtId="166" fontId="0" fillId="4" borderId="0" xfId="1" applyNumberFormat="1" applyFont="1" applyFill="1"/>
    <xf numFmtId="10" fontId="3" fillId="0" borderId="0" xfId="0" applyNumberFormat="1" applyFont="1"/>
    <xf numFmtId="166" fontId="4" fillId="0" borderId="0" xfId="0" applyNumberFormat="1" applyFont="1" applyAlignment="1">
      <alignment horizontal="center"/>
    </xf>
    <xf numFmtId="17" fontId="3" fillId="4" borderId="0" xfId="0" applyNumberFormat="1" applyFont="1" applyFill="1"/>
    <xf numFmtId="165" fontId="3" fillId="4" borderId="0" xfId="0" applyNumberFormat="1" applyFont="1" applyFill="1"/>
    <xf numFmtId="17" fontId="4" fillId="0" borderId="0" xfId="0" applyNumberFormat="1" applyFont="1" applyAlignment="1">
      <alignment horizontal="center"/>
    </xf>
    <xf numFmtId="10" fontId="10" fillId="0" borderId="0" xfId="0" applyNumberFormat="1" applyFont="1"/>
    <xf numFmtId="165" fontId="10" fillId="0" borderId="0" xfId="1" applyFont="1"/>
    <xf numFmtId="0" fontId="3" fillId="4" borderId="0" xfId="0" applyFont="1" applyFill="1"/>
    <xf numFmtId="0" fontId="0" fillId="0" borderId="3" xfId="0" applyBorder="1"/>
    <xf numFmtId="10" fontId="0" fillId="0" borderId="3" xfId="0" applyNumberFormat="1" applyBorder="1"/>
    <xf numFmtId="166" fontId="0" fillId="0" borderId="3" xfId="0" applyNumberFormat="1" applyBorder="1"/>
    <xf numFmtId="166" fontId="4" fillId="0" borderId="3" xfId="1" applyNumberFormat="1" applyFont="1" applyBorder="1"/>
    <xf numFmtId="0" fontId="4" fillId="0" borderId="3" xfId="0" applyFont="1" applyBorder="1"/>
    <xf numFmtId="0" fontId="0" fillId="0" borderId="0" xfId="0" applyAlignment="1">
      <alignment horizontal="center"/>
    </xf>
    <xf numFmtId="2" fontId="0" fillId="0" borderId="3" xfId="0" applyNumberFormat="1" applyBorder="1"/>
    <xf numFmtId="165" fontId="0" fillId="0" borderId="3" xfId="1" applyFont="1" applyBorder="1"/>
    <xf numFmtId="165" fontId="4" fillId="0" borderId="3" xfId="1" applyFont="1" applyBorder="1"/>
    <xf numFmtId="165" fontId="4" fillId="4" borderId="3" xfId="1" applyFont="1" applyFill="1" applyBorder="1"/>
    <xf numFmtId="165" fontId="10" fillId="0" borderId="0" xfId="0" applyNumberFormat="1" applyFont="1"/>
    <xf numFmtId="3" fontId="1" fillId="0" borderId="0" xfId="3" applyNumberFormat="1"/>
    <xf numFmtId="10" fontId="0" fillId="0" borderId="0" xfId="4" applyNumberFormat="1" applyFont="1"/>
    <xf numFmtId="3" fontId="1" fillId="0" borderId="0" xfId="3" quotePrefix="1" applyNumberFormat="1"/>
    <xf numFmtId="3" fontId="1" fillId="4" borderId="0" xfId="3" applyNumberFormat="1" applyFill="1"/>
    <xf numFmtId="10" fontId="0" fillId="0" borderId="3" xfId="4" applyNumberFormat="1" applyFont="1" applyBorder="1"/>
    <xf numFmtId="3" fontId="1" fillId="0" borderId="0" xfId="3" applyNumberFormat="1" applyAlignment="1">
      <alignment horizontal="left" indent="4"/>
    </xf>
    <xf numFmtId="4" fontId="1" fillId="0" borderId="0" xfId="3" applyNumberFormat="1"/>
    <xf numFmtId="3" fontId="4" fillId="0" borderId="0" xfId="3" applyNumberFormat="1" applyFont="1"/>
    <xf numFmtId="3" fontId="4" fillId="0" borderId="4" xfId="3" applyNumberFormat="1" applyFont="1" applyBorder="1"/>
    <xf numFmtId="3" fontId="1" fillId="0" borderId="4" xfId="3" applyNumberFormat="1" applyBorder="1"/>
    <xf numFmtId="10" fontId="0" fillId="0" borderId="4" xfId="4" applyNumberFormat="1" applyFont="1" applyBorder="1"/>
    <xf numFmtId="3" fontId="3" fillId="0" borderId="4" xfId="3" applyNumberFormat="1" applyFont="1" applyBorder="1"/>
    <xf numFmtId="4" fontId="1" fillId="0" borderId="4" xfId="3" applyNumberFormat="1" applyBorder="1"/>
    <xf numFmtId="4" fontId="1" fillId="0" borderId="5" xfId="3" applyNumberFormat="1" applyBorder="1"/>
    <xf numFmtId="4" fontId="4" fillId="0" borderId="5" xfId="3" applyNumberFormat="1" applyFont="1" applyBorder="1"/>
    <xf numFmtId="3" fontId="3" fillId="0" borderId="0" xfId="3" applyNumberFormat="1" applyFont="1"/>
    <xf numFmtId="173" fontId="1" fillId="4" borderId="0" xfId="3" applyNumberFormat="1" applyFill="1"/>
    <xf numFmtId="4" fontId="1" fillId="4" borderId="0" xfId="3" applyNumberFormat="1" applyFill="1"/>
    <xf numFmtId="4" fontId="1" fillId="0" borderId="0" xfId="3" applyNumberFormat="1" applyAlignment="1">
      <alignment horizontal="center"/>
    </xf>
    <xf numFmtId="3" fontId="1" fillId="0" borderId="0" xfId="3" applyNumberFormat="1" applyAlignment="1">
      <alignment horizontal="center"/>
    </xf>
    <xf numFmtId="3" fontId="6" fillId="0" borderId="0" xfId="3" applyNumberFormat="1" applyFont="1"/>
    <xf numFmtId="3" fontId="1" fillId="5" borderId="0" xfId="3" applyNumberFormat="1" applyFill="1"/>
    <xf numFmtId="3" fontId="4" fillId="0" borderId="0" xfId="3" applyNumberFormat="1" applyFont="1" applyFill="1"/>
    <xf numFmtId="3" fontId="4" fillId="0" borderId="0" xfId="3" quotePrefix="1" applyNumberFormat="1" applyFont="1" applyFill="1"/>
    <xf numFmtId="174" fontId="1" fillId="0" borderId="0" xfId="3" applyNumberFormat="1"/>
    <xf numFmtId="3" fontId="5" fillId="6" borderId="0" xfId="3" applyNumberFormat="1" applyFont="1" applyFill="1"/>
    <xf numFmtId="168" fontId="0" fillId="0" borderId="0" xfId="2" applyNumberFormat="1" applyFont="1"/>
    <xf numFmtId="166" fontId="11" fillId="7" borderId="3" xfId="1" applyNumberFormat="1" applyFont="1" applyFill="1" applyBorder="1"/>
    <xf numFmtId="164" fontId="0" fillId="0" borderId="0" xfId="0" applyNumberFormat="1"/>
    <xf numFmtId="165" fontId="4" fillId="0" borderId="0" xfId="0" applyNumberFormat="1" applyFont="1" applyFill="1"/>
    <xf numFmtId="0" fontId="0" fillId="0" borderId="1" xfId="0" applyBorder="1"/>
    <xf numFmtId="165" fontId="3" fillId="0" borderId="1" xfId="1" applyNumberFormat="1" applyFont="1" applyBorder="1"/>
    <xf numFmtId="17" fontId="3" fillId="0" borderId="0" xfId="0" applyNumberFormat="1" applyFont="1"/>
    <xf numFmtId="4" fontId="1" fillId="0" borderId="0" xfId="3" applyNumberFormat="1" applyBorder="1"/>
    <xf numFmtId="4" fontId="4" fillId="4" borderId="5" xfId="3" applyNumberFormat="1" applyFont="1" applyFill="1" applyBorder="1"/>
    <xf numFmtId="3" fontId="1" fillId="0" borderId="0" xfId="3" applyNumberFormat="1" applyFont="1"/>
    <xf numFmtId="3" fontId="4" fillId="0" borderId="0" xfId="3" applyNumberFormat="1" applyFont="1" applyAlignment="1">
      <alignment horizontal="center"/>
    </xf>
    <xf numFmtId="3" fontId="4" fillId="7" borderId="3" xfId="3" applyNumberFormat="1" applyFont="1" applyFill="1" applyBorder="1" applyAlignment="1">
      <alignment horizontal="center"/>
    </xf>
    <xf numFmtId="3" fontId="1" fillId="0" borderId="6" xfId="3" applyNumberFormat="1" applyBorder="1"/>
    <xf numFmtId="3" fontId="1" fillId="0" borderId="5" xfId="3" applyNumberFormat="1" applyBorder="1"/>
    <xf numFmtId="3" fontId="4" fillId="4" borderId="5" xfId="3" applyNumberFormat="1" applyFont="1" applyFill="1" applyBorder="1"/>
    <xf numFmtId="3" fontId="1" fillId="0" borderId="0" xfId="3" applyNumberFormat="1" applyFill="1"/>
    <xf numFmtId="3" fontId="3" fillId="0" borderId="0" xfId="3" applyNumberFormat="1" applyFont="1" applyFill="1"/>
    <xf numFmtId="3" fontId="1" fillId="4" borderId="3" xfId="3" applyNumberFormat="1" applyFill="1" applyBorder="1"/>
    <xf numFmtId="14" fontId="1" fillId="0" borderId="0" xfId="3" applyNumberFormat="1"/>
    <xf numFmtId="8" fontId="0" fillId="0" borderId="0" xfId="0" applyNumberFormat="1"/>
    <xf numFmtId="165" fontId="0" fillId="4" borderId="0" xfId="0" applyNumberFormat="1" applyFill="1"/>
    <xf numFmtId="171" fontId="0" fillId="4" borderId="0" xfId="1" applyNumberFormat="1" applyFont="1" applyFill="1"/>
    <xf numFmtId="0" fontId="0" fillId="4" borderId="0" xfId="0" applyFill="1"/>
    <xf numFmtId="172" fontId="10" fillId="0" borderId="0" xfId="0" applyNumberFormat="1" applyFont="1"/>
    <xf numFmtId="165" fontId="11" fillId="8" borderId="0" xfId="0" applyNumberFormat="1" applyFont="1" applyFill="1"/>
    <xf numFmtId="165" fontId="10" fillId="0" borderId="1" xfId="0" applyNumberFormat="1" applyFont="1" applyBorder="1"/>
    <xf numFmtId="165" fontId="11" fillId="0" borderId="0" xfId="0" applyNumberFormat="1" applyFont="1"/>
    <xf numFmtId="43" fontId="0" fillId="0" borderId="0" xfId="0" applyNumberFormat="1"/>
    <xf numFmtId="0" fontId="10" fillId="0" borderId="0" xfId="0" applyFont="1"/>
    <xf numFmtId="0" fontId="0" fillId="0" borderId="0" xfId="0" applyAlignment="1">
      <alignment horizontal="left" indent="1"/>
    </xf>
    <xf numFmtId="0" fontId="13" fillId="0" borderId="0" xfId="0" applyFont="1"/>
    <xf numFmtId="176" fontId="13" fillId="0" borderId="0" xfId="1" applyNumberFormat="1" applyFont="1"/>
    <xf numFmtId="1" fontId="0" fillId="0" borderId="0" xfId="5" applyNumberFormat="1" applyFont="1" applyFill="1"/>
    <xf numFmtId="0" fontId="0" fillId="0" borderId="0" xfId="2" applyNumberFormat="1" applyFont="1" applyFill="1"/>
    <xf numFmtId="177" fontId="13" fillId="0" borderId="0" xfId="2" applyNumberFormat="1" applyFont="1"/>
    <xf numFmtId="1" fontId="0" fillId="0" borderId="0" xfId="0" applyNumberFormat="1"/>
    <xf numFmtId="10" fontId="0" fillId="0" borderId="0" xfId="0" applyNumberFormat="1" applyAlignment="1">
      <alignment horizontal="left" indent="1"/>
    </xf>
    <xf numFmtId="175" fontId="13" fillId="0" borderId="0" xfId="6" applyFont="1" applyFill="1"/>
    <xf numFmtId="15" fontId="0" fillId="0" borderId="0" xfId="0" applyNumberFormat="1"/>
    <xf numFmtId="176" fontId="0" fillId="0" borderId="0" xfId="6" applyNumberFormat="1" applyFont="1"/>
    <xf numFmtId="0" fontId="14" fillId="0" borderId="0" xfId="0" applyFont="1" applyAlignment="1">
      <alignment horizontal="right"/>
    </xf>
    <xf numFmtId="0" fontId="0" fillId="0" borderId="0" xfId="0" applyAlignment="1">
      <alignment horizontal="left" indent="2"/>
    </xf>
    <xf numFmtId="177" fontId="0" fillId="0" borderId="0" xfId="2" applyNumberFormat="1" applyFont="1"/>
    <xf numFmtId="0" fontId="0" fillId="0" borderId="1" xfId="0" applyBorder="1" applyAlignment="1">
      <alignment horizontal="left" indent="2"/>
    </xf>
    <xf numFmtId="177" fontId="0" fillId="0" borderId="1" xfId="0" applyNumberFormat="1" applyBorder="1"/>
    <xf numFmtId="177" fontId="4" fillId="0" borderId="0" xfId="0" applyNumberFormat="1" applyFont="1"/>
    <xf numFmtId="177" fontId="0" fillId="0" borderId="0" xfId="0" applyNumberFormat="1"/>
    <xf numFmtId="0" fontId="10" fillId="0" borderId="0" xfId="7" applyFont="1" applyAlignment="1">
      <alignment horizontal="left" indent="2"/>
    </xf>
    <xf numFmtId="175" fontId="0" fillId="0" borderId="0" xfId="1" applyNumberFormat="1" applyFont="1"/>
    <xf numFmtId="0" fontId="4" fillId="0" borderId="0" xfId="0" applyFont="1" applyAlignment="1">
      <alignment horizontal="left" indent="2"/>
    </xf>
    <xf numFmtId="175" fontId="4" fillId="0" borderId="0" xfId="1" applyNumberFormat="1" applyFont="1"/>
    <xf numFmtId="177" fontId="10" fillId="0" borderId="0" xfId="0" applyNumberFormat="1" applyFont="1"/>
    <xf numFmtId="0" fontId="16" fillId="0" borderId="0" xfId="0" applyFont="1" applyAlignment="1">
      <alignment horizontal="left" indent="2"/>
    </xf>
    <xf numFmtId="177" fontId="4" fillId="0" borderId="0" xfId="0" applyNumberFormat="1" applyFont="1" applyAlignment="1">
      <alignment horizontal="center"/>
    </xf>
    <xf numFmtId="175" fontId="0" fillId="0" borderId="0" xfId="0" applyNumberFormat="1"/>
    <xf numFmtId="165" fontId="4" fillId="0" borderId="0" xfId="1" applyFont="1"/>
    <xf numFmtId="0" fontId="4" fillId="0" borderId="0" xfId="0" applyFont="1" applyAlignment="1">
      <alignment horizontal="left"/>
    </xf>
    <xf numFmtId="1" fontId="0" fillId="0" borderId="1" xfId="0" applyNumberFormat="1" applyBorder="1"/>
    <xf numFmtId="175" fontId="0" fillId="0" borderId="1" xfId="0" applyNumberFormat="1" applyBorder="1"/>
    <xf numFmtId="165" fontId="4" fillId="0" borderId="1" xfId="1" applyFont="1" applyBorder="1"/>
    <xf numFmtId="2" fontId="0" fillId="0" borderId="0" xfId="0" applyNumberFormat="1" applyAlignment="1">
      <alignment horizontal="left"/>
    </xf>
    <xf numFmtId="165" fontId="4" fillId="4" borderId="7" xfId="1" applyFont="1" applyFill="1" applyBorder="1"/>
    <xf numFmtId="0" fontId="16" fillId="0" borderId="0" xfId="0" applyFont="1"/>
    <xf numFmtId="0" fontId="1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0" xfId="6" applyNumberFormat="1" applyFont="1"/>
    <xf numFmtId="175" fontId="1" fillId="0" borderId="0" xfId="6" applyFont="1"/>
    <xf numFmtId="175" fontId="4" fillId="0" borderId="0" xfId="6" applyFont="1"/>
    <xf numFmtId="165" fontId="4" fillId="0" borderId="0" xfId="0" applyNumberFormat="1" applyFont="1" applyAlignment="1">
      <alignment horizontal="center"/>
    </xf>
    <xf numFmtId="175" fontId="4" fillId="0" borderId="1" xfId="6" applyFont="1" applyBorder="1"/>
    <xf numFmtId="177" fontId="0" fillId="0" borderId="3" xfId="0" applyNumberFormat="1" applyBorder="1"/>
    <xf numFmtId="175" fontId="4" fillId="0" borderId="0" xfId="0" applyNumberFormat="1" applyFont="1"/>
    <xf numFmtId="1" fontId="0" fillId="0" borderId="3" xfId="0" applyNumberFormat="1" applyBorder="1"/>
    <xf numFmtId="175" fontId="4" fillId="4" borderId="3" xfId="0" applyNumberFormat="1" applyFont="1" applyFill="1" applyBorder="1"/>
    <xf numFmtId="176" fontId="0" fillId="0" borderId="0" xfId="0" applyNumberFormat="1"/>
    <xf numFmtId="175" fontId="0" fillId="0" borderId="3" xfId="0" applyNumberFormat="1" applyBorder="1"/>
    <xf numFmtId="175" fontId="4" fillId="0" borderId="3" xfId="6" applyFont="1" applyBorder="1"/>
    <xf numFmtId="164" fontId="4" fillId="0" borderId="3" xfId="0" applyNumberFormat="1" applyFont="1" applyBorder="1"/>
    <xf numFmtId="164" fontId="4" fillId="4" borderId="3" xfId="0" applyNumberFormat="1" applyFont="1" applyFill="1" applyBorder="1"/>
    <xf numFmtId="0" fontId="0" fillId="0" borderId="8" xfId="0" applyBorder="1" applyAlignment="1">
      <alignment horizontal="left" indent="2"/>
    </xf>
    <xf numFmtId="175" fontId="0" fillId="0" borderId="9" xfId="0" applyNumberFormat="1" applyBorder="1"/>
    <xf numFmtId="0" fontId="4" fillId="9" borderId="10" xfId="0" applyFont="1" applyFill="1" applyBorder="1"/>
    <xf numFmtId="0" fontId="0" fillId="9" borderId="11" xfId="0" applyFill="1" applyBorder="1"/>
    <xf numFmtId="0" fontId="0" fillId="9" borderId="12" xfId="0" applyFill="1" applyBorder="1"/>
    <xf numFmtId="176" fontId="4" fillId="4" borderId="13" xfId="6" applyNumberFormat="1" applyFont="1" applyFill="1" applyBorder="1" applyAlignment="1">
      <alignment horizontal="left" indent="2"/>
    </xf>
    <xf numFmtId="165" fontId="0" fillId="4" borderId="14" xfId="1" applyFont="1" applyFill="1" applyBorder="1"/>
    <xf numFmtId="176" fontId="4" fillId="4" borderId="15" xfId="6" applyNumberFormat="1" applyFont="1" applyFill="1" applyBorder="1" applyAlignment="1">
      <alignment horizontal="left" indent="2"/>
    </xf>
    <xf numFmtId="165" fontId="0" fillId="4" borderId="16" xfId="1" applyFont="1" applyFill="1" applyBorder="1"/>
    <xf numFmtId="0" fontId="14" fillId="0" borderId="0" xfId="0" applyFont="1"/>
    <xf numFmtId="176" fontId="0" fillId="0" borderId="0" xfId="1" applyNumberFormat="1" applyFont="1" applyFill="1"/>
    <xf numFmtId="0" fontId="17" fillId="0" borderId="0" xfId="0" applyFont="1"/>
    <xf numFmtId="0" fontId="18" fillId="0" borderId="0" xfId="0" applyFont="1" applyAlignment="1">
      <alignment horizontal="right"/>
    </xf>
    <xf numFmtId="178" fontId="0" fillId="0" borderId="0" xfId="0" applyNumberFormat="1"/>
    <xf numFmtId="178" fontId="0" fillId="0" borderId="0" xfId="1" applyNumberFormat="1" applyFont="1"/>
    <xf numFmtId="175" fontId="4" fillId="0" borderId="0" xfId="6" applyFont="1" applyFill="1" applyBorder="1"/>
    <xf numFmtId="178" fontId="4" fillId="4" borderId="7" xfId="0" applyNumberFormat="1" applyFont="1" applyFill="1" applyBorder="1"/>
    <xf numFmtId="165" fontId="0" fillId="0" borderId="0" xfId="1" applyFont="1" applyFill="1"/>
    <xf numFmtId="0" fontId="16" fillId="2" borderId="0" xfId="0" applyFont="1" applyFill="1" applyAlignment="1">
      <alignment horizontal="right"/>
    </xf>
    <xf numFmtId="0" fontId="4" fillId="4" borderId="3" xfId="0" applyFont="1" applyFill="1" applyBorder="1" applyAlignment="1">
      <alignment horizontal="right"/>
    </xf>
    <xf numFmtId="0" fontId="4" fillId="4" borderId="3" xfId="0" applyFont="1" applyFill="1" applyBorder="1" applyAlignment="1">
      <alignment horizontal="center"/>
    </xf>
    <xf numFmtId="176" fontId="0" fillId="0" borderId="3" xfId="0" applyNumberFormat="1" applyBorder="1"/>
    <xf numFmtId="179" fontId="0" fillId="0" borderId="3" xfId="1" applyNumberFormat="1" applyFont="1" applyFill="1" applyBorder="1"/>
    <xf numFmtId="179" fontId="0" fillId="0" borderId="3" xfId="1" applyNumberFormat="1" applyFont="1" applyFill="1" applyBorder="1" applyAlignment="1">
      <alignment horizontal="center"/>
    </xf>
    <xf numFmtId="179" fontId="0" fillId="0" borderId="3" xfId="0" applyNumberFormat="1" applyBorder="1"/>
    <xf numFmtId="176" fontId="0" fillId="0" borderId="0" xfId="1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79" fontId="0" fillId="0" borderId="0" xfId="0" applyNumberFormat="1"/>
    <xf numFmtId="9" fontId="0" fillId="0" borderId="0" xfId="2" applyFont="1" applyFill="1"/>
    <xf numFmtId="179" fontId="4" fillId="0" borderId="0" xfId="6" applyNumberFormat="1" applyFont="1"/>
    <xf numFmtId="178" fontId="0" fillId="0" borderId="0" xfId="6" applyNumberFormat="1" applyFont="1"/>
    <xf numFmtId="178" fontId="0" fillId="0" borderId="1" xfId="6" applyNumberFormat="1" applyFont="1" applyBorder="1"/>
    <xf numFmtId="178" fontId="4" fillId="0" borderId="0" xfId="0" applyNumberFormat="1" applyFont="1"/>
    <xf numFmtId="165" fontId="4" fillId="0" borderId="0" xfId="1" applyFont="1" applyFill="1" applyBorder="1"/>
    <xf numFmtId="176" fontId="4" fillId="0" borderId="0" xfId="6" applyNumberFormat="1" applyFont="1"/>
    <xf numFmtId="0" fontId="0" fillId="4" borderId="10" xfId="0" applyFill="1" applyBorder="1" applyAlignment="1">
      <alignment horizontal="left" indent="2"/>
    </xf>
    <xf numFmtId="175" fontId="4" fillId="4" borderId="12" xfId="6" applyFont="1" applyFill="1" applyBorder="1"/>
    <xf numFmtId="0" fontId="19" fillId="0" borderId="0" xfId="0" applyFont="1"/>
    <xf numFmtId="0" fontId="0" fillId="0" borderId="17" xfId="0" applyBorder="1" applyAlignment="1">
      <alignment horizontal="center"/>
    </xf>
    <xf numFmtId="165" fontId="0" fillId="0" borderId="17" xfId="1" applyFont="1" applyBorder="1" applyAlignment="1">
      <alignment horizontal="center"/>
    </xf>
    <xf numFmtId="165" fontId="0" fillId="0" borderId="0" xfId="1" applyFont="1" applyBorder="1" applyAlignment="1">
      <alignment horizontal="center"/>
    </xf>
    <xf numFmtId="165" fontId="10" fillId="0" borderId="0" xfId="1" applyFont="1" applyBorder="1" applyAlignment="1">
      <alignment horizontal="center"/>
    </xf>
    <xf numFmtId="164" fontId="4" fillId="4" borderId="0" xfId="0" applyNumberFormat="1" applyFont="1" applyFill="1"/>
    <xf numFmtId="165" fontId="0" fillId="0" borderId="1" xfId="1" applyFont="1" applyBorder="1" applyAlignment="1">
      <alignment horizontal="center"/>
    </xf>
    <xf numFmtId="164" fontId="0" fillId="4" borderId="0" xfId="0" applyNumberFormat="1" applyFill="1"/>
    <xf numFmtId="0" fontId="0" fillId="10" borderId="1" xfId="0" applyFill="1" applyBorder="1" applyAlignment="1">
      <alignment horizontal="center"/>
    </xf>
    <xf numFmtId="165" fontId="0" fillId="10" borderId="1" xfId="1" applyFont="1" applyFill="1" applyBorder="1" applyAlignment="1">
      <alignment horizontal="center"/>
    </xf>
    <xf numFmtId="164" fontId="4" fillId="0" borderId="0" xfId="0" applyNumberFormat="1" applyFont="1"/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0" borderId="0" xfId="0" applyFont="1"/>
    <xf numFmtId="9" fontId="0" fillId="0" borderId="0" xfId="0" applyNumberFormat="1"/>
    <xf numFmtId="165" fontId="0" fillId="0" borderId="0" xfId="1" applyFont="1"/>
    <xf numFmtId="167" fontId="0" fillId="0" borderId="0" xfId="1" applyNumberFormat="1" applyFont="1"/>
    <xf numFmtId="0" fontId="4" fillId="0" borderId="0" xfId="0" applyFont="1"/>
    <xf numFmtId="17" fontId="0" fillId="0" borderId="0" xfId="0" applyNumberFormat="1"/>
    <xf numFmtId="164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0" fillId="7" borderId="0" xfId="0" applyFill="1"/>
    <xf numFmtId="165" fontId="0" fillId="0" borderId="0" xfId="0" applyNumberFormat="1"/>
    <xf numFmtId="17" fontId="0" fillId="4" borderId="0" xfId="0" applyNumberFormat="1" applyFill="1"/>
    <xf numFmtId="165" fontId="0" fillId="4" borderId="0" xfId="0" applyNumberFormat="1" applyFill="1"/>
    <xf numFmtId="165" fontId="0" fillId="4" borderId="0" xfId="1" applyFont="1" applyFill="1"/>
    <xf numFmtId="164" fontId="0" fillId="4" borderId="0" xfId="0" applyNumberFormat="1" applyFill="1"/>
    <xf numFmtId="180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1" applyNumberFormat="1" applyFont="1"/>
    <xf numFmtId="165" fontId="10" fillId="0" borderId="1" xfId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5" fontId="0" fillId="4" borderId="1" xfId="1" applyFont="1" applyFill="1" applyBorder="1" applyAlignment="1">
      <alignment horizontal="center"/>
    </xf>
  </cellXfs>
  <cellStyles count="8">
    <cellStyle name="Millares" xfId="1" builtinId="3"/>
    <cellStyle name="Millares 2" xfId="6" xr:uid="{0AD757E5-A297-4A74-A3C0-0A4ECA17E0DF}"/>
    <cellStyle name="Millares 2 2" xfId="5" xr:uid="{D6A53F8F-3505-4E5F-9E1F-8F98B95C2C37}"/>
    <cellStyle name="Normal" xfId="0" builtinId="0"/>
    <cellStyle name="Normal 3" xfId="7" xr:uid="{18178376-C58F-46AB-BE82-8BD9D8D9E270}"/>
    <cellStyle name="Normal 5" xfId="3" xr:uid="{27A4EE19-6994-4165-AC1B-D1A77CF6A40B}"/>
    <cellStyle name="Porcentaje" xfId="2" builtinId="5"/>
    <cellStyle name="Porcentaje 5" xfId="4" xr:uid="{721563E5-E770-4870-AD39-A5E9D37056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582063</xdr:colOff>
      <xdr:row>13</xdr:row>
      <xdr:rowOff>346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2AE6BE-D298-41BA-8E11-BA9D93E67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40063" cy="24768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485774</xdr:colOff>
      <xdr:row>0</xdr:row>
      <xdr:rowOff>0</xdr:rowOff>
    </xdr:from>
    <xdr:to>
      <xdr:col>23</xdr:col>
      <xdr:colOff>533400</xdr:colOff>
      <xdr:row>20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278F1A-D7DA-4976-A9BE-1D197B255C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681" t="28910" r="3794" b="18871"/>
        <a:stretch/>
      </xdr:blipFill>
      <xdr:spPr>
        <a:xfrm>
          <a:off x="11277599" y="0"/>
          <a:ext cx="7743826" cy="3819525"/>
        </a:xfrm>
        <a:prstGeom prst="rect">
          <a:avLst/>
        </a:prstGeom>
      </xdr:spPr>
    </xdr:pic>
    <xdr:clientData/>
  </xdr:twoCellAnchor>
  <xdr:twoCellAnchor editAs="oneCell">
    <xdr:from>
      <xdr:col>13</xdr:col>
      <xdr:colOff>480060</xdr:colOff>
      <xdr:row>19</xdr:row>
      <xdr:rowOff>77717</xdr:rowOff>
    </xdr:from>
    <xdr:to>
      <xdr:col>22</xdr:col>
      <xdr:colOff>411480</xdr:colOff>
      <xdr:row>25</xdr:row>
      <xdr:rowOff>182879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BC878C-DD66-4A14-86D4-0E80D11FB0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7280" t="35929" r="15908" b="49919"/>
        <a:stretch/>
      </xdr:blipFill>
      <xdr:spPr>
        <a:xfrm>
          <a:off x="11590020" y="3552437"/>
          <a:ext cx="7071360" cy="12024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0</xdr:row>
      <xdr:rowOff>19050</xdr:rowOff>
    </xdr:from>
    <xdr:to>
      <xdr:col>16</xdr:col>
      <xdr:colOff>366818</xdr:colOff>
      <xdr:row>21</xdr:row>
      <xdr:rowOff>88901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A5D21D-37F3-4A88-A4BD-EFBADE975B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161" t="28274" r="22310" b="16078"/>
        <a:stretch/>
      </xdr:blipFill>
      <xdr:spPr>
        <a:xfrm>
          <a:off x="9231630" y="19050"/>
          <a:ext cx="7175288" cy="39103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0A8CD-4678-4C08-9BB8-337516FD6963}">
  <sheetPr>
    <tabColor theme="7" tint="0.79998168889431442"/>
  </sheetPr>
  <dimension ref="A2:Y67"/>
  <sheetViews>
    <sheetView tabSelected="1" workbookViewId="0">
      <selection activeCell="B54" sqref="B54"/>
    </sheetView>
  </sheetViews>
  <sheetFormatPr baseColWidth="10" defaultRowHeight="14.4" outlineLevelCol="1" x14ac:dyDescent="0.3"/>
  <cols>
    <col min="1" max="1" width="17.33203125" customWidth="1"/>
    <col min="2" max="2" width="19.88671875" customWidth="1"/>
    <col min="5" max="5" width="12.44140625" customWidth="1"/>
    <col min="6" max="6" width="9.5546875" customWidth="1"/>
    <col min="7" max="7" width="11.33203125" customWidth="1"/>
    <col min="8" max="10" width="11.5546875" customWidth="1"/>
    <col min="11" max="18" width="11.5546875" customWidth="1" outlineLevel="1"/>
    <col min="19" max="19" width="2.33203125" customWidth="1" outlineLevel="1"/>
    <col min="24" max="24" width="1.33203125" customWidth="1"/>
  </cols>
  <sheetData>
    <row r="2" spans="1:25" x14ac:dyDescent="0.3">
      <c r="A2" s="1" t="s">
        <v>37</v>
      </c>
    </row>
    <row r="3" spans="1:25" x14ac:dyDescent="0.3">
      <c r="A3" t="s">
        <v>0</v>
      </c>
      <c r="B3" s="2">
        <v>96000</v>
      </c>
      <c r="I3" s="4"/>
      <c r="K3" s="2"/>
      <c r="M3" s="4"/>
      <c r="N3" s="2"/>
      <c r="U3" s="5"/>
    </row>
    <row r="4" spans="1:25" x14ac:dyDescent="0.3">
      <c r="A4" t="s">
        <v>1</v>
      </c>
      <c r="B4" s="3">
        <v>0.8</v>
      </c>
      <c r="D4" t="s">
        <v>103</v>
      </c>
      <c r="I4" s="4"/>
      <c r="M4" s="4"/>
      <c r="N4" s="6"/>
      <c r="P4" s="7"/>
      <c r="Q4" s="7"/>
      <c r="U4" s="5"/>
    </row>
    <row r="5" spans="1:25" x14ac:dyDescent="0.3">
      <c r="A5" t="s">
        <v>2</v>
      </c>
      <c r="B5" s="2">
        <v>3</v>
      </c>
      <c r="C5" t="s">
        <v>3</v>
      </c>
      <c r="I5" s="4"/>
      <c r="K5" s="6"/>
      <c r="M5" s="4"/>
    </row>
    <row r="6" spans="1:25" x14ac:dyDescent="0.3">
      <c r="A6" t="s">
        <v>4</v>
      </c>
      <c r="B6" t="s">
        <v>5</v>
      </c>
      <c r="C6" t="s">
        <v>6</v>
      </c>
      <c r="I6" s="4"/>
      <c r="K6" s="6"/>
      <c r="M6" s="4"/>
      <c r="N6" s="6"/>
      <c r="Y6" s="10"/>
    </row>
    <row r="7" spans="1:25" x14ac:dyDescent="0.3">
      <c r="A7" t="s">
        <v>7</v>
      </c>
      <c r="B7" s="8">
        <v>0.1449</v>
      </c>
      <c r="I7" s="4"/>
      <c r="K7" s="6"/>
      <c r="M7" s="4"/>
      <c r="V7" s="11"/>
      <c r="W7" s="12"/>
      <c r="X7" s="12"/>
      <c r="Y7" s="10"/>
    </row>
    <row r="8" spans="1:25" x14ac:dyDescent="0.3">
      <c r="A8" t="s">
        <v>8</v>
      </c>
      <c r="B8" s="9">
        <v>3.5E-4</v>
      </c>
      <c r="C8" t="s">
        <v>6</v>
      </c>
      <c r="D8" t="s">
        <v>9</v>
      </c>
      <c r="V8" s="12"/>
      <c r="W8" s="12"/>
      <c r="X8" s="12"/>
      <c r="Y8" s="10"/>
    </row>
    <row r="9" spans="1:25" x14ac:dyDescent="0.3">
      <c r="A9" s="118" t="s">
        <v>10</v>
      </c>
      <c r="B9" s="9">
        <v>3.7100000000000002E-3</v>
      </c>
      <c r="C9" t="s">
        <v>6</v>
      </c>
      <c r="D9" t="s">
        <v>11</v>
      </c>
      <c r="V9" s="19"/>
      <c r="W9" s="19"/>
      <c r="X9" s="12"/>
      <c r="Y9" s="10"/>
    </row>
    <row r="10" spans="1:25" x14ac:dyDescent="0.3">
      <c r="A10" s="118" t="s">
        <v>12</v>
      </c>
      <c r="B10">
        <v>10</v>
      </c>
      <c r="C10" t="s">
        <v>6</v>
      </c>
      <c r="D10" t="s">
        <v>102</v>
      </c>
      <c r="S10" s="13"/>
      <c r="V10" s="19"/>
      <c r="W10" s="19"/>
      <c r="X10" s="12"/>
      <c r="Y10" s="10"/>
    </row>
    <row r="11" spans="1:25" x14ac:dyDescent="0.3">
      <c r="B11" s="5"/>
      <c r="S11" s="21"/>
      <c r="T11" s="17"/>
      <c r="V11" s="19"/>
      <c r="W11" s="19"/>
      <c r="X11" s="12"/>
      <c r="Y11" s="19"/>
    </row>
    <row r="12" spans="1:25" x14ac:dyDescent="0.3">
      <c r="S12" s="21"/>
      <c r="T12" s="17"/>
      <c r="V12" s="19"/>
      <c r="W12" s="19"/>
      <c r="X12" s="21"/>
      <c r="Y12" s="19"/>
    </row>
    <row r="13" spans="1:25" x14ac:dyDescent="0.3">
      <c r="A13" s="1" t="s">
        <v>90</v>
      </c>
      <c r="S13" s="21"/>
      <c r="T13" s="24"/>
      <c r="V13" s="23"/>
      <c r="W13" s="23"/>
      <c r="X13" s="21"/>
      <c r="Y13" s="19"/>
    </row>
    <row r="14" spans="1:25" x14ac:dyDescent="0.3">
      <c r="A14" t="s">
        <v>25</v>
      </c>
      <c r="B14" s="2">
        <f>+B4*B3</f>
        <v>76800</v>
      </c>
      <c r="C14" s="5">
        <v>0.8</v>
      </c>
      <c r="S14" s="21"/>
      <c r="X14" s="21"/>
    </row>
    <row r="15" spans="1:25" x14ac:dyDescent="0.3">
      <c r="A15" t="s">
        <v>26</v>
      </c>
      <c r="B15">
        <f>+B5*12</f>
        <v>36</v>
      </c>
      <c r="C15" t="s">
        <v>27</v>
      </c>
      <c r="S15" s="21"/>
      <c r="X15" s="21"/>
    </row>
    <row r="17" spans="1:18" x14ac:dyDescent="0.3">
      <c r="A17" t="s">
        <v>28</v>
      </c>
      <c r="B17" s="25">
        <f>+(1+B7)^(1/12)-1</f>
        <v>1.1340260134872437E-2</v>
      </c>
    </row>
    <row r="18" spans="1:18" x14ac:dyDescent="0.3">
      <c r="A18" t="s">
        <v>29</v>
      </c>
      <c r="B18" s="26">
        <f>+B8</f>
        <v>3.5E-4</v>
      </c>
    </row>
    <row r="19" spans="1:18" x14ac:dyDescent="0.3">
      <c r="A19" t="s">
        <v>30</v>
      </c>
      <c r="B19" s="9">
        <f>+B17+B18</f>
        <v>1.1690260134872437E-2</v>
      </c>
      <c r="D19" t="s">
        <v>175</v>
      </c>
      <c r="E19" t="s">
        <v>31</v>
      </c>
      <c r="F19" s="27">
        <f>+(1+B19)^12-1</f>
        <v>0.14966372144847928</v>
      </c>
    </row>
    <row r="21" spans="1:18" x14ac:dyDescent="0.3">
      <c r="A21" t="s">
        <v>32</v>
      </c>
      <c r="B21" s="28">
        <f>+PMT(B19,B15,-B14)</f>
        <v>2625.898162497132</v>
      </c>
    </row>
    <row r="22" spans="1:18" x14ac:dyDescent="0.3">
      <c r="A22" t="s">
        <v>10</v>
      </c>
      <c r="B22" s="29">
        <f>+B9*B3</f>
        <v>356.16</v>
      </c>
      <c r="C22" t="s">
        <v>33</v>
      </c>
    </row>
    <row r="23" spans="1:18" x14ac:dyDescent="0.3">
      <c r="A23" t="s">
        <v>12</v>
      </c>
      <c r="B23" s="30">
        <f>+B10</f>
        <v>10</v>
      </c>
    </row>
    <row r="24" spans="1:18" ht="15" thickBot="1" x14ac:dyDescent="0.35">
      <c r="A24" t="s">
        <v>24</v>
      </c>
      <c r="B24" s="31">
        <f>+B21+B22+B23</f>
        <v>2992.0581624971319</v>
      </c>
    </row>
    <row r="25" spans="1:18" ht="15" thickTop="1" x14ac:dyDescent="0.3">
      <c r="B25" s="32"/>
    </row>
    <row r="26" spans="1:18" x14ac:dyDescent="0.3">
      <c r="A26" s="1" t="s">
        <v>92</v>
      </c>
    </row>
    <row r="27" spans="1:18" x14ac:dyDescent="0.3">
      <c r="A27" t="s">
        <v>21</v>
      </c>
      <c r="B27" t="s">
        <v>34</v>
      </c>
      <c r="C27" t="s">
        <v>91</v>
      </c>
    </row>
    <row r="28" spans="1:18" x14ac:dyDescent="0.3">
      <c r="A28" t="s">
        <v>20</v>
      </c>
      <c r="B28" t="s">
        <v>34</v>
      </c>
      <c r="C28" t="s">
        <v>91</v>
      </c>
      <c r="G28" s="98"/>
      <c r="I28" s="4" t="s">
        <v>13</v>
      </c>
    </row>
    <row r="29" spans="1:18" x14ac:dyDescent="0.3">
      <c r="F29" s="33"/>
      <c r="I29" s="4"/>
      <c r="K29" s="6"/>
      <c r="M29" s="4"/>
      <c r="N29" s="6"/>
    </row>
    <row r="30" spans="1:18" x14ac:dyDescent="0.3">
      <c r="F30" s="33"/>
      <c r="G30" s="52" t="s">
        <v>176</v>
      </c>
      <c r="H30" s="37" t="s">
        <v>106</v>
      </c>
      <c r="I30" s="14" t="s">
        <v>14</v>
      </c>
      <c r="J30" s="15" t="s">
        <v>15</v>
      </c>
      <c r="K30" s="14" t="s">
        <v>16</v>
      </c>
      <c r="L30" s="14" t="s">
        <v>17</v>
      </c>
      <c r="M30" s="14" t="s">
        <v>18</v>
      </c>
      <c r="N30" s="14" t="s">
        <v>19</v>
      </c>
      <c r="O30" s="14" t="s">
        <v>20</v>
      </c>
      <c r="P30" s="14" t="s">
        <v>21</v>
      </c>
      <c r="Q30" s="14" t="s">
        <v>22</v>
      </c>
      <c r="R30" s="16" t="s">
        <v>23</v>
      </c>
    </row>
    <row r="31" spans="1:18" x14ac:dyDescent="0.3">
      <c r="F31" s="33"/>
      <c r="G31">
        <v>0</v>
      </c>
      <c r="H31">
        <v>1</v>
      </c>
      <c r="I31">
        <v>1</v>
      </c>
      <c r="J31" s="17">
        <v>43799</v>
      </c>
      <c r="K31" s="18">
        <f>+B14</f>
        <v>76800</v>
      </c>
      <c r="L31" s="47">
        <f t="shared" ref="L31:L66" si="0">+Q31-P31-O31-M31-N31</f>
        <v>1296.3651504493487</v>
      </c>
      <c r="M31" s="19">
        <f>+K31*$B$17</f>
        <v>870.9319783582032</v>
      </c>
      <c r="N31" s="19">
        <f>+K31*$B$18</f>
        <v>26.88</v>
      </c>
      <c r="O31" s="48">
        <f t="shared" ref="O31:O66" si="1">+$B$10</f>
        <v>10</v>
      </c>
      <c r="P31" s="47">
        <f>+$B$22</f>
        <v>356.16</v>
      </c>
      <c r="Q31" s="47">
        <f t="shared" ref="Q31:Q66" si="2">+$C$43*H31</f>
        <v>2560.3371288075518</v>
      </c>
      <c r="R31" s="20">
        <f t="shared" ref="R31:R66" si="3">+K31-L31</f>
        <v>75503.634849550654</v>
      </c>
    </row>
    <row r="32" spans="1:18" x14ac:dyDescent="0.3">
      <c r="A32" t="s">
        <v>97</v>
      </c>
      <c r="C32" s="9">
        <f>+B19</f>
        <v>1.1690260134872437E-2</v>
      </c>
      <c r="G32" s="29">
        <f>+$C$35</f>
        <v>366.16</v>
      </c>
      <c r="H32" s="22">
        <v>2</v>
      </c>
      <c r="I32">
        <v>2</v>
      </c>
      <c r="J32" s="49">
        <v>43829</v>
      </c>
      <c r="K32" s="7">
        <f t="shared" ref="K32:K66" si="4">+R31</f>
        <v>75503.634849550654</v>
      </c>
      <c r="L32" s="47">
        <f t="shared" si="0"/>
        <v>3871.8571250954365</v>
      </c>
      <c r="M32" s="19">
        <f t="shared" ref="M32:M66" si="5">+K32*$B$17</f>
        <v>856.23086032232459</v>
      </c>
      <c r="N32" s="19">
        <f t="shared" ref="N32:N66" si="6">+K32*$B$18</f>
        <v>26.42627219734273</v>
      </c>
      <c r="O32" s="48">
        <f t="shared" si="1"/>
        <v>10</v>
      </c>
      <c r="P32" s="47">
        <f t="shared" ref="P32:P66" si="7">+$B$22</f>
        <v>356.16</v>
      </c>
      <c r="Q32" s="54">
        <f t="shared" si="2"/>
        <v>5120.6742576151037</v>
      </c>
      <c r="R32" s="20">
        <f t="shared" si="3"/>
        <v>71631.777724455213</v>
      </c>
    </row>
    <row r="33" spans="1:18" x14ac:dyDescent="0.3">
      <c r="A33" t="s">
        <v>35</v>
      </c>
      <c r="C33" s="34">
        <f>+NPV(C32,H31:H66)</f>
        <v>34.178753351750132</v>
      </c>
      <c r="G33">
        <v>0</v>
      </c>
      <c r="H33">
        <v>1</v>
      </c>
      <c r="I33">
        <v>3</v>
      </c>
      <c r="J33" s="17">
        <v>43860</v>
      </c>
      <c r="K33" s="7">
        <f t="shared" si="4"/>
        <v>71631.777724455213</v>
      </c>
      <c r="L33" s="47">
        <f t="shared" si="0"/>
        <v>1356.7830132853096</v>
      </c>
      <c r="M33" s="19">
        <f t="shared" si="5"/>
        <v>812.32299331868296</v>
      </c>
      <c r="N33" s="19">
        <f t="shared" si="6"/>
        <v>25.071122203559323</v>
      </c>
      <c r="O33" s="48">
        <f t="shared" si="1"/>
        <v>10</v>
      </c>
      <c r="P33" s="47">
        <f t="shared" si="7"/>
        <v>356.16</v>
      </c>
      <c r="Q33" s="47">
        <f t="shared" si="2"/>
        <v>2560.3371288075518</v>
      </c>
      <c r="R33" s="20">
        <f t="shared" si="3"/>
        <v>70274.9947111699</v>
      </c>
    </row>
    <row r="34" spans="1:18" x14ac:dyDescent="0.3">
      <c r="G34">
        <v>0</v>
      </c>
      <c r="H34">
        <v>1</v>
      </c>
      <c r="I34">
        <v>4</v>
      </c>
      <c r="J34" s="17">
        <v>43890</v>
      </c>
      <c r="K34" s="7">
        <f t="shared" si="4"/>
        <v>70274.9947111699</v>
      </c>
      <c r="L34" s="47">
        <f t="shared" si="0"/>
        <v>1372.6441596571913</v>
      </c>
      <c r="M34" s="19">
        <f t="shared" si="5"/>
        <v>796.93672100145136</v>
      </c>
      <c r="N34" s="19">
        <f t="shared" si="6"/>
        <v>24.596248148909464</v>
      </c>
      <c r="O34" s="48">
        <f t="shared" si="1"/>
        <v>10</v>
      </c>
      <c r="P34" s="47">
        <f t="shared" si="7"/>
        <v>356.16</v>
      </c>
      <c r="Q34" s="47">
        <f t="shared" si="2"/>
        <v>2560.3371288075518</v>
      </c>
      <c r="R34" s="20">
        <f t="shared" si="3"/>
        <v>68902.350551512704</v>
      </c>
    </row>
    <row r="35" spans="1:18" x14ac:dyDescent="0.3">
      <c r="A35" s="48" t="s">
        <v>96</v>
      </c>
      <c r="C35" s="29">
        <f>+B22+B23</f>
        <v>366.16</v>
      </c>
      <c r="D35" t="s">
        <v>93</v>
      </c>
      <c r="G35">
        <v>0</v>
      </c>
      <c r="H35">
        <v>1</v>
      </c>
      <c r="I35">
        <v>5</v>
      </c>
      <c r="J35" s="17">
        <v>43920</v>
      </c>
      <c r="K35" s="7">
        <f t="shared" si="4"/>
        <v>68902.350551512704</v>
      </c>
      <c r="L35" s="47">
        <f t="shared" si="0"/>
        <v>1388.6907269561971</v>
      </c>
      <c r="M35" s="19">
        <f t="shared" si="5"/>
        <v>781.37057915832543</v>
      </c>
      <c r="N35" s="19">
        <f t="shared" si="6"/>
        <v>24.115822693029447</v>
      </c>
      <c r="O35" s="48">
        <f t="shared" si="1"/>
        <v>10</v>
      </c>
      <c r="P35" s="47">
        <f t="shared" si="7"/>
        <v>356.16</v>
      </c>
      <c r="Q35" s="47">
        <f t="shared" si="2"/>
        <v>2560.3371288075518</v>
      </c>
      <c r="R35" s="20">
        <f t="shared" si="3"/>
        <v>67513.659824556511</v>
      </c>
    </row>
    <row r="36" spans="1:18" x14ac:dyDescent="0.3">
      <c r="A36" t="s">
        <v>177</v>
      </c>
      <c r="C36" s="50">
        <f>+NPV(C32,G31:G66)</f>
        <v>1805.7611044354012</v>
      </c>
      <c r="G36">
        <v>0</v>
      </c>
      <c r="H36">
        <v>1</v>
      </c>
      <c r="I36">
        <v>6</v>
      </c>
      <c r="J36" s="17">
        <v>43951</v>
      </c>
      <c r="K36" s="7">
        <f t="shared" si="4"/>
        <v>67513.659824556511</v>
      </c>
      <c r="L36" s="47">
        <f t="shared" si="0"/>
        <v>1404.9248828012001</v>
      </c>
      <c r="M36" s="19">
        <f t="shared" si="5"/>
        <v>765.62246506775705</v>
      </c>
      <c r="N36" s="19">
        <f t="shared" si="6"/>
        <v>23.629780938594777</v>
      </c>
      <c r="O36" s="48">
        <f t="shared" si="1"/>
        <v>10</v>
      </c>
      <c r="P36" s="47">
        <f t="shared" si="7"/>
        <v>356.16</v>
      </c>
      <c r="Q36" s="47">
        <f t="shared" si="2"/>
        <v>2560.3371288075518</v>
      </c>
      <c r="R36" s="20">
        <f t="shared" si="3"/>
        <v>66108.734941755305</v>
      </c>
    </row>
    <row r="37" spans="1:18" x14ac:dyDescent="0.3">
      <c r="G37">
        <v>0</v>
      </c>
      <c r="H37">
        <v>1</v>
      </c>
      <c r="I37">
        <v>7</v>
      </c>
      <c r="J37" s="17">
        <v>43981</v>
      </c>
      <c r="K37" s="7">
        <f t="shared" si="4"/>
        <v>66108.734941755305</v>
      </c>
      <c r="L37" s="7">
        <f t="shared" si="0"/>
        <v>1421.3488201511013</v>
      </c>
      <c r="M37" s="19">
        <f t="shared" si="5"/>
        <v>749.6902514268362</v>
      </c>
      <c r="N37" s="19">
        <f t="shared" si="6"/>
        <v>23.138057229614358</v>
      </c>
      <c r="O37">
        <f t="shared" si="1"/>
        <v>10</v>
      </c>
      <c r="P37" s="7">
        <f t="shared" si="7"/>
        <v>356.16</v>
      </c>
      <c r="Q37" s="7">
        <f t="shared" si="2"/>
        <v>2560.3371288075518</v>
      </c>
      <c r="R37" s="20">
        <f t="shared" si="3"/>
        <v>64687.386121604206</v>
      </c>
    </row>
    <row r="38" spans="1:18" x14ac:dyDescent="0.3">
      <c r="A38" t="s">
        <v>36</v>
      </c>
      <c r="C38" s="7">
        <f>+B14</f>
        <v>76800</v>
      </c>
      <c r="G38">
        <v>0</v>
      </c>
      <c r="H38">
        <v>1</v>
      </c>
      <c r="I38">
        <v>8</v>
      </c>
      <c r="J38" s="17">
        <v>44012</v>
      </c>
      <c r="K38" s="7">
        <f t="shared" si="4"/>
        <v>64687.386121604206</v>
      </c>
      <c r="L38" s="7">
        <f t="shared" si="0"/>
        <v>1437.9647576010616</v>
      </c>
      <c r="M38" s="19">
        <f t="shared" si="5"/>
        <v>733.5717860639287</v>
      </c>
      <c r="N38" s="19">
        <f t="shared" si="6"/>
        <v>22.640585142561473</v>
      </c>
      <c r="O38">
        <f t="shared" si="1"/>
        <v>10</v>
      </c>
      <c r="P38" s="7">
        <f t="shared" si="7"/>
        <v>356.16</v>
      </c>
      <c r="Q38" s="7">
        <f t="shared" si="2"/>
        <v>2560.3371288075518</v>
      </c>
      <c r="R38" s="20">
        <f t="shared" si="3"/>
        <v>63249.421364003145</v>
      </c>
    </row>
    <row r="39" spans="1:18" x14ac:dyDescent="0.3">
      <c r="A39" t="s">
        <v>178</v>
      </c>
      <c r="C39" s="43">
        <f>-C36</f>
        <v>-1805.7611044354012</v>
      </c>
      <c r="G39" s="29">
        <f>+$C$35</f>
        <v>366.16</v>
      </c>
      <c r="H39" s="22">
        <v>2</v>
      </c>
      <c r="I39">
        <v>9</v>
      </c>
      <c r="J39" s="49">
        <v>44042</v>
      </c>
      <c r="K39" s="7">
        <f t="shared" si="4"/>
        <v>63249.421364003145</v>
      </c>
      <c r="L39" s="7">
        <f t="shared" si="0"/>
        <v>4015.1120684897487</v>
      </c>
      <c r="M39" s="19">
        <f t="shared" si="5"/>
        <v>717.26489164795396</v>
      </c>
      <c r="N39" s="19">
        <f t="shared" si="6"/>
        <v>22.137297477401102</v>
      </c>
      <c r="O39">
        <f t="shared" si="1"/>
        <v>10</v>
      </c>
      <c r="P39" s="7">
        <f t="shared" si="7"/>
        <v>356.16</v>
      </c>
      <c r="Q39" s="54">
        <f t="shared" si="2"/>
        <v>5120.6742576151037</v>
      </c>
      <c r="R39" s="20">
        <f t="shared" si="3"/>
        <v>59234.309295513398</v>
      </c>
    </row>
    <row r="40" spans="1:18" x14ac:dyDescent="0.3">
      <c r="A40" t="s">
        <v>94</v>
      </c>
      <c r="C40" s="7">
        <f>+C38+C39</f>
        <v>74994.238895564602</v>
      </c>
      <c r="E40" s="123"/>
      <c r="G40">
        <v>0</v>
      </c>
      <c r="H40">
        <v>1</v>
      </c>
      <c r="I40">
        <v>10</v>
      </c>
      <c r="J40" s="17">
        <v>44073</v>
      </c>
      <c r="K40" s="7">
        <f t="shared" si="4"/>
        <v>59234.309295513398</v>
      </c>
      <c r="L40" s="7">
        <f t="shared" si="0"/>
        <v>1501.7126442335079</v>
      </c>
      <c r="M40" s="19">
        <f t="shared" si="5"/>
        <v>671.73247632061441</v>
      </c>
      <c r="N40" s="19">
        <f t="shared" si="6"/>
        <v>20.73200825342969</v>
      </c>
      <c r="O40">
        <f t="shared" si="1"/>
        <v>10</v>
      </c>
      <c r="P40" s="7">
        <f t="shared" si="7"/>
        <v>356.16</v>
      </c>
      <c r="Q40" s="7">
        <f t="shared" si="2"/>
        <v>2560.3371288075518</v>
      </c>
      <c r="R40" s="20">
        <f t="shared" si="3"/>
        <v>57732.596651279891</v>
      </c>
    </row>
    <row r="41" spans="1:18" x14ac:dyDescent="0.3">
      <c r="F41" s="51"/>
      <c r="G41">
        <v>0</v>
      </c>
      <c r="H41">
        <v>1</v>
      </c>
      <c r="I41">
        <v>11</v>
      </c>
      <c r="J41" s="17">
        <v>44104</v>
      </c>
      <c r="K41" s="7">
        <f t="shared" si="4"/>
        <v>57732.596651279891</v>
      </c>
      <c r="L41" s="7">
        <f t="shared" si="0"/>
        <v>1519.2680556924247</v>
      </c>
      <c r="M41" s="19">
        <f t="shared" si="5"/>
        <v>654.70266428717935</v>
      </c>
      <c r="N41" s="19">
        <f t="shared" si="6"/>
        <v>20.206408827947961</v>
      </c>
      <c r="O41">
        <f t="shared" si="1"/>
        <v>10</v>
      </c>
      <c r="P41" s="7">
        <f t="shared" si="7"/>
        <v>356.16</v>
      </c>
      <c r="Q41" s="7">
        <f t="shared" si="2"/>
        <v>2560.3371288075518</v>
      </c>
      <c r="R41" s="20">
        <f t="shared" si="3"/>
        <v>56213.328595587467</v>
      </c>
    </row>
    <row r="42" spans="1:18" x14ac:dyDescent="0.3">
      <c r="A42" s="4" t="s">
        <v>49</v>
      </c>
      <c r="C42" s="7">
        <f>+C40/C33</f>
        <v>2194.177128807552</v>
      </c>
      <c r="G42">
        <v>0</v>
      </c>
      <c r="H42">
        <v>1</v>
      </c>
      <c r="I42">
        <v>12</v>
      </c>
      <c r="J42" s="17">
        <v>44134</v>
      </c>
      <c r="K42" s="7">
        <f t="shared" si="4"/>
        <v>56213.328595587467</v>
      </c>
      <c r="L42" s="7">
        <f t="shared" si="0"/>
        <v>1537.028694478071</v>
      </c>
      <c r="M42" s="19">
        <f t="shared" si="5"/>
        <v>637.47376932102543</v>
      </c>
      <c r="N42" s="19">
        <f t="shared" si="6"/>
        <v>19.674665008455612</v>
      </c>
      <c r="O42">
        <f t="shared" si="1"/>
        <v>10</v>
      </c>
      <c r="P42" s="7">
        <f t="shared" si="7"/>
        <v>356.16</v>
      </c>
      <c r="Q42" s="7">
        <f t="shared" si="2"/>
        <v>2560.3371288075518</v>
      </c>
      <c r="R42" s="20">
        <f t="shared" si="3"/>
        <v>54676.299901109393</v>
      </c>
    </row>
    <row r="43" spans="1:18" x14ac:dyDescent="0.3">
      <c r="A43" s="4" t="s">
        <v>95</v>
      </c>
      <c r="C43" s="41">
        <f>+C42+C35</f>
        <v>2560.3371288075518</v>
      </c>
      <c r="G43">
        <v>0</v>
      </c>
      <c r="H43">
        <v>1</v>
      </c>
      <c r="I43">
        <v>13</v>
      </c>
      <c r="J43" s="17">
        <v>44165</v>
      </c>
      <c r="K43" s="7">
        <f t="shared" si="4"/>
        <v>54676.299901109393</v>
      </c>
      <c r="L43" s="7">
        <f t="shared" si="0"/>
        <v>1554.9969597512829</v>
      </c>
      <c r="M43" s="19">
        <f t="shared" si="5"/>
        <v>620.04346409088066</v>
      </c>
      <c r="N43" s="19">
        <f t="shared" si="6"/>
        <v>19.136704965388287</v>
      </c>
      <c r="O43">
        <f t="shared" si="1"/>
        <v>10</v>
      </c>
      <c r="P43" s="7">
        <f t="shared" si="7"/>
        <v>356.16</v>
      </c>
      <c r="Q43" s="7">
        <f t="shared" si="2"/>
        <v>2560.3371288075518</v>
      </c>
      <c r="R43" s="20">
        <f t="shared" si="3"/>
        <v>53121.30294135811</v>
      </c>
    </row>
    <row r="44" spans="1:18" x14ac:dyDescent="0.3">
      <c r="A44" t="s">
        <v>358</v>
      </c>
      <c r="C44" s="151">
        <f>+C43*2</f>
        <v>5120.6742576151037</v>
      </c>
      <c r="G44" s="29">
        <f>+$C$35</f>
        <v>366.16</v>
      </c>
      <c r="H44" s="22">
        <v>2</v>
      </c>
      <c r="I44">
        <v>14</v>
      </c>
      <c r="J44" s="17">
        <v>44195</v>
      </c>
      <c r="K44" s="7">
        <f t="shared" si="4"/>
        <v>53121.30294135811</v>
      </c>
      <c r="L44" s="7">
        <f t="shared" si="0"/>
        <v>4133.5124075272633</v>
      </c>
      <c r="M44" s="19">
        <f t="shared" si="5"/>
        <v>602.40939405836536</v>
      </c>
      <c r="N44" s="19">
        <f t="shared" si="6"/>
        <v>18.59245602947534</v>
      </c>
      <c r="O44">
        <f t="shared" si="1"/>
        <v>10</v>
      </c>
      <c r="P44" s="7">
        <f t="shared" si="7"/>
        <v>356.16</v>
      </c>
      <c r="Q44" s="7">
        <f t="shared" si="2"/>
        <v>5120.6742576151037</v>
      </c>
      <c r="R44" s="20">
        <f t="shared" si="3"/>
        <v>48987.790533830848</v>
      </c>
    </row>
    <row r="45" spans="1:18" x14ac:dyDescent="0.3">
      <c r="G45">
        <v>0</v>
      </c>
      <c r="H45">
        <v>1</v>
      </c>
      <c r="I45">
        <v>15</v>
      </c>
      <c r="J45" s="17">
        <v>44226</v>
      </c>
      <c r="K45" s="7">
        <f t="shared" si="4"/>
        <v>48987.790533830848</v>
      </c>
      <c r="L45" s="7">
        <f t="shared" si="0"/>
        <v>1621.4971140344278</v>
      </c>
      <c r="M45" s="19">
        <f t="shared" si="5"/>
        <v>555.53428808628337</v>
      </c>
      <c r="N45" s="19">
        <f t="shared" si="6"/>
        <v>17.145726686840796</v>
      </c>
      <c r="O45">
        <f t="shared" si="1"/>
        <v>10</v>
      </c>
      <c r="P45" s="7">
        <f t="shared" si="7"/>
        <v>356.16</v>
      </c>
      <c r="Q45" s="7">
        <f t="shared" si="2"/>
        <v>2560.3371288075518</v>
      </c>
      <c r="R45" s="20">
        <f t="shared" si="3"/>
        <v>47366.29341979642</v>
      </c>
    </row>
    <row r="46" spans="1:18" x14ac:dyDescent="0.3">
      <c r="G46">
        <v>0</v>
      </c>
      <c r="H46">
        <v>1</v>
      </c>
      <c r="I46">
        <v>16</v>
      </c>
      <c r="J46" s="17">
        <v>44255</v>
      </c>
      <c r="K46" s="7">
        <f t="shared" si="4"/>
        <v>47366.29341979642</v>
      </c>
      <c r="L46" s="7">
        <f t="shared" si="0"/>
        <v>1640.4528371054353</v>
      </c>
      <c r="M46" s="19">
        <f t="shared" si="5"/>
        <v>537.14608900518795</v>
      </c>
      <c r="N46" s="19">
        <f t="shared" si="6"/>
        <v>16.578202696928749</v>
      </c>
      <c r="O46">
        <f t="shared" si="1"/>
        <v>10</v>
      </c>
      <c r="P46" s="7">
        <f t="shared" si="7"/>
        <v>356.16</v>
      </c>
      <c r="Q46" s="7">
        <f t="shared" si="2"/>
        <v>2560.3371288075518</v>
      </c>
      <c r="R46" s="20">
        <f t="shared" si="3"/>
        <v>45725.840582690988</v>
      </c>
    </row>
    <row r="47" spans="1:18" x14ac:dyDescent="0.3">
      <c r="G47">
        <v>0</v>
      </c>
      <c r="H47">
        <v>1</v>
      </c>
      <c r="I47">
        <v>17</v>
      </c>
      <c r="J47" s="17">
        <v>44285</v>
      </c>
      <c r="K47" s="7">
        <f t="shared" si="4"/>
        <v>45725.840582690988</v>
      </c>
      <c r="L47" s="7">
        <f t="shared" si="0"/>
        <v>1659.6301575101872</v>
      </c>
      <c r="M47" s="19">
        <f t="shared" si="5"/>
        <v>518.54292709342292</v>
      </c>
      <c r="N47" s="19">
        <f t="shared" si="6"/>
        <v>16.004044203941845</v>
      </c>
      <c r="O47">
        <f t="shared" si="1"/>
        <v>10</v>
      </c>
      <c r="P47" s="7">
        <f t="shared" si="7"/>
        <v>356.16</v>
      </c>
      <c r="Q47" s="7">
        <f t="shared" si="2"/>
        <v>2560.3371288075518</v>
      </c>
      <c r="R47" s="20">
        <f t="shared" si="3"/>
        <v>44066.210425180798</v>
      </c>
    </row>
    <row r="48" spans="1:18" x14ac:dyDescent="0.3">
      <c r="G48">
        <v>0</v>
      </c>
      <c r="H48">
        <v>1</v>
      </c>
      <c r="I48">
        <v>18</v>
      </c>
      <c r="J48" s="17">
        <v>44316</v>
      </c>
      <c r="K48" s="7">
        <f t="shared" si="4"/>
        <v>44066.210425180798</v>
      </c>
      <c r="L48" s="7">
        <f t="shared" si="0"/>
        <v>1679.0316657791609</v>
      </c>
      <c r="M48" s="19">
        <f t="shared" si="5"/>
        <v>499.722289379578</v>
      </c>
      <c r="N48" s="19">
        <f t="shared" si="6"/>
        <v>15.423173648813279</v>
      </c>
      <c r="O48">
        <f t="shared" si="1"/>
        <v>10</v>
      </c>
      <c r="P48" s="7">
        <f t="shared" si="7"/>
        <v>356.16</v>
      </c>
      <c r="Q48" s="7">
        <f t="shared" si="2"/>
        <v>2560.3371288075518</v>
      </c>
      <c r="R48" s="20">
        <f t="shared" si="3"/>
        <v>42387.178759401635</v>
      </c>
    </row>
    <row r="49" spans="7:18" x14ac:dyDescent="0.3">
      <c r="G49">
        <v>0</v>
      </c>
      <c r="H49">
        <v>1</v>
      </c>
      <c r="I49">
        <v>19</v>
      </c>
      <c r="J49" s="17">
        <v>44346</v>
      </c>
      <c r="K49" s="7">
        <f t="shared" si="4"/>
        <v>42387.178759401635</v>
      </c>
      <c r="L49" s="7">
        <f t="shared" si="0"/>
        <v>1698.6599827268071</v>
      </c>
      <c r="M49" s="19">
        <f t="shared" si="5"/>
        <v>480.68163351495411</v>
      </c>
      <c r="N49" s="19">
        <f t="shared" si="6"/>
        <v>14.835512565790571</v>
      </c>
      <c r="O49">
        <f t="shared" si="1"/>
        <v>10</v>
      </c>
      <c r="P49" s="7">
        <f t="shared" si="7"/>
        <v>356.16</v>
      </c>
      <c r="Q49" s="7">
        <f t="shared" si="2"/>
        <v>2560.3371288075518</v>
      </c>
      <c r="R49" s="20">
        <f t="shared" si="3"/>
        <v>40688.518776674828</v>
      </c>
    </row>
    <row r="50" spans="7:18" x14ac:dyDescent="0.3">
      <c r="G50">
        <v>0</v>
      </c>
      <c r="H50">
        <v>1</v>
      </c>
      <c r="I50">
        <v>20</v>
      </c>
      <c r="J50" s="17">
        <v>44377</v>
      </c>
      <c r="K50" s="7">
        <f t="shared" si="4"/>
        <v>40688.518776674828</v>
      </c>
      <c r="L50" s="7">
        <f t="shared" si="0"/>
        <v>1718.5177598055814</v>
      </c>
      <c r="M50" s="19">
        <f t="shared" si="5"/>
        <v>461.4183874301342</v>
      </c>
      <c r="N50" s="19">
        <f t="shared" si="6"/>
        <v>14.240981571836189</v>
      </c>
      <c r="O50">
        <f t="shared" si="1"/>
        <v>10</v>
      </c>
      <c r="P50" s="7">
        <f t="shared" si="7"/>
        <v>356.16</v>
      </c>
      <c r="Q50" s="7">
        <f t="shared" si="2"/>
        <v>2560.3371288075518</v>
      </c>
      <c r="R50" s="20">
        <f t="shared" si="3"/>
        <v>38970.001016869246</v>
      </c>
    </row>
    <row r="51" spans="7:18" x14ac:dyDescent="0.3">
      <c r="G51" s="29">
        <f>+$C$35</f>
        <v>366.16</v>
      </c>
      <c r="H51" s="22">
        <v>2</v>
      </c>
      <c r="I51">
        <v>21</v>
      </c>
      <c r="J51" s="17">
        <v>44407</v>
      </c>
      <c r="K51" s="7">
        <f t="shared" si="4"/>
        <v>38970.001016869246</v>
      </c>
      <c r="L51" s="7">
        <f t="shared" si="0"/>
        <v>4298.944808271659</v>
      </c>
      <c r="M51" s="19">
        <f t="shared" si="5"/>
        <v>441.92994898754068</v>
      </c>
      <c r="N51" s="19">
        <f t="shared" si="6"/>
        <v>13.639500355904236</v>
      </c>
      <c r="O51">
        <f t="shared" si="1"/>
        <v>10</v>
      </c>
      <c r="P51" s="7">
        <f t="shared" si="7"/>
        <v>356.16</v>
      </c>
      <c r="Q51" s="7">
        <f t="shared" si="2"/>
        <v>5120.6742576151037</v>
      </c>
      <c r="R51" s="20">
        <f t="shared" si="3"/>
        <v>34671.056208597583</v>
      </c>
    </row>
    <row r="52" spans="7:18" x14ac:dyDescent="0.3">
      <c r="G52">
        <v>0</v>
      </c>
      <c r="H52">
        <v>1</v>
      </c>
      <c r="I52">
        <v>22</v>
      </c>
      <c r="J52" s="17">
        <v>44438</v>
      </c>
      <c r="K52" s="7">
        <f t="shared" si="4"/>
        <v>34671.056208597583</v>
      </c>
      <c r="L52" s="7">
        <f t="shared" si="0"/>
        <v>1788.863462578262</v>
      </c>
      <c r="M52" s="19">
        <f t="shared" si="5"/>
        <v>393.1787965562807</v>
      </c>
      <c r="N52" s="19">
        <f t="shared" si="6"/>
        <v>12.134869673009154</v>
      </c>
      <c r="O52">
        <f t="shared" si="1"/>
        <v>10</v>
      </c>
      <c r="P52" s="7">
        <f t="shared" si="7"/>
        <v>356.16</v>
      </c>
      <c r="Q52" s="7">
        <f t="shared" si="2"/>
        <v>2560.3371288075518</v>
      </c>
      <c r="R52" s="20">
        <f t="shared" si="3"/>
        <v>32882.192746019318</v>
      </c>
    </row>
    <row r="53" spans="7:18" x14ac:dyDescent="0.3">
      <c r="G53">
        <v>0</v>
      </c>
      <c r="H53">
        <v>1</v>
      </c>
      <c r="I53">
        <v>23</v>
      </c>
      <c r="J53" s="17">
        <v>44469</v>
      </c>
      <c r="K53" s="7">
        <f t="shared" si="4"/>
        <v>32882.192746019318</v>
      </c>
      <c r="L53" s="7">
        <f t="shared" si="0"/>
        <v>1809.7757418015708</v>
      </c>
      <c r="M53" s="19">
        <f t="shared" si="5"/>
        <v>372.89261954487449</v>
      </c>
      <c r="N53" s="19">
        <f t="shared" si="6"/>
        <v>11.508767461106761</v>
      </c>
      <c r="O53">
        <f t="shared" si="1"/>
        <v>10</v>
      </c>
      <c r="P53" s="7">
        <f t="shared" si="7"/>
        <v>356.16</v>
      </c>
      <c r="Q53" s="7">
        <f t="shared" si="2"/>
        <v>2560.3371288075518</v>
      </c>
      <c r="R53" s="20">
        <f t="shared" si="3"/>
        <v>31072.417004217747</v>
      </c>
    </row>
    <row r="54" spans="7:18" x14ac:dyDescent="0.3">
      <c r="G54">
        <v>0</v>
      </c>
      <c r="H54">
        <v>1</v>
      </c>
      <c r="I54">
        <v>24</v>
      </c>
      <c r="J54" s="17">
        <v>44499</v>
      </c>
      <c r="K54" s="7">
        <f t="shared" si="4"/>
        <v>31072.417004217747</v>
      </c>
      <c r="L54" s="7">
        <f t="shared" si="0"/>
        <v>1830.9324910090129</v>
      </c>
      <c r="M54" s="19">
        <f t="shared" si="5"/>
        <v>352.36929184706298</v>
      </c>
      <c r="N54" s="19">
        <f t="shared" si="6"/>
        <v>10.875345951476211</v>
      </c>
      <c r="O54">
        <f t="shared" si="1"/>
        <v>10</v>
      </c>
      <c r="P54" s="7">
        <f t="shared" si="7"/>
        <v>356.16</v>
      </c>
      <c r="Q54" s="7">
        <f t="shared" si="2"/>
        <v>2560.3371288075518</v>
      </c>
      <c r="R54" s="20">
        <f t="shared" si="3"/>
        <v>29241.484513208732</v>
      </c>
    </row>
    <row r="55" spans="7:18" x14ac:dyDescent="0.3">
      <c r="G55">
        <v>0</v>
      </c>
      <c r="H55">
        <v>1</v>
      </c>
      <c r="I55">
        <v>25</v>
      </c>
      <c r="J55" s="17">
        <v>44530</v>
      </c>
      <c r="K55" s="7">
        <f t="shared" si="4"/>
        <v>29241.484513208732</v>
      </c>
      <c r="L55" s="7">
        <f t="shared" si="0"/>
        <v>1852.3365681182981</v>
      </c>
      <c r="M55" s="19">
        <f t="shared" si="5"/>
        <v>331.60604110963072</v>
      </c>
      <c r="N55" s="19">
        <f t="shared" si="6"/>
        <v>10.234519579623056</v>
      </c>
      <c r="O55">
        <f t="shared" si="1"/>
        <v>10</v>
      </c>
      <c r="P55" s="7">
        <f t="shared" si="7"/>
        <v>356.16</v>
      </c>
      <c r="Q55" s="7">
        <f t="shared" si="2"/>
        <v>2560.3371288075518</v>
      </c>
      <c r="R55" s="20">
        <f t="shared" si="3"/>
        <v>27389.147945090433</v>
      </c>
    </row>
    <row r="56" spans="7:18" x14ac:dyDescent="0.3">
      <c r="G56" s="29">
        <f>+$C$35</f>
        <v>366.16</v>
      </c>
      <c r="H56" s="22">
        <v>2</v>
      </c>
      <c r="I56">
        <v>26</v>
      </c>
      <c r="J56" s="17">
        <v>44560</v>
      </c>
      <c r="K56" s="7">
        <f t="shared" si="4"/>
        <v>27389.147945090433</v>
      </c>
      <c r="L56" s="7">
        <f t="shared" si="0"/>
        <v>4434.32799326449</v>
      </c>
      <c r="M56" s="19">
        <f t="shared" si="5"/>
        <v>310.6000625698324</v>
      </c>
      <c r="N56" s="19">
        <f t="shared" si="6"/>
        <v>9.5862017807816517</v>
      </c>
      <c r="O56">
        <f t="shared" si="1"/>
        <v>10</v>
      </c>
      <c r="P56" s="7">
        <f t="shared" si="7"/>
        <v>356.16</v>
      </c>
      <c r="Q56" s="7">
        <f t="shared" si="2"/>
        <v>5120.6742576151037</v>
      </c>
      <c r="R56" s="20">
        <f t="shared" si="3"/>
        <v>22954.819951825943</v>
      </c>
    </row>
    <row r="57" spans="7:18" x14ac:dyDescent="0.3">
      <c r="G57">
        <v>0</v>
      </c>
      <c r="H57">
        <v>1</v>
      </c>
      <c r="I57">
        <v>27</v>
      </c>
      <c r="J57" s="17">
        <v>44591</v>
      </c>
      <c r="K57" s="7">
        <f t="shared" si="4"/>
        <v>22954.819951825943</v>
      </c>
      <c r="L57" s="7">
        <f t="shared" si="0"/>
        <v>1925.8293122215468</v>
      </c>
      <c r="M57" s="19">
        <f t="shared" si="5"/>
        <v>260.31362960286617</v>
      </c>
      <c r="N57" s="19">
        <f t="shared" si="6"/>
        <v>8.0341869831390795</v>
      </c>
      <c r="O57">
        <f t="shared" si="1"/>
        <v>10</v>
      </c>
      <c r="P57" s="7">
        <f t="shared" si="7"/>
        <v>356.16</v>
      </c>
      <c r="Q57" s="7">
        <f t="shared" si="2"/>
        <v>2560.3371288075518</v>
      </c>
      <c r="R57" s="20">
        <f t="shared" si="3"/>
        <v>21028.990639604395</v>
      </c>
    </row>
    <row r="58" spans="7:18" x14ac:dyDescent="0.3">
      <c r="G58">
        <v>0</v>
      </c>
      <c r="H58">
        <v>1</v>
      </c>
      <c r="I58">
        <v>28</v>
      </c>
      <c r="J58" s="17">
        <v>44620</v>
      </c>
      <c r="K58" s="7">
        <f t="shared" si="4"/>
        <v>21028.990639604395</v>
      </c>
      <c r="L58" s="7">
        <f t="shared" si="0"/>
        <v>1948.3427578567791</v>
      </c>
      <c r="M58" s="19">
        <f t="shared" si="5"/>
        <v>238.47422422691136</v>
      </c>
      <c r="N58" s="19">
        <f t="shared" si="6"/>
        <v>7.3601467238615381</v>
      </c>
      <c r="O58">
        <f t="shared" si="1"/>
        <v>10</v>
      </c>
      <c r="P58" s="7">
        <f t="shared" si="7"/>
        <v>356.16</v>
      </c>
      <c r="Q58" s="7">
        <f t="shared" si="2"/>
        <v>2560.3371288075518</v>
      </c>
      <c r="R58" s="20">
        <f t="shared" si="3"/>
        <v>19080.647881747616</v>
      </c>
    </row>
    <row r="59" spans="7:18" x14ac:dyDescent="0.3">
      <c r="G59">
        <v>0</v>
      </c>
      <c r="H59">
        <v>1</v>
      </c>
      <c r="I59">
        <v>29</v>
      </c>
      <c r="J59" s="17">
        <v>44650</v>
      </c>
      <c r="K59" s="7">
        <f t="shared" si="4"/>
        <v>19080.647881747616</v>
      </c>
      <c r="L59" s="7">
        <f t="shared" si="0"/>
        <v>1971.1193915280196</v>
      </c>
      <c r="M59" s="19">
        <f t="shared" si="5"/>
        <v>216.37951052092072</v>
      </c>
      <c r="N59" s="19">
        <f t="shared" si="6"/>
        <v>6.6782267586116655</v>
      </c>
      <c r="O59">
        <f t="shared" si="1"/>
        <v>10</v>
      </c>
      <c r="P59" s="7">
        <f t="shared" si="7"/>
        <v>356.16</v>
      </c>
      <c r="Q59" s="7">
        <f t="shared" si="2"/>
        <v>2560.3371288075518</v>
      </c>
      <c r="R59" s="20">
        <f t="shared" si="3"/>
        <v>17109.528490219596</v>
      </c>
    </row>
    <row r="60" spans="7:18" x14ac:dyDescent="0.3">
      <c r="G60">
        <v>0</v>
      </c>
      <c r="H60">
        <v>1</v>
      </c>
      <c r="I60">
        <v>30</v>
      </c>
      <c r="J60" s="17">
        <v>44681</v>
      </c>
      <c r="K60" s="7">
        <f t="shared" si="4"/>
        <v>17109.528490219596</v>
      </c>
      <c r="L60" s="7">
        <f t="shared" si="0"/>
        <v>1994.1622899718736</v>
      </c>
      <c r="M60" s="19">
        <f t="shared" si="5"/>
        <v>194.0265038641015</v>
      </c>
      <c r="N60" s="19">
        <f t="shared" si="6"/>
        <v>5.988334971576859</v>
      </c>
      <c r="O60">
        <f t="shared" si="1"/>
        <v>10</v>
      </c>
      <c r="P60" s="7">
        <f t="shared" si="7"/>
        <v>356.16</v>
      </c>
      <c r="Q60" s="7">
        <f t="shared" si="2"/>
        <v>2560.3371288075518</v>
      </c>
      <c r="R60" s="20">
        <f t="shared" si="3"/>
        <v>15115.366200247723</v>
      </c>
    </row>
    <row r="61" spans="7:18" x14ac:dyDescent="0.3">
      <c r="G61">
        <v>0</v>
      </c>
      <c r="H61">
        <v>1</v>
      </c>
      <c r="I61">
        <v>31</v>
      </c>
      <c r="J61" s="17">
        <v>44711</v>
      </c>
      <c r="K61" s="7">
        <f t="shared" si="4"/>
        <v>15115.366200247723</v>
      </c>
      <c r="L61" s="7">
        <f t="shared" si="0"/>
        <v>2017.4745658927977</v>
      </c>
      <c r="M61" s="19">
        <f t="shared" si="5"/>
        <v>171.41218474466751</v>
      </c>
      <c r="N61" s="19">
        <f t="shared" si="6"/>
        <v>5.2903781700867034</v>
      </c>
      <c r="O61">
        <f t="shared" si="1"/>
        <v>10</v>
      </c>
      <c r="P61" s="7">
        <f t="shared" si="7"/>
        <v>356.16</v>
      </c>
      <c r="Q61" s="7">
        <f t="shared" si="2"/>
        <v>2560.3371288075518</v>
      </c>
      <c r="R61" s="20">
        <f t="shared" si="3"/>
        <v>13097.891634354924</v>
      </c>
    </row>
    <row r="62" spans="7:18" x14ac:dyDescent="0.3">
      <c r="G62">
        <v>0</v>
      </c>
      <c r="H62">
        <v>1</v>
      </c>
      <c r="I62">
        <v>32</v>
      </c>
      <c r="J62" s="17">
        <v>44742</v>
      </c>
      <c r="K62" s="7">
        <f t="shared" si="4"/>
        <v>13097.891634354924</v>
      </c>
      <c r="L62" s="7">
        <f t="shared" si="0"/>
        <v>2041.0593683835734</v>
      </c>
      <c r="M62" s="19">
        <f t="shared" si="5"/>
        <v>148.53349835195434</v>
      </c>
      <c r="N62" s="19">
        <f t="shared" si="6"/>
        <v>4.5842620720242238</v>
      </c>
      <c r="O62">
        <f t="shared" si="1"/>
        <v>10</v>
      </c>
      <c r="P62" s="7">
        <f t="shared" si="7"/>
        <v>356.16</v>
      </c>
      <c r="Q62" s="7">
        <f t="shared" si="2"/>
        <v>2560.3371288075518</v>
      </c>
      <c r="R62" s="20">
        <f t="shared" si="3"/>
        <v>11056.83226597135</v>
      </c>
    </row>
    <row r="63" spans="7:18" x14ac:dyDescent="0.3">
      <c r="G63" s="29">
        <f>+$C$35</f>
        <v>366.16</v>
      </c>
      <c r="H63" s="22">
        <v>2</v>
      </c>
      <c r="I63">
        <v>33</v>
      </c>
      <c r="J63" s="17">
        <v>44772</v>
      </c>
      <c r="K63" s="7">
        <f t="shared" si="4"/>
        <v>11056.83226597135</v>
      </c>
      <c r="L63" s="7">
        <f t="shared" si="0"/>
        <v>4625.2570121582476</v>
      </c>
      <c r="M63" s="19">
        <f t="shared" si="5"/>
        <v>125.38735416376619</v>
      </c>
      <c r="N63" s="19">
        <f t="shared" si="6"/>
        <v>3.8698912930899727</v>
      </c>
      <c r="O63">
        <f t="shared" si="1"/>
        <v>10</v>
      </c>
      <c r="P63" s="7">
        <f t="shared" si="7"/>
        <v>356.16</v>
      </c>
      <c r="Q63" s="7">
        <f t="shared" si="2"/>
        <v>5120.6742576151037</v>
      </c>
      <c r="R63" s="20">
        <f t="shared" si="3"/>
        <v>6431.5752538131028</v>
      </c>
    </row>
    <row r="64" spans="7:18" x14ac:dyDescent="0.3">
      <c r="G64">
        <v>0</v>
      </c>
      <c r="H64">
        <v>1</v>
      </c>
      <c r="I64">
        <v>34</v>
      </c>
      <c r="J64" s="17">
        <v>44803</v>
      </c>
      <c r="K64" s="7">
        <f t="shared" si="4"/>
        <v>6431.5752538131028</v>
      </c>
      <c r="L64" s="7">
        <f t="shared" si="0"/>
        <v>2118.9903410134684</v>
      </c>
      <c r="M64" s="19">
        <f t="shared" si="5"/>
        <v>72.935736455248815</v>
      </c>
      <c r="N64" s="19">
        <f t="shared" si="6"/>
        <v>2.2510513388345861</v>
      </c>
      <c r="O64">
        <f t="shared" si="1"/>
        <v>10</v>
      </c>
      <c r="P64" s="7">
        <f t="shared" si="7"/>
        <v>356.16</v>
      </c>
      <c r="Q64" s="7">
        <f t="shared" si="2"/>
        <v>2560.3371288075518</v>
      </c>
      <c r="R64" s="20">
        <f t="shared" si="3"/>
        <v>4312.5849127996344</v>
      </c>
    </row>
    <row r="65" spans="7:18" x14ac:dyDescent="0.3">
      <c r="G65">
        <v>0</v>
      </c>
      <c r="H65">
        <v>1</v>
      </c>
      <c r="I65" s="22">
        <v>35</v>
      </c>
      <c r="J65" s="17">
        <v>44834</v>
      </c>
      <c r="K65" s="7">
        <f t="shared" si="4"/>
        <v>4312.5849127996344</v>
      </c>
      <c r="L65" s="7">
        <f t="shared" si="0"/>
        <v>2143.7618893231984</v>
      </c>
      <c r="M65" s="19">
        <f t="shared" si="5"/>
        <v>48.905834764874022</v>
      </c>
      <c r="N65" s="19">
        <f t="shared" si="6"/>
        <v>1.5094047194798721</v>
      </c>
      <c r="O65">
        <f t="shared" si="1"/>
        <v>10</v>
      </c>
      <c r="P65" s="7">
        <f t="shared" si="7"/>
        <v>356.16</v>
      </c>
      <c r="Q65" s="7">
        <f t="shared" si="2"/>
        <v>2560.3371288075518</v>
      </c>
      <c r="R65" s="20">
        <f t="shared" si="3"/>
        <v>2168.823023476436</v>
      </c>
    </row>
    <row r="66" spans="7:18" x14ac:dyDescent="0.3">
      <c r="G66">
        <v>0</v>
      </c>
      <c r="H66">
        <v>1</v>
      </c>
      <c r="I66">
        <v>36</v>
      </c>
      <c r="J66" s="17">
        <v>44864</v>
      </c>
      <c r="K66" s="7">
        <f t="shared" si="4"/>
        <v>2168.823023476436</v>
      </c>
      <c r="L66" s="7">
        <f t="shared" si="0"/>
        <v>2168.823023476612</v>
      </c>
      <c r="M66" s="19">
        <f t="shared" si="5"/>
        <v>24.595017272723336</v>
      </c>
      <c r="N66" s="19">
        <f t="shared" si="6"/>
        <v>0.75908805821675263</v>
      </c>
      <c r="O66">
        <f t="shared" si="1"/>
        <v>10</v>
      </c>
      <c r="P66" s="7">
        <f t="shared" si="7"/>
        <v>356.16</v>
      </c>
      <c r="Q66" s="7">
        <f t="shared" si="2"/>
        <v>2560.3371288075518</v>
      </c>
      <c r="R66" s="20">
        <f t="shared" si="3"/>
        <v>-1.7598722479306161E-10</v>
      </c>
    </row>
    <row r="67" spans="7:18" x14ac:dyDescent="0.3">
      <c r="J67" s="17"/>
      <c r="K67" s="7"/>
      <c r="L67" s="7"/>
      <c r="M67" s="19"/>
      <c r="N67" s="19"/>
      <c r="P67" s="20"/>
      <c r="Q67" s="20"/>
      <c r="R67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D9409-858A-4C5A-AB19-4C173A826646}">
  <sheetPr>
    <tabColor theme="7" tint="0.79998168889431442"/>
  </sheetPr>
  <dimension ref="A2:O304"/>
  <sheetViews>
    <sheetView workbookViewId="0">
      <selection activeCell="B290" sqref="B290"/>
    </sheetView>
  </sheetViews>
  <sheetFormatPr baseColWidth="10" defaultRowHeight="14.4" outlineLevelRow="1" x14ac:dyDescent="0.3"/>
  <cols>
    <col min="1" max="1" width="21.44140625" customWidth="1"/>
    <col min="2" max="2" width="17.33203125" customWidth="1"/>
    <col min="3" max="3" width="9.5546875" customWidth="1"/>
    <col min="4" max="4" width="13.109375" customWidth="1"/>
    <col min="5" max="5" width="9.88671875" customWidth="1"/>
    <col min="6" max="6" width="13.109375" bestFit="1" customWidth="1"/>
    <col min="7" max="7" width="9.88671875" customWidth="1"/>
    <col min="8" max="8" width="8.5546875" bestFit="1" customWidth="1"/>
    <col min="9" max="9" width="11.5546875" bestFit="1" customWidth="1"/>
    <col min="10" max="10" width="14.109375" bestFit="1" customWidth="1"/>
    <col min="11" max="11" width="9.88671875" customWidth="1"/>
    <col min="12" max="12" width="11.5546875" bestFit="1" customWidth="1"/>
    <col min="13" max="14" width="9.88671875" customWidth="1"/>
    <col min="15" max="15" width="10.44140625" bestFit="1" customWidth="1"/>
  </cols>
  <sheetData>
    <row r="2" spans="1:12" x14ac:dyDescent="0.3">
      <c r="K2" s="226"/>
      <c r="L2" s="226"/>
    </row>
    <row r="3" spans="1:12" x14ac:dyDescent="0.3">
      <c r="K3" s="226"/>
      <c r="L3" s="226"/>
    </row>
    <row r="4" spans="1:12" x14ac:dyDescent="0.3">
      <c r="K4" s="226"/>
      <c r="L4" s="226"/>
    </row>
    <row r="5" spans="1:12" x14ac:dyDescent="0.3">
      <c r="K5" s="226"/>
      <c r="L5" s="226"/>
    </row>
    <row r="6" spans="1:12" x14ac:dyDescent="0.3">
      <c r="K6" s="226"/>
      <c r="L6" s="226"/>
    </row>
    <row r="15" spans="1:12" x14ac:dyDescent="0.3">
      <c r="A15" s="4" t="s">
        <v>38</v>
      </c>
      <c r="B15" s="44">
        <v>500000</v>
      </c>
    </row>
    <row r="16" spans="1:12" x14ac:dyDescent="0.3">
      <c r="A16" s="4" t="s">
        <v>39</v>
      </c>
      <c r="B16" s="44">
        <v>280000</v>
      </c>
      <c r="C16" s="96">
        <f>+B16/B15</f>
        <v>0.56000000000000005</v>
      </c>
    </row>
    <row r="17" spans="1:5" x14ac:dyDescent="0.3">
      <c r="A17" s="4" t="s">
        <v>40</v>
      </c>
      <c r="B17" s="45">
        <v>15</v>
      </c>
      <c r="C17" s="45" t="s">
        <v>3</v>
      </c>
      <c r="D17" s="45"/>
    </row>
    <row r="18" spans="1:5" x14ac:dyDescent="0.3">
      <c r="A18" s="4" t="s">
        <v>7</v>
      </c>
      <c r="B18" s="46">
        <v>9.5000000000000001E-2</v>
      </c>
      <c r="C18" s="45"/>
      <c r="D18" s="45"/>
    </row>
    <row r="19" spans="1:5" x14ac:dyDescent="0.3">
      <c r="A19" s="4" t="s">
        <v>41</v>
      </c>
      <c r="B19" s="45">
        <v>75</v>
      </c>
      <c r="C19" s="45" t="s">
        <v>42</v>
      </c>
      <c r="D19" s="45"/>
      <c r="E19" t="s">
        <v>104</v>
      </c>
    </row>
    <row r="20" spans="1:5" x14ac:dyDescent="0.3">
      <c r="A20" s="4" t="s">
        <v>43</v>
      </c>
      <c r="B20" s="45">
        <v>85</v>
      </c>
      <c r="C20" s="45" t="s">
        <v>42</v>
      </c>
      <c r="D20" s="45"/>
      <c r="E20" t="s">
        <v>104</v>
      </c>
    </row>
    <row r="21" spans="1:5" x14ac:dyDescent="0.3">
      <c r="A21" s="4" t="s">
        <v>44</v>
      </c>
      <c r="B21" s="45">
        <v>10</v>
      </c>
      <c r="C21" s="45" t="s">
        <v>45</v>
      </c>
      <c r="D21" s="45"/>
    </row>
    <row r="23" spans="1:5" x14ac:dyDescent="0.3">
      <c r="A23" s="4" t="s">
        <v>46</v>
      </c>
    </row>
    <row r="25" spans="1:5" x14ac:dyDescent="0.3">
      <c r="A25" t="s">
        <v>100</v>
      </c>
      <c r="B25" s="20">
        <f>+B16</f>
        <v>280000</v>
      </c>
    </row>
    <row r="26" spans="1:5" x14ac:dyDescent="0.3">
      <c r="A26" t="s">
        <v>48</v>
      </c>
      <c r="B26">
        <f>+B17*12</f>
        <v>180</v>
      </c>
      <c r="C26" t="s">
        <v>47</v>
      </c>
    </row>
    <row r="27" spans="1:5" x14ac:dyDescent="0.3">
      <c r="A27" t="s">
        <v>28</v>
      </c>
      <c r="B27" s="27">
        <f>+(1+B18)^(1/12)-1</f>
        <v>7.5915342905825689E-3</v>
      </c>
      <c r="E27" s="115"/>
    </row>
    <row r="28" spans="1:5" x14ac:dyDescent="0.3">
      <c r="A28" t="s">
        <v>49</v>
      </c>
      <c r="B28" s="28">
        <f>+PMT(B27,B26,-B25)</f>
        <v>2858.2713631079828</v>
      </c>
      <c r="D28" s="115"/>
    </row>
    <row r="29" spans="1:5" x14ac:dyDescent="0.3">
      <c r="A29" t="s">
        <v>50</v>
      </c>
      <c r="B29" s="30">
        <f>+B19+B20</f>
        <v>160</v>
      </c>
    </row>
    <row r="30" spans="1:5" x14ac:dyDescent="0.3">
      <c r="A30" t="s">
        <v>51</v>
      </c>
      <c r="B30" s="35">
        <f>+B28+B29</f>
        <v>3018.2713631079828</v>
      </c>
    </row>
    <row r="32" spans="1:5" x14ac:dyDescent="0.3">
      <c r="A32" s="4" t="s">
        <v>62</v>
      </c>
    </row>
    <row r="33" spans="1:15" outlineLevel="1" x14ac:dyDescent="0.3">
      <c r="B33" s="37" t="s">
        <v>52</v>
      </c>
      <c r="C33" s="37" t="s">
        <v>63</v>
      </c>
      <c r="D33" s="37" t="s">
        <v>58</v>
      </c>
      <c r="E33" s="37" t="s">
        <v>53</v>
      </c>
      <c r="F33" s="37" t="s">
        <v>54</v>
      </c>
      <c r="G33" s="37" t="s">
        <v>55</v>
      </c>
      <c r="H33" s="37" t="s">
        <v>56</v>
      </c>
      <c r="I33" s="37" t="s">
        <v>51</v>
      </c>
      <c r="J33" s="37" t="s">
        <v>57</v>
      </c>
    </row>
    <row r="34" spans="1:15" outlineLevel="1" x14ac:dyDescent="0.3">
      <c r="B34">
        <v>1</v>
      </c>
      <c r="C34" s="39">
        <v>41183</v>
      </c>
      <c r="D34" s="7">
        <f>+B25</f>
        <v>280000</v>
      </c>
      <c r="E34" s="36">
        <f>+D34*$B$27</f>
        <v>2125.6296013631195</v>
      </c>
      <c r="F34" s="7">
        <f t="shared" ref="F34:F39" si="0">+I34-H34-G34-E34</f>
        <v>732.64176174486329</v>
      </c>
      <c r="G34">
        <f>+$B$19</f>
        <v>75</v>
      </c>
      <c r="H34">
        <f>+$B$20</f>
        <v>85</v>
      </c>
      <c r="I34" s="7">
        <f>+$B$30</f>
        <v>3018.2713631079828</v>
      </c>
      <c r="J34" s="7">
        <f t="shared" ref="J34:J39" si="1">+D34-F34</f>
        <v>279267.35823825514</v>
      </c>
      <c r="L34" s="115"/>
    </row>
    <row r="35" spans="1:15" outlineLevel="1" x14ac:dyDescent="0.3">
      <c r="B35">
        <v>2</v>
      </c>
      <c r="C35" s="39">
        <v>41214</v>
      </c>
      <c r="D35" s="7">
        <f>+J34</f>
        <v>279267.35823825514</v>
      </c>
      <c r="E35" s="36">
        <f t="shared" ref="E35:E39" si="2">+D35*$B$27</f>
        <v>2120.0677263061202</v>
      </c>
      <c r="F35" s="7">
        <f t="shared" si="0"/>
        <v>738.20363680186256</v>
      </c>
      <c r="G35">
        <f t="shared" ref="G35:G39" si="3">+$B$19</f>
        <v>75</v>
      </c>
      <c r="H35">
        <f t="shared" ref="H35:H39" si="4">+$B$20</f>
        <v>85</v>
      </c>
      <c r="I35" s="7">
        <f t="shared" ref="I35:I39" si="5">+$B$30</f>
        <v>3018.2713631079828</v>
      </c>
      <c r="J35" s="7">
        <f t="shared" si="1"/>
        <v>278529.15460145328</v>
      </c>
    </row>
    <row r="36" spans="1:15" outlineLevel="1" x14ac:dyDescent="0.3">
      <c r="B36">
        <v>3</v>
      </c>
      <c r="C36" s="39">
        <v>41244</v>
      </c>
      <c r="D36" s="7">
        <f t="shared" ref="D36:D39" si="6">+J35</f>
        <v>278529.15460145328</v>
      </c>
      <c r="E36" s="36">
        <f t="shared" si="2"/>
        <v>2114.4636280839063</v>
      </c>
      <c r="F36" s="7">
        <f t="shared" si="0"/>
        <v>743.80773502407646</v>
      </c>
      <c r="G36">
        <f t="shared" si="3"/>
        <v>75</v>
      </c>
      <c r="H36">
        <f t="shared" si="4"/>
        <v>85</v>
      </c>
      <c r="I36" s="7">
        <f t="shared" si="5"/>
        <v>3018.2713631079828</v>
      </c>
      <c r="J36" s="7">
        <f t="shared" si="1"/>
        <v>277785.3468664292</v>
      </c>
    </row>
    <row r="37" spans="1:15" outlineLevel="1" x14ac:dyDescent="0.3">
      <c r="B37">
        <v>4</v>
      </c>
      <c r="C37" s="39">
        <v>41275</v>
      </c>
      <c r="D37" s="7">
        <f t="shared" si="6"/>
        <v>277785.3468664292</v>
      </c>
      <c r="E37" s="36">
        <f t="shared" si="2"/>
        <v>2108.8169861578704</v>
      </c>
      <c r="F37" s="7">
        <f t="shared" si="0"/>
        <v>749.45437695011242</v>
      </c>
      <c r="G37">
        <f t="shared" si="3"/>
        <v>75</v>
      </c>
      <c r="H37">
        <f t="shared" si="4"/>
        <v>85</v>
      </c>
      <c r="I37" s="7">
        <f t="shared" si="5"/>
        <v>3018.2713631079828</v>
      </c>
      <c r="J37" s="7">
        <f t="shared" si="1"/>
        <v>277035.8924894791</v>
      </c>
    </row>
    <row r="38" spans="1:15" outlineLevel="1" x14ac:dyDescent="0.3">
      <c r="B38">
        <v>5</v>
      </c>
      <c r="C38" s="39">
        <v>41306</v>
      </c>
      <c r="D38" s="7">
        <f t="shared" si="6"/>
        <v>277035.8924894791</v>
      </c>
      <c r="E38" s="36">
        <f t="shared" si="2"/>
        <v>2103.1274775560264</v>
      </c>
      <c r="F38" s="7">
        <f t="shared" si="0"/>
        <v>755.14388555195637</v>
      </c>
      <c r="G38">
        <f t="shared" si="3"/>
        <v>75</v>
      </c>
      <c r="H38">
        <f t="shared" si="4"/>
        <v>85</v>
      </c>
      <c r="I38" s="7">
        <f t="shared" si="5"/>
        <v>3018.2713631079828</v>
      </c>
      <c r="J38" s="7">
        <f t="shared" si="1"/>
        <v>276280.74860392715</v>
      </c>
    </row>
    <row r="39" spans="1:15" outlineLevel="1" x14ac:dyDescent="0.3">
      <c r="B39">
        <v>6</v>
      </c>
      <c r="C39" s="39">
        <v>41334</v>
      </c>
      <c r="D39" s="7">
        <f t="shared" si="6"/>
        <v>276280.74860392715</v>
      </c>
      <c r="E39" s="36">
        <f t="shared" si="2"/>
        <v>2097.3947768545349</v>
      </c>
      <c r="F39" s="7">
        <f t="shared" si="0"/>
        <v>760.87658625344784</v>
      </c>
      <c r="G39">
        <f t="shared" si="3"/>
        <v>75</v>
      </c>
      <c r="H39">
        <f t="shared" si="4"/>
        <v>85</v>
      </c>
      <c r="I39" s="7">
        <f t="shared" si="5"/>
        <v>3018.2713631079828</v>
      </c>
      <c r="J39" s="7">
        <f t="shared" si="1"/>
        <v>275519.87201767368</v>
      </c>
    </row>
    <row r="40" spans="1:15" outlineLevel="1" x14ac:dyDescent="0.3">
      <c r="I40" s="7">
        <f>+C40-E40</f>
        <v>0</v>
      </c>
    </row>
    <row r="41" spans="1:15" outlineLevel="1" x14ac:dyDescent="0.3"/>
    <row r="42" spans="1:15" outlineLevel="1" x14ac:dyDescent="0.3">
      <c r="B42" t="s">
        <v>59</v>
      </c>
      <c r="C42" s="6">
        <f>+RATE(B26,-B30,B25,0,0)</f>
        <v>8.3789176509836121E-3</v>
      </c>
    </row>
    <row r="43" spans="1:15" outlineLevel="1" x14ac:dyDescent="0.3">
      <c r="B43" s="4" t="s">
        <v>60</v>
      </c>
      <c r="C43" s="38">
        <f>+(1+C42)^12-1</f>
        <v>0.10531251342923897</v>
      </c>
      <c r="N43" s="98"/>
      <c r="O43" s="98"/>
    </row>
    <row r="45" spans="1:15" x14ac:dyDescent="0.3">
      <c r="A45" s="4" t="s">
        <v>61</v>
      </c>
      <c r="I45" s="55" t="s">
        <v>105</v>
      </c>
      <c r="J45" s="37" t="s">
        <v>106</v>
      </c>
      <c r="K45" s="115"/>
    </row>
    <row r="46" spans="1:15" x14ac:dyDescent="0.3">
      <c r="I46" s="39">
        <v>41183</v>
      </c>
      <c r="J46">
        <v>1</v>
      </c>
    </row>
    <row r="47" spans="1:15" x14ac:dyDescent="0.3">
      <c r="I47" s="39">
        <v>41214</v>
      </c>
      <c r="J47">
        <v>1</v>
      </c>
    </row>
    <row r="48" spans="1:15" x14ac:dyDescent="0.3">
      <c r="A48" s="4" t="s">
        <v>64</v>
      </c>
      <c r="D48" s="57"/>
      <c r="I48" s="53">
        <v>41244</v>
      </c>
      <c r="J48" s="58">
        <v>2</v>
      </c>
      <c r="K48" s="64" t="s">
        <v>109</v>
      </c>
    </row>
    <row r="49" spans="1:11" x14ac:dyDescent="0.3">
      <c r="B49" s="63" t="s">
        <v>65</v>
      </c>
      <c r="C49" s="62">
        <f>+NPV(F49,J46:J57)</f>
        <v>12.405822011628205</v>
      </c>
      <c r="E49" t="s">
        <v>28</v>
      </c>
      <c r="F49" s="56">
        <f>+B27</f>
        <v>7.5915342905825689E-3</v>
      </c>
      <c r="I49" s="39">
        <v>41275</v>
      </c>
      <c r="J49">
        <v>1</v>
      </c>
    </row>
    <row r="50" spans="1:11" x14ac:dyDescent="0.3">
      <c r="I50" s="39">
        <v>41306</v>
      </c>
      <c r="J50">
        <v>1</v>
      </c>
    </row>
    <row r="51" spans="1:11" x14ac:dyDescent="0.3">
      <c r="B51" s="59" t="s">
        <v>48</v>
      </c>
      <c r="C51" s="59">
        <v>15</v>
      </c>
      <c r="D51" t="s">
        <v>3</v>
      </c>
      <c r="I51" s="39">
        <v>41334</v>
      </c>
      <c r="J51">
        <v>1</v>
      </c>
    </row>
    <row r="52" spans="1:11" x14ac:dyDescent="0.3">
      <c r="B52" s="59" t="s">
        <v>107</v>
      </c>
      <c r="C52" s="60">
        <f>+B18</f>
        <v>9.5000000000000001E-2</v>
      </c>
      <c r="D52" t="s">
        <v>7</v>
      </c>
      <c r="I52" s="39">
        <v>41365</v>
      </c>
      <c r="J52">
        <v>1</v>
      </c>
    </row>
    <row r="53" spans="1:11" x14ac:dyDescent="0.3">
      <c r="B53" s="59" t="s">
        <v>108</v>
      </c>
      <c r="C53" s="61">
        <f>+C49</f>
        <v>12.405822011628205</v>
      </c>
      <c r="I53" s="39">
        <v>41395</v>
      </c>
      <c r="J53">
        <v>1</v>
      </c>
    </row>
    <row r="54" spans="1:11" x14ac:dyDescent="0.3">
      <c r="B54" s="63" t="s">
        <v>66</v>
      </c>
      <c r="C54" s="97">
        <f>+PV(C52,C51,-C53,0,1)</f>
        <v>106.34086560549765</v>
      </c>
      <c r="I54" s="39">
        <v>41426</v>
      </c>
      <c r="J54">
        <v>1</v>
      </c>
    </row>
    <row r="55" spans="1:11" x14ac:dyDescent="0.3">
      <c r="I55" s="39">
        <v>41456</v>
      </c>
      <c r="J55">
        <v>1</v>
      </c>
      <c r="K55" s="19"/>
    </row>
    <row r="56" spans="1:11" x14ac:dyDescent="0.3">
      <c r="A56" s="22" t="s">
        <v>174</v>
      </c>
      <c r="F56" s="40">
        <f>+B19+B20</f>
        <v>160</v>
      </c>
      <c r="I56" s="39">
        <v>41487</v>
      </c>
      <c r="J56">
        <v>1</v>
      </c>
      <c r="K56" s="19"/>
    </row>
    <row r="57" spans="1:11" x14ac:dyDescent="0.3">
      <c r="I57" s="39">
        <v>41518</v>
      </c>
      <c r="J57">
        <v>1</v>
      </c>
      <c r="K57" s="19"/>
    </row>
    <row r="58" spans="1:11" x14ac:dyDescent="0.3">
      <c r="A58" s="4" t="s">
        <v>68</v>
      </c>
    </row>
    <row r="59" spans="1:11" x14ac:dyDescent="0.3">
      <c r="B59" s="59" t="s">
        <v>67</v>
      </c>
      <c r="C59" s="59">
        <f>+B17</f>
        <v>15</v>
      </c>
    </row>
    <row r="60" spans="1:11" x14ac:dyDescent="0.3">
      <c r="B60" s="59" t="s">
        <v>7</v>
      </c>
      <c r="C60" s="60">
        <f>+B18</f>
        <v>9.5000000000000001E-2</v>
      </c>
    </row>
    <row r="61" spans="1:11" x14ac:dyDescent="0.3">
      <c r="B61" s="59" t="s">
        <v>98</v>
      </c>
      <c r="C61" s="65">
        <f>+B19+B20</f>
        <v>160</v>
      </c>
      <c r="F61" s="34"/>
    </row>
    <row r="62" spans="1:11" x14ac:dyDescent="0.3">
      <c r="B62" s="63" t="s">
        <v>70</v>
      </c>
      <c r="C62" s="67">
        <f>+PV(C60,C59,-C61,0,0)</f>
        <v>1252.5080004200313</v>
      </c>
      <c r="D62" t="s">
        <v>69</v>
      </c>
    </row>
    <row r="63" spans="1:11" x14ac:dyDescent="0.3">
      <c r="B63" s="59" t="s">
        <v>71</v>
      </c>
      <c r="C63" s="66">
        <f>+C62*(1+B27)^9</f>
        <v>1340.7292923939294</v>
      </c>
      <c r="D63" t="s">
        <v>72</v>
      </c>
    </row>
    <row r="65" spans="1:13" x14ac:dyDescent="0.3">
      <c r="B65" t="s">
        <v>73</v>
      </c>
      <c r="C65" s="69">
        <f>+C63</f>
        <v>1340.7292923939294</v>
      </c>
      <c r="D65" t="s">
        <v>110</v>
      </c>
    </row>
    <row r="67" spans="1:13" x14ac:dyDescent="0.3">
      <c r="A67" t="s">
        <v>111</v>
      </c>
      <c r="B67" s="243">
        <f>+B25</f>
        <v>280000</v>
      </c>
    </row>
    <row r="68" spans="1:13" x14ac:dyDescent="0.3">
      <c r="A68" t="s">
        <v>112</v>
      </c>
      <c r="B68" s="251">
        <f>+B67-C65</f>
        <v>278659.27070760605</v>
      </c>
      <c r="E68" s="19"/>
    </row>
    <row r="69" spans="1:13" x14ac:dyDescent="0.3">
      <c r="B69" s="2"/>
    </row>
    <row r="70" spans="1:13" x14ac:dyDescent="0.3">
      <c r="A70" s="4" t="s">
        <v>49</v>
      </c>
      <c r="B70" s="18">
        <f>+B68/C54</f>
        <v>2620.4344785134022</v>
      </c>
      <c r="D70" t="s">
        <v>99</v>
      </c>
    </row>
    <row r="71" spans="1:13" x14ac:dyDescent="0.3">
      <c r="A71" s="4" t="s">
        <v>163</v>
      </c>
      <c r="B71" s="47">
        <f>+C61</f>
        <v>160</v>
      </c>
    </row>
    <row r="72" spans="1:13" x14ac:dyDescent="0.3">
      <c r="A72" s="4" t="s">
        <v>113</v>
      </c>
      <c r="B72" s="68">
        <f>+B70+B71</f>
        <v>2780.4344785134022</v>
      </c>
    </row>
    <row r="73" spans="1:13" x14ac:dyDescent="0.3">
      <c r="A73" s="4" t="s">
        <v>101</v>
      </c>
      <c r="B73" s="68">
        <f>+B72*2</f>
        <v>5560.8689570268043</v>
      </c>
      <c r="D73" s="123"/>
      <c r="L73" s="115"/>
      <c r="M73" s="115"/>
    </row>
    <row r="74" spans="1:13" x14ac:dyDescent="0.3">
      <c r="B74" s="4"/>
      <c r="C74" s="4"/>
    </row>
    <row r="75" spans="1:13" x14ac:dyDescent="0.3">
      <c r="A75" s="4" t="s">
        <v>62</v>
      </c>
    </row>
    <row r="76" spans="1:13" hidden="1" outlineLevel="1" x14ac:dyDescent="0.3">
      <c r="B76" s="37" t="s">
        <v>52</v>
      </c>
      <c r="C76" s="37" t="s">
        <v>63</v>
      </c>
      <c r="D76" s="37" t="s">
        <v>58</v>
      </c>
      <c r="E76" s="37" t="s">
        <v>53</v>
      </c>
      <c r="F76" s="37" t="s">
        <v>54</v>
      </c>
      <c r="G76" s="37" t="s">
        <v>55</v>
      </c>
      <c r="H76" s="37" t="s">
        <v>56</v>
      </c>
      <c r="I76" s="37" t="s">
        <v>51</v>
      </c>
      <c r="J76" s="37" t="s">
        <v>57</v>
      </c>
      <c r="L76" s="37" t="s">
        <v>106</v>
      </c>
      <c r="M76" s="249" t="s">
        <v>357</v>
      </c>
    </row>
    <row r="77" spans="1:13" hidden="1" outlineLevel="1" x14ac:dyDescent="0.3">
      <c r="B77">
        <v>1</v>
      </c>
      <c r="C77" s="39">
        <v>41183</v>
      </c>
      <c r="D77" s="7">
        <f>+B25</f>
        <v>280000</v>
      </c>
      <c r="E77" s="36">
        <f>+D77*$B$27</f>
        <v>2125.6296013631195</v>
      </c>
      <c r="F77" s="7">
        <f t="shared" ref="F77:F108" si="7">+I77-H77-G77-E77</f>
        <v>494.80487715028266</v>
      </c>
      <c r="G77">
        <f>+$B$19</f>
        <v>75</v>
      </c>
      <c r="H77">
        <f>+$B$20</f>
        <v>85</v>
      </c>
      <c r="I77" s="99">
        <f t="shared" ref="I77:I108" si="8">+$B$72*L77</f>
        <v>2780.4344785134022</v>
      </c>
      <c r="J77" s="7">
        <f t="shared" ref="J77:J108" si="9">+D77-F77</f>
        <v>279505.19512284972</v>
      </c>
      <c r="L77">
        <v>1</v>
      </c>
      <c r="M77">
        <v>0</v>
      </c>
    </row>
    <row r="78" spans="1:13" hidden="1" outlineLevel="1" x14ac:dyDescent="0.3">
      <c r="B78">
        <v>2</v>
      </c>
      <c r="C78" s="39">
        <v>41214</v>
      </c>
      <c r="D78" s="7">
        <f>+J77</f>
        <v>279505.19512284972</v>
      </c>
      <c r="E78" s="36">
        <f t="shared" ref="E78:E141" si="10">+D78*$B$27</f>
        <v>2121.8732731710857</v>
      </c>
      <c r="F78" s="7">
        <f t="shared" si="7"/>
        <v>498.5612053423165</v>
      </c>
      <c r="G78">
        <f t="shared" ref="G78:G141" si="11">+$B$19</f>
        <v>75</v>
      </c>
      <c r="H78">
        <f t="shared" ref="H78:H141" si="12">+$B$20</f>
        <v>85</v>
      </c>
      <c r="I78" s="99">
        <f t="shared" si="8"/>
        <v>2780.4344785134022</v>
      </c>
      <c r="J78" s="7">
        <f t="shared" si="9"/>
        <v>279006.63391750742</v>
      </c>
      <c r="L78">
        <v>1</v>
      </c>
      <c r="M78">
        <v>0</v>
      </c>
    </row>
    <row r="79" spans="1:13" hidden="1" outlineLevel="1" x14ac:dyDescent="0.3">
      <c r="B79">
        <v>3</v>
      </c>
      <c r="C79" s="53">
        <v>41244</v>
      </c>
      <c r="D79" s="116">
        <f t="shared" ref="D79:D82" si="13">+J78</f>
        <v>279006.63391750742</v>
      </c>
      <c r="E79" s="117">
        <f t="shared" si="10"/>
        <v>2118.0884286847754</v>
      </c>
      <c r="F79" s="116">
        <f>+I79-H79-G79-E79</f>
        <v>3282.7805283420289</v>
      </c>
      <c r="G79" s="118">
        <f t="shared" si="11"/>
        <v>75</v>
      </c>
      <c r="H79" s="118">
        <f t="shared" si="12"/>
        <v>85</v>
      </c>
      <c r="I79" s="41">
        <f t="shared" si="8"/>
        <v>5560.8689570268043</v>
      </c>
      <c r="J79" s="116">
        <f t="shared" si="9"/>
        <v>275723.85338916542</v>
      </c>
      <c r="K79" s="118"/>
      <c r="L79" s="58">
        <v>2</v>
      </c>
      <c r="M79">
        <v>160</v>
      </c>
    </row>
    <row r="80" spans="1:13" hidden="1" outlineLevel="1" x14ac:dyDescent="0.3">
      <c r="B80">
        <v>4</v>
      </c>
      <c r="C80" s="39">
        <v>41275</v>
      </c>
      <c r="D80" s="7">
        <f t="shared" si="13"/>
        <v>275723.85338916542</v>
      </c>
      <c r="E80" s="36">
        <f t="shared" si="10"/>
        <v>2093.16708773541</v>
      </c>
      <c r="F80" s="7">
        <f t="shared" si="7"/>
        <v>527.2673907779922</v>
      </c>
      <c r="G80">
        <f t="shared" si="11"/>
        <v>75</v>
      </c>
      <c r="H80">
        <f t="shared" si="12"/>
        <v>85</v>
      </c>
      <c r="I80" s="99">
        <f t="shared" si="8"/>
        <v>2780.4344785134022</v>
      </c>
      <c r="J80" s="7">
        <f t="shared" si="9"/>
        <v>275196.58599838743</v>
      </c>
      <c r="L80">
        <v>1</v>
      </c>
      <c r="M80" s="226">
        <v>0</v>
      </c>
    </row>
    <row r="81" spans="2:13" hidden="1" outlineLevel="1" x14ac:dyDescent="0.3">
      <c r="B81">
        <v>5</v>
      </c>
      <c r="C81" s="39">
        <v>41306</v>
      </c>
      <c r="D81" s="7">
        <f t="shared" si="13"/>
        <v>275196.58599838743</v>
      </c>
      <c r="E81" s="36">
        <f t="shared" si="10"/>
        <v>2089.1643192580132</v>
      </c>
      <c r="F81" s="7">
        <f t="shared" si="7"/>
        <v>531.27015925538899</v>
      </c>
      <c r="G81">
        <f t="shared" si="11"/>
        <v>75</v>
      </c>
      <c r="H81">
        <f t="shared" si="12"/>
        <v>85</v>
      </c>
      <c r="I81" s="99">
        <f t="shared" si="8"/>
        <v>2780.4344785134022</v>
      </c>
      <c r="J81" s="7">
        <f t="shared" si="9"/>
        <v>274665.31583913206</v>
      </c>
      <c r="L81">
        <v>1</v>
      </c>
      <c r="M81" s="226">
        <v>0</v>
      </c>
    </row>
    <row r="82" spans="2:13" hidden="1" outlineLevel="1" x14ac:dyDescent="0.3">
      <c r="B82">
        <v>6</v>
      </c>
      <c r="C82" s="39">
        <v>41334</v>
      </c>
      <c r="D82" s="7">
        <f t="shared" si="13"/>
        <v>274665.31583913206</v>
      </c>
      <c r="E82" s="36">
        <f t="shared" si="10"/>
        <v>2085.1311636264627</v>
      </c>
      <c r="F82" s="7">
        <f t="shared" si="7"/>
        <v>535.30331488693946</v>
      </c>
      <c r="G82">
        <f t="shared" si="11"/>
        <v>75</v>
      </c>
      <c r="H82">
        <f t="shared" si="12"/>
        <v>85</v>
      </c>
      <c r="I82" s="99">
        <f t="shared" si="8"/>
        <v>2780.4344785134022</v>
      </c>
      <c r="J82" s="7">
        <f t="shared" si="9"/>
        <v>274130.01252424513</v>
      </c>
      <c r="L82">
        <v>1</v>
      </c>
      <c r="M82" s="226">
        <v>0</v>
      </c>
    </row>
    <row r="83" spans="2:13" hidden="1" outlineLevel="1" x14ac:dyDescent="0.3">
      <c r="B83">
        <v>7</v>
      </c>
      <c r="C83" s="39">
        <v>41365</v>
      </c>
      <c r="D83" s="7">
        <f t="shared" ref="D83:D88" si="14">+J82</f>
        <v>274130.01252424513</v>
      </c>
      <c r="E83" s="36">
        <f t="shared" si="10"/>
        <v>2081.0673901556361</v>
      </c>
      <c r="F83" s="7">
        <f t="shared" si="7"/>
        <v>539.36708835776608</v>
      </c>
      <c r="G83">
        <f t="shared" si="11"/>
        <v>75</v>
      </c>
      <c r="H83">
        <f t="shared" si="12"/>
        <v>85</v>
      </c>
      <c r="I83" s="99">
        <f t="shared" si="8"/>
        <v>2780.4344785134022</v>
      </c>
      <c r="J83" s="7">
        <f t="shared" si="9"/>
        <v>273590.64543588739</v>
      </c>
      <c r="L83">
        <v>1</v>
      </c>
      <c r="M83" s="226">
        <v>0</v>
      </c>
    </row>
    <row r="84" spans="2:13" hidden="1" outlineLevel="1" x14ac:dyDescent="0.3">
      <c r="B84">
        <v>8</v>
      </c>
      <c r="C84" s="39">
        <v>41395</v>
      </c>
      <c r="D84" s="7">
        <f t="shared" si="14"/>
        <v>273590.64543588739</v>
      </c>
      <c r="E84" s="36">
        <f t="shared" si="10"/>
        <v>2076.9727664091565</v>
      </c>
      <c r="F84" s="7">
        <f t="shared" si="7"/>
        <v>543.46171210424563</v>
      </c>
      <c r="G84">
        <f t="shared" si="11"/>
        <v>75</v>
      </c>
      <c r="H84">
        <f t="shared" si="12"/>
        <v>85</v>
      </c>
      <c r="I84" s="99">
        <f t="shared" si="8"/>
        <v>2780.4344785134022</v>
      </c>
      <c r="J84" s="7">
        <f t="shared" si="9"/>
        <v>273047.18372378312</v>
      </c>
      <c r="L84">
        <v>1</v>
      </c>
      <c r="M84" s="226">
        <v>0</v>
      </c>
    </row>
    <row r="85" spans="2:13" hidden="1" outlineLevel="1" x14ac:dyDescent="0.3">
      <c r="B85">
        <v>9</v>
      </c>
      <c r="C85" s="39">
        <v>41426</v>
      </c>
      <c r="D85" s="7">
        <f t="shared" si="14"/>
        <v>273047.18372378312</v>
      </c>
      <c r="E85" s="36">
        <f t="shared" si="10"/>
        <v>2072.8470581860984</v>
      </c>
      <c r="F85" s="7">
        <f t="shared" si="7"/>
        <v>547.58742032730379</v>
      </c>
      <c r="G85">
        <f t="shared" si="11"/>
        <v>75</v>
      </c>
      <c r="H85">
        <f t="shared" si="12"/>
        <v>85</v>
      </c>
      <c r="I85" s="99">
        <f t="shared" si="8"/>
        <v>2780.4344785134022</v>
      </c>
      <c r="J85" s="7">
        <f t="shared" si="9"/>
        <v>272499.59630345582</v>
      </c>
      <c r="L85">
        <v>1</v>
      </c>
      <c r="M85" s="226">
        <v>0</v>
      </c>
    </row>
    <row r="86" spans="2:13" hidden="1" outlineLevel="1" x14ac:dyDescent="0.3">
      <c r="B86">
        <v>10</v>
      </c>
      <c r="C86" s="39">
        <v>41456</v>
      </c>
      <c r="D86" s="7">
        <f t="shared" si="14"/>
        <v>272499.59630345582</v>
      </c>
      <c r="E86" s="36">
        <f t="shared" si="10"/>
        <v>2068.690029507592</v>
      </c>
      <c r="F86" s="7">
        <f t="shared" si="7"/>
        <v>551.74444900581011</v>
      </c>
      <c r="G86">
        <f t="shared" si="11"/>
        <v>75</v>
      </c>
      <c r="H86">
        <f t="shared" si="12"/>
        <v>85</v>
      </c>
      <c r="I86" s="99">
        <f t="shared" si="8"/>
        <v>2780.4344785134022</v>
      </c>
      <c r="J86" s="7">
        <f t="shared" si="9"/>
        <v>271947.85185445001</v>
      </c>
      <c r="L86">
        <v>1</v>
      </c>
      <c r="M86" s="226">
        <v>0</v>
      </c>
    </row>
    <row r="87" spans="2:13" hidden="1" outlineLevel="1" x14ac:dyDescent="0.3">
      <c r="B87">
        <v>11</v>
      </c>
      <c r="C87" s="39">
        <v>41487</v>
      </c>
      <c r="D87" s="7">
        <f t="shared" si="14"/>
        <v>271947.85185445001</v>
      </c>
      <c r="E87" s="36">
        <f t="shared" si="10"/>
        <v>2064.5014426033258</v>
      </c>
      <c r="F87" s="7">
        <f t="shared" si="7"/>
        <v>555.93303591007634</v>
      </c>
      <c r="G87">
        <f t="shared" si="11"/>
        <v>75</v>
      </c>
      <c r="H87">
        <f t="shared" si="12"/>
        <v>85</v>
      </c>
      <c r="I87" s="99">
        <f t="shared" si="8"/>
        <v>2780.4344785134022</v>
      </c>
      <c r="J87" s="7">
        <f t="shared" si="9"/>
        <v>271391.91881853994</v>
      </c>
      <c r="L87">
        <v>1</v>
      </c>
      <c r="M87" s="226">
        <v>0</v>
      </c>
    </row>
    <row r="88" spans="2:13" hidden="1" outlineLevel="1" x14ac:dyDescent="0.3">
      <c r="B88">
        <v>12</v>
      </c>
      <c r="C88" s="39">
        <v>41518</v>
      </c>
      <c r="D88" s="7">
        <f t="shared" si="14"/>
        <v>271391.91881853994</v>
      </c>
      <c r="E88" s="36">
        <f t="shared" si="10"/>
        <v>2060.2810578979465</v>
      </c>
      <c r="F88" s="7">
        <f t="shared" si="7"/>
        <v>560.15342061545562</v>
      </c>
      <c r="G88">
        <f t="shared" si="11"/>
        <v>75</v>
      </c>
      <c r="H88">
        <f t="shared" si="12"/>
        <v>85</v>
      </c>
      <c r="I88" s="99">
        <f t="shared" si="8"/>
        <v>2780.4344785134022</v>
      </c>
      <c r="J88" s="7">
        <f t="shared" si="9"/>
        <v>270831.76539792446</v>
      </c>
      <c r="L88" s="100">
        <v>1</v>
      </c>
      <c r="M88" s="226">
        <v>0</v>
      </c>
    </row>
    <row r="89" spans="2:13" hidden="1" outlineLevel="1" x14ac:dyDescent="0.3">
      <c r="B89">
        <v>13</v>
      </c>
      <c r="C89" s="39">
        <v>41548</v>
      </c>
      <c r="D89" s="7">
        <f t="shared" ref="D89:D152" si="15">+J88</f>
        <v>270831.76539792446</v>
      </c>
      <c r="E89" s="36">
        <f t="shared" si="10"/>
        <v>2056.0286339973572</v>
      </c>
      <c r="F89" s="7">
        <f t="shared" si="7"/>
        <v>564.40584451604491</v>
      </c>
      <c r="G89">
        <f t="shared" si="11"/>
        <v>75</v>
      </c>
      <c r="H89">
        <f t="shared" si="12"/>
        <v>85</v>
      </c>
      <c r="I89" s="99">
        <f t="shared" si="8"/>
        <v>2780.4344785134022</v>
      </c>
      <c r="J89" s="7">
        <f t="shared" si="9"/>
        <v>270267.3595534084</v>
      </c>
      <c r="L89">
        <v>1</v>
      </c>
      <c r="M89" s="226">
        <v>0</v>
      </c>
    </row>
    <row r="90" spans="2:13" hidden="1" outlineLevel="1" x14ac:dyDescent="0.3">
      <c r="B90">
        <v>14</v>
      </c>
      <c r="C90" s="39">
        <v>41579</v>
      </c>
      <c r="D90" s="7">
        <f t="shared" si="15"/>
        <v>270267.3595534084</v>
      </c>
      <c r="E90" s="36">
        <f t="shared" si="10"/>
        <v>2051.7439276749083</v>
      </c>
      <c r="F90" s="7">
        <f t="shared" si="7"/>
        <v>568.69055083849389</v>
      </c>
      <c r="G90">
        <f t="shared" si="11"/>
        <v>75</v>
      </c>
      <c r="H90">
        <f t="shared" si="12"/>
        <v>85</v>
      </c>
      <c r="I90" s="99">
        <f t="shared" si="8"/>
        <v>2780.4344785134022</v>
      </c>
      <c r="J90" s="7">
        <f t="shared" si="9"/>
        <v>269698.66900256992</v>
      </c>
      <c r="L90">
        <v>1</v>
      </c>
      <c r="M90" s="226">
        <v>0</v>
      </c>
    </row>
    <row r="91" spans="2:13" hidden="1" outlineLevel="1" x14ac:dyDescent="0.3">
      <c r="B91">
        <v>15</v>
      </c>
      <c r="C91" s="244">
        <v>41609</v>
      </c>
      <c r="D91" s="245">
        <f t="shared" si="15"/>
        <v>269698.66900256992</v>
      </c>
      <c r="E91" s="117">
        <f t="shared" si="10"/>
        <v>2047.4266938574876</v>
      </c>
      <c r="F91" s="245">
        <f t="shared" si="7"/>
        <v>3353.4422631693169</v>
      </c>
      <c r="G91" s="118">
        <f t="shared" si="11"/>
        <v>75</v>
      </c>
      <c r="H91" s="118">
        <f t="shared" si="12"/>
        <v>85</v>
      </c>
      <c r="I91" s="41">
        <f t="shared" si="8"/>
        <v>5560.8689570268043</v>
      </c>
      <c r="J91" s="245">
        <f t="shared" si="9"/>
        <v>266345.22673940059</v>
      </c>
      <c r="K91" s="118"/>
      <c r="L91" s="58">
        <v>2</v>
      </c>
      <c r="M91" s="226">
        <v>160</v>
      </c>
    </row>
    <row r="92" spans="2:13" hidden="1" outlineLevel="1" x14ac:dyDescent="0.3">
      <c r="B92">
        <v>16</v>
      </c>
      <c r="C92" s="39">
        <v>41640</v>
      </c>
      <c r="D92" s="7">
        <f t="shared" si="15"/>
        <v>266345.22673940059</v>
      </c>
      <c r="E92" s="36">
        <f t="shared" si="10"/>
        <v>2021.9689219251488</v>
      </c>
      <c r="F92" s="7">
        <f t="shared" si="7"/>
        <v>598.46555658825332</v>
      </c>
      <c r="G92">
        <f t="shared" si="11"/>
        <v>75</v>
      </c>
      <c r="H92">
        <f t="shared" si="12"/>
        <v>85</v>
      </c>
      <c r="I92" s="99">
        <f t="shared" si="8"/>
        <v>2780.4344785134022</v>
      </c>
      <c r="J92" s="7">
        <f t="shared" si="9"/>
        <v>265746.76118281233</v>
      </c>
      <c r="L92">
        <v>1</v>
      </c>
      <c r="M92" s="226">
        <v>0</v>
      </c>
    </row>
    <row r="93" spans="2:13" hidden="1" outlineLevel="1" x14ac:dyDescent="0.3">
      <c r="B93">
        <v>17</v>
      </c>
      <c r="C93" s="39">
        <v>41671</v>
      </c>
      <c r="D93" s="7">
        <f t="shared" si="15"/>
        <v>265746.76118281233</v>
      </c>
      <c r="E93" s="36">
        <f t="shared" si="10"/>
        <v>2017.4256501305765</v>
      </c>
      <c r="F93" s="7">
        <f t="shared" si="7"/>
        <v>603.00882838282564</v>
      </c>
      <c r="G93">
        <f t="shared" si="11"/>
        <v>75</v>
      </c>
      <c r="H93">
        <f t="shared" si="12"/>
        <v>85</v>
      </c>
      <c r="I93" s="99">
        <f t="shared" si="8"/>
        <v>2780.4344785134022</v>
      </c>
      <c r="J93" s="7">
        <f t="shared" si="9"/>
        <v>265143.75235442951</v>
      </c>
      <c r="L93">
        <v>1</v>
      </c>
      <c r="M93" s="226">
        <v>0</v>
      </c>
    </row>
    <row r="94" spans="2:13" hidden="1" outlineLevel="1" x14ac:dyDescent="0.3">
      <c r="B94">
        <v>18</v>
      </c>
      <c r="C94" s="39">
        <v>41699</v>
      </c>
      <c r="D94" s="7">
        <f t="shared" si="15"/>
        <v>265143.75235442951</v>
      </c>
      <c r="E94" s="36">
        <f t="shared" si="10"/>
        <v>2012.8478879323843</v>
      </c>
      <c r="F94" s="7">
        <f t="shared" si="7"/>
        <v>607.58659058101784</v>
      </c>
      <c r="G94">
        <f t="shared" si="11"/>
        <v>75</v>
      </c>
      <c r="H94">
        <f t="shared" si="12"/>
        <v>85</v>
      </c>
      <c r="I94" s="99">
        <f t="shared" si="8"/>
        <v>2780.4344785134022</v>
      </c>
      <c r="J94" s="7">
        <f t="shared" si="9"/>
        <v>264536.16576384852</v>
      </c>
      <c r="L94">
        <v>1</v>
      </c>
      <c r="M94" s="226">
        <v>0</v>
      </c>
    </row>
    <row r="95" spans="2:13" hidden="1" outlineLevel="1" x14ac:dyDescent="0.3">
      <c r="B95">
        <v>19</v>
      </c>
      <c r="C95" s="39">
        <v>41730</v>
      </c>
      <c r="D95" s="7">
        <f t="shared" si="15"/>
        <v>264536.16576384852</v>
      </c>
      <c r="E95" s="36">
        <f t="shared" si="10"/>
        <v>2008.2353734954906</v>
      </c>
      <c r="F95" s="7">
        <f t="shared" si="7"/>
        <v>612.19910501791151</v>
      </c>
      <c r="G95">
        <f t="shared" si="11"/>
        <v>75</v>
      </c>
      <c r="H95">
        <f t="shared" si="12"/>
        <v>85</v>
      </c>
      <c r="I95" s="99">
        <f t="shared" si="8"/>
        <v>2780.4344785134022</v>
      </c>
      <c r="J95" s="7">
        <f t="shared" si="9"/>
        <v>263923.96665883058</v>
      </c>
      <c r="L95">
        <v>1</v>
      </c>
      <c r="M95" s="226">
        <v>0</v>
      </c>
    </row>
    <row r="96" spans="2:13" hidden="1" outlineLevel="1" x14ac:dyDescent="0.3">
      <c r="B96">
        <v>20</v>
      </c>
      <c r="C96" s="39">
        <v>41760</v>
      </c>
      <c r="D96" s="7">
        <f t="shared" si="15"/>
        <v>263923.96665883058</v>
      </c>
      <c r="E96" s="36">
        <f t="shared" si="10"/>
        <v>2003.587842997083</v>
      </c>
      <c r="F96" s="7">
        <f t="shared" si="7"/>
        <v>616.84663551631911</v>
      </c>
      <c r="G96">
        <f t="shared" si="11"/>
        <v>75</v>
      </c>
      <c r="H96">
        <f t="shared" si="12"/>
        <v>85</v>
      </c>
      <c r="I96" s="99">
        <f t="shared" si="8"/>
        <v>2780.4344785134022</v>
      </c>
      <c r="J96" s="7">
        <f t="shared" si="9"/>
        <v>263307.12002331426</v>
      </c>
      <c r="L96">
        <v>1</v>
      </c>
      <c r="M96" s="226">
        <v>0</v>
      </c>
    </row>
    <row r="97" spans="2:13" hidden="1" outlineLevel="1" x14ac:dyDescent="0.3">
      <c r="B97">
        <v>21</v>
      </c>
      <c r="C97" s="39">
        <v>41791</v>
      </c>
      <c r="D97" s="7">
        <f t="shared" si="15"/>
        <v>263307.12002331426</v>
      </c>
      <c r="E97" s="36">
        <f t="shared" si="10"/>
        <v>1998.9050306115303</v>
      </c>
      <c r="F97" s="7">
        <f t="shared" si="7"/>
        <v>621.52944790187189</v>
      </c>
      <c r="G97">
        <f t="shared" si="11"/>
        <v>75</v>
      </c>
      <c r="H97">
        <f t="shared" si="12"/>
        <v>85</v>
      </c>
      <c r="I97" s="99">
        <f t="shared" si="8"/>
        <v>2780.4344785134022</v>
      </c>
      <c r="J97" s="7">
        <f t="shared" si="9"/>
        <v>262685.59057541238</v>
      </c>
      <c r="L97">
        <v>1</v>
      </c>
      <c r="M97" s="226">
        <v>0</v>
      </c>
    </row>
    <row r="98" spans="2:13" hidden="1" outlineLevel="1" x14ac:dyDescent="0.3">
      <c r="B98">
        <v>22</v>
      </c>
      <c r="C98" s="39">
        <v>41821</v>
      </c>
      <c r="D98" s="7">
        <f t="shared" si="15"/>
        <v>262685.59057541238</v>
      </c>
      <c r="E98" s="36">
        <f t="shared" si="10"/>
        <v>1994.1866684951765</v>
      </c>
      <c r="F98" s="7">
        <f t="shared" si="7"/>
        <v>626.24781001822566</v>
      </c>
      <c r="G98">
        <f t="shared" si="11"/>
        <v>75</v>
      </c>
      <c r="H98">
        <f t="shared" si="12"/>
        <v>85</v>
      </c>
      <c r="I98" s="99">
        <f t="shared" si="8"/>
        <v>2780.4344785134022</v>
      </c>
      <c r="J98" s="7">
        <f t="shared" si="9"/>
        <v>262059.34276539416</v>
      </c>
      <c r="L98">
        <v>1</v>
      </c>
      <c r="M98" s="226">
        <v>0</v>
      </c>
    </row>
    <row r="99" spans="2:13" hidden="1" outlineLevel="1" x14ac:dyDescent="0.3">
      <c r="B99">
        <v>23</v>
      </c>
      <c r="C99" s="39">
        <v>41852</v>
      </c>
      <c r="D99" s="7">
        <f t="shared" si="15"/>
        <v>262059.34276539416</v>
      </c>
      <c r="E99" s="36">
        <f t="shared" si="10"/>
        <v>1989.4324867710209</v>
      </c>
      <c r="F99" s="7">
        <f t="shared" si="7"/>
        <v>631.00199174238128</v>
      </c>
      <c r="G99">
        <f t="shared" si="11"/>
        <v>75</v>
      </c>
      <c r="H99">
        <f t="shared" si="12"/>
        <v>85</v>
      </c>
      <c r="I99" s="99">
        <f t="shared" si="8"/>
        <v>2780.4344785134022</v>
      </c>
      <c r="J99" s="7">
        <f t="shared" si="9"/>
        <v>261428.34077365178</v>
      </c>
      <c r="L99">
        <v>1</v>
      </c>
      <c r="M99" s="226">
        <v>0</v>
      </c>
    </row>
    <row r="100" spans="2:13" hidden="1" outlineLevel="1" x14ac:dyDescent="0.3">
      <c r="B100">
        <v>24</v>
      </c>
      <c r="C100" s="39">
        <v>41883</v>
      </c>
      <c r="D100" s="7">
        <f t="shared" si="15"/>
        <v>261428.34077365178</v>
      </c>
      <c r="E100" s="36">
        <f t="shared" si="10"/>
        <v>1984.6422135132827</v>
      </c>
      <c r="F100" s="7">
        <f t="shared" si="7"/>
        <v>635.79226500011941</v>
      </c>
      <c r="G100">
        <f t="shared" si="11"/>
        <v>75</v>
      </c>
      <c r="H100">
        <f t="shared" si="12"/>
        <v>85</v>
      </c>
      <c r="I100" s="99">
        <f t="shared" si="8"/>
        <v>2780.4344785134022</v>
      </c>
      <c r="J100" s="7">
        <f t="shared" si="9"/>
        <v>260792.54850865167</v>
      </c>
      <c r="L100">
        <v>1</v>
      </c>
      <c r="M100" s="226">
        <v>0</v>
      </c>
    </row>
    <row r="101" spans="2:13" hidden="1" outlineLevel="1" x14ac:dyDescent="0.3">
      <c r="B101">
        <v>25</v>
      </c>
      <c r="C101" s="39">
        <v>41913</v>
      </c>
      <c r="D101" s="7">
        <f t="shared" si="15"/>
        <v>260792.54850865167</v>
      </c>
      <c r="E101" s="36">
        <f t="shared" si="10"/>
        <v>1979.8155747318472</v>
      </c>
      <c r="F101" s="7">
        <f t="shared" si="7"/>
        <v>640.61890378155499</v>
      </c>
      <c r="G101">
        <f t="shared" si="11"/>
        <v>75</v>
      </c>
      <c r="H101">
        <f t="shared" si="12"/>
        <v>85</v>
      </c>
      <c r="I101" s="99">
        <f t="shared" si="8"/>
        <v>2780.4344785134022</v>
      </c>
      <c r="J101" s="7">
        <f t="shared" si="9"/>
        <v>260151.92960487012</v>
      </c>
      <c r="L101">
        <v>1</v>
      </c>
      <c r="M101" s="226">
        <v>0</v>
      </c>
    </row>
    <row r="102" spans="2:13" hidden="1" outlineLevel="1" x14ac:dyDescent="0.3">
      <c r="B102">
        <v>26</v>
      </c>
      <c r="C102" s="39">
        <v>41944</v>
      </c>
      <c r="D102" s="7">
        <f t="shared" si="15"/>
        <v>260151.92960487012</v>
      </c>
      <c r="E102" s="36">
        <f t="shared" si="10"/>
        <v>1974.9522943565942</v>
      </c>
      <c r="F102" s="7">
        <f t="shared" si="7"/>
        <v>645.48218415680799</v>
      </c>
      <c r="G102">
        <f t="shared" si="11"/>
        <v>75</v>
      </c>
      <c r="H102">
        <f t="shared" si="12"/>
        <v>85</v>
      </c>
      <c r="I102" s="99">
        <f t="shared" si="8"/>
        <v>2780.4344785134022</v>
      </c>
      <c r="J102" s="7">
        <f t="shared" si="9"/>
        <v>259506.44742071332</v>
      </c>
      <c r="L102">
        <v>1</v>
      </c>
      <c r="M102" s="226">
        <v>0</v>
      </c>
    </row>
    <row r="103" spans="2:13" hidden="1" outlineLevel="1" x14ac:dyDescent="0.3">
      <c r="B103">
        <v>27</v>
      </c>
      <c r="C103" s="39">
        <v>41974</v>
      </c>
      <c r="D103" s="7">
        <f t="shared" si="15"/>
        <v>259506.44742071332</v>
      </c>
      <c r="E103" s="36">
        <f t="shared" si="10"/>
        <v>1970.0520942216076</v>
      </c>
      <c r="F103" s="7">
        <f t="shared" si="7"/>
        <v>3430.8168628051967</v>
      </c>
      <c r="G103">
        <f t="shared" si="11"/>
        <v>75</v>
      </c>
      <c r="H103">
        <f t="shared" si="12"/>
        <v>85</v>
      </c>
      <c r="I103" s="99">
        <f t="shared" si="8"/>
        <v>5560.8689570268043</v>
      </c>
      <c r="J103" s="7">
        <f t="shared" si="9"/>
        <v>256075.63055790812</v>
      </c>
      <c r="L103" s="58">
        <v>2</v>
      </c>
      <c r="M103" s="226">
        <v>160</v>
      </c>
    </row>
    <row r="104" spans="2:13" hidden="1" outlineLevel="1" x14ac:dyDescent="0.3">
      <c r="B104">
        <v>28</v>
      </c>
      <c r="C104" s="39">
        <v>42005</v>
      </c>
      <c r="D104" s="7">
        <f t="shared" si="15"/>
        <v>256075.63055790812</v>
      </c>
      <c r="E104" s="36">
        <f t="shared" si="10"/>
        <v>1944.006930362913</v>
      </c>
      <c r="F104" s="7">
        <f t="shared" si="7"/>
        <v>676.4275481504892</v>
      </c>
      <c r="G104">
        <f t="shared" si="11"/>
        <v>75</v>
      </c>
      <c r="H104">
        <f t="shared" si="12"/>
        <v>85</v>
      </c>
      <c r="I104" s="99">
        <f t="shared" si="8"/>
        <v>2780.4344785134022</v>
      </c>
      <c r="J104" s="7">
        <f t="shared" si="9"/>
        <v>255399.20300975762</v>
      </c>
      <c r="L104">
        <v>1</v>
      </c>
      <c r="M104" s="226">
        <v>0</v>
      </c>
    </row>
    <row r="105" spans="2:13" hidden="1" outlineLevel="1" x14ac:dyDescent="0.3">
      <c r="B105">
        <v>29</v>
      </c>
      <c r="C105" s="39">
        <v>42036</v>
      </c>
      <c r="D105" s="7">
        <f t="shared" si="15"/>
        <v>255399.20300975762</v>
      </c>
      <c r="E105" s="36">
        <f t="shared" si="10"/>
        <v>1938.8718074360338</v>
      </c>
      <c r="F105" s="7">
        <f t="shared" si="7"/>
        <v>681.56267107736835</v>
      </c>
      <c r="G105">
        <f t="shared" si="11"/>
        <v>75</v>
      </c>
      <c r="H105">
        <f t="shared" si="12"/>
        <v>85</v>
      </c>
      <c r="I105" s="99">
        <f t="shared" si="8"/>
        <v>2780.4344785134022</v>
      </c>
      <c r="J105" s="7">
        <f t="shared" si="9"/>
        <v>254717.64033868024</v>
      </c>
      <c r="L105">
        <v>1</v>
      </c>
      <c r="M105" s="226">
        <v>0</v>
      </c>
    </row>
    <row r="106" spans="2:13" hidden="1" outlineLevel="1" x14ac:dyDescent="0.3">
      <c r="B106">
        <v>30</v>
      </c>
      <c r="C106" s="39">
        <v>42064</v>
      </c>
      <c r="D106" s="7">
        <f t="shared" si="15"/>
        <v>254717.64033868024</v>
      </c>
      <c r="E106" s="36">
        <f t="shared" si="10"/>
        <v>1933.6977010473688</v>
      </c>
      <c r="F106" s="7">
        <f t="shared" si="7"/>
        <v>686.73677746603335</v>
      </c>
      <c r="G106">
        <f t="shared" si="11"/>
        <v>75</v>
      </c>
      <c r="H106">
        <f t="shared" si="12"/>
        <v>85</v>
      </c>
      <c r="I106" s="99">
        <f t="shared" si="8"/>
        <v>2780.4344785134022</v>
      </c>
      <c r="J106" s="7">
        <f t="shared" si="9"/>
        <v>254030.90356121422</v>
      </c>
      <c r="L106">
        <v>1</v>
      </c>
      <c r="M106" s="226">
        <v>0</v>
      </c>
    </row>
    <row r="107" spans="2:13" hidden="1" outlineLevel="1" x14ac:dyDescent="0.3">
      <c r="B107">
        <v>31</v>
      </c>
      <c r="C107" s="39">
        <v>42095</v>
      </c>
      <c r="D107" s="7">
        <f t="shared" si="15"/>
        <v>254030.90356121422</v>
      </c>
      <c r="E107" s="36">
        <f t="shared" si="10"/>
        <v>1928.4843152526314</v>
      </c>
      <c r="F107" s="7">
        <f t="shared" si="7"/>
        <v>691.95016326077075</v>
      </c>
      <c r="G107">
        <f t="shared" si="11"/>
        <v>75</v>
      </c>
      <c r="H107">
        <f t="shared" si="12"/>
        <v>85</v>
      </c>
      <c r="I107" s="99">
        <f t="shared" si="8"/>
        <v>2780.4344785134022</v>
      </c>
      <c r="J107" s="7">
        <f t="shared" si="9"/>
        <v>253338.95339795345</v>
      </c>
      <c r="L107">
        <v>1</v>
      </c>
      <c r="M107" s="226">
        <v>0</v>
      </c>
    </row>
    <row r="108" spans="2:13" hidden="1" outlineLevel="1" x14ac:dyDescent="0.3">
      <c r="B108">
        <v>32</v>
      </c>
      <c r="C108" s="39">
        <v>42125</v>
      </c>
      <c r="D108" s="7">
        <f t="shared" si="15"/>
        <v>253338.95339795345</v>
      </c>
      <c r="E108" s="36">
        <f t="shared" si="10"/>
        <v>1923.231351860863</v>
      </c>
      <c r="F108" s="7">
        <f t="shared" si="7"/>
        <v>697.20312665253914</v>
      </c>
      <c r="G108">
        <f t="shared" si="11"/>
        <v>75</v>
      </c>
      <c r="H108">
        <f t="shared" si="12"/>
        <v>85</v>
      </c>
      <c r="I108" s="99">
        <f t="shared" si="8"/>
        <v>2780.4344785134022</v>
      </c>
      <c r="J108" s="7">
        <f t="shared" si="9"/>
        <v>252641.7502713009</v>
      </c>
      <c r="L108">
        <v>1</v>
      </c>
      <c r="M108" s="226">
        <v>0</v>
      </c>
    </row>
    <row r="109" spans="2:13" hidden="1" outlineLevel="1" x14ac:dyDescent="0.3">
      <c r="B109">
        <v>33</v>
      </c>
      <c r="C109" s="39">
        <v>42156</v>
      </c>
      <c r="D109" s="7">
        <f t="shared" si="15"/>
        <v>252641.7502713009</v>
      </c>
      <c r="E109" s="36">
        <f t="shared" si="10"/>
        <v>1917.9385104173789</v>
      </c>
      <c r="F109" s="7">
        <f t="shared" ref="F109:F140" si="16">+I109-H109-G109-E109</f>
        <v>702.49596809602326</v>
      </c>
      <c r="G109">
        <f t="shared" si="11"/>
        <v>75</v>
      </c>
      <c r="H109">
        <f t="shared" si="12"/>
        <v>85</v>
      </c>
      <c r="I109" s="99">
        <f t="shared" ref="I109:I140" si="17">+$B$72*L109</f>
        <v>2780.4344785134022</v>
      </c>
      <c r="J109" s="7">
        <f t="shared" ref="J109:J140" si="18">+D109-F109</f>
        <v>251939.25430320489</v>
      </c>
      <c r="L109">
        <v>1</v>
      </c>
      <c r="M109" s="226">
        <v>0</v>
      </c>
    </row>
    <row r="110" spans="2:13" hidden="1" outlineLevel="1" x14ac:dyDescent="0.3">
      <c r="B110">
        <v>34</v>
      </c>
      <c r="C110" s="39">
        <v>42186</v>
      </c>
      <c r="D110" s="7">
        <f t="shared" si="15"/>
        <v>251939.25430320489</v>
      </c>
      <c r="E110" s="36">
        <f t="shared" si="10"/>
        <v>1912.6054881865819</v>
      </c>
      <c r="F110" s="7">
        <f t="shared" si="16"/>
        <v>707.8289903268203</v>
      </c>
      <c r="G110">
        <f t="shared" si="11"/>
        <v>75</v>
      </c>
      <c r="H110">
        <f t="shared" si="12"/>
        <v>85</v>
      </c>
      <c r="I110" s="99">
        <f t="shared" si="17"/>
        <v>2780.4344785134022</v>
      </c>
      <c r="J110" s="7">
        <f t="shared" si="18"/>
        <v>251231.42531287807</v>
      </c>
      <c r="L110">
        <v>1</v>
      </c>
      <c r="M110" s="226">
        <v>0</v>
      </c>
    </row>
    <row r="111" spans="2:13" hidden="1" outlineLevel="1" x14ac:dyDescent="0.3">
      <c r="B111">
        <v>35</v>
      </c>
      <c r="C111" s="39">
        <v>42217</v>
      </c>
      <c r="D111" s="7">
        <f t="shared" si="15"/>
        <v>251231.42531287807</v>
      </c>
      <c r="E111" s="36">
        <f t="shared" si="10"/>
        <v>1907.2319801346475</v>
      </c>
      <c r="F111" s="7">
        <f t="shared" si="16"/>
        <v>713.20249837875463</v>
      </c>
      <c r="G111">
        <f t="shared" si="11"/>
        <v>75</v>
      </c>
      <c r="H111">
        <f t="shared" si="12"/>
        <v>85</v>
      </c>
      <c r="I111" s="99">
        <f t="shared" si="17"/>
        <v>2780.4344785134022</v>
      </c>
      <c r="J111" s="7">
        <f t="shared" si="18"/>
        <v>250518.22281449931</v>
      </c>
      <c r="L111">
        <v>1</v>
      </c>
      <c r="M111" s="226">
        <v>0</v>
      </c>
    </row>
    <row r="112" spans="2:13" hidden="1" outlineLevel="1" x14ac:dyDescent="0.3">
      <c r="B112">
        <v>36</v>
      </c>
      <c r="C112" s="39">
        <v>42248</v>
      </c>
      <c r="D112" s="7">
        <f t="shared" si="15"/>
        <v>250518.22281449931</v>
      </c>
      <c r="E112" s="36">
        <f t="shared" si="10"/>
        <v>1901.817678912076</v>
      </c>
      <c r="F112" s="7">
        <f t="shared" si="16"/>
        <v>718.61679960132619</v>
      </c>
      <c r="G112">
        <f t="shared" si="11"/>
        <v>75</v>
      </c>
      <c r="H112">
        <f t="shared" si="12"/>
        <v>85</v>
      </c>
      <c r="I112" s="99">
        <f t="shared" si="17"/>
        <v>2780.4344785134022</v>
      </c>
      <c r="J112" s="7">
        <f t="shared" si="18"/>
        <v>249799.60601489799</v>
      </c>
      <c r="L112">
        <v>1</v>
      </c>
      <c r="M112" s="226">
        <v>0</v>
      </c>
    </row>
    <row r="113" spans="2:13" hidden="1" outlineLevel="1" x14ac:dyDescent="0.3">
      <c r="B113">
        <v>37</v>
      </c>
      <c r="C113" s="39">
        <v>42278</v>
      </c>
      <c r="D113" s="7">
        <f t="shared" si="15"/>
        <v>249799.60601489799</v>
      </c>
      <c r="E113" s="36">
        <f t="shared" si="10"/>
        <v>1896.3622748361138</v>
      </c>
      <c r="F113" s="7">
        <f t="shared" si="16"/>
        <v>724.07220367728837</v>
      </c>
      <c r="G113">
        <f t="shared" si="11"/>
        <v>75</v>
      </c>
      <c r="H113">
        <f t="shared" si="12"/>
        <v>85</v>
      </c>
      <c r="I113" s="99">
        <f t="shared" si="17"/>
        <v>2780.4344785134022</v>
      </c>
      <c r="J113" s="7">
        <f t="shared" si="18"/>
        <v>249075.5338112207</v>
      </c>
      <c r="L113">
        <v>1</v>
      </c>
      <c r="M113" s="226">
        <v>0</v>
      </c>
    </row>
    <row r="114" spans="2:13" hidden="1" outlineLevel="1" x14ac:dyDescent="0.3">
      <c r="B114">
        <v>38</v>
      </c>
      <c r="C114" s="39">
        <v>42309</v>
      </c>
      <c r="D114" s="7">
        <f t="shared" si="15"/>
        <v>249075.5338112207</v>
      </c>
      <c r="E114" s="36">
        <f t="shared" si="10"/>
        <v>1890.86545587304</v>
      </c>
      <c r="F114" s="7">
        <f t="shared" si="16"/>
        <v>729.56902264036216</v>
      </c>
      <c r="G114">
        <f t="shared" si="11"/>
        <v>75</v>
      </c>
      <c r="H114">
        <f t="shared" si="12"/>
        <v>85</v>
      </c>
      <c r="I114" s="99">
        <f t="shared" si="17"/>
        <v>2780.4344785134022</v>
      </c>
      <c r="J114" s="7">
        <f t="shared" si="18"/>
        <v>248345.96478858034</v>
      </c>
      <c r="L114">
        <v>1</v>
      </c>
      <c r="M114" s="226">
        <v>0</v>
      </c>
    </row>
    <row r="115" spans="2:13" hidden="1" outlineLevel="1" x14ac:dyDescent="0.3">
      <c r="B115">
        <v>39</v>
      </c>
      <c r="C115" s="39">
        <v>42339</v>
      </c>
      <c r="D115" s="7">
        <f t="shared" si="15"/>
        <v>248345.96478858034</v>
      </c>
      <c r="E115" s="36">
        <f t="shared" si="10"/>
        <v>1885.3269076203189</v>
      </c>
      <c r="F115" s="7">
        <f t="shared" si="16"/>
        <v>3515.5420494064856</v>
      </c>
      <c r="G115">
        <f t="shared" si="11"/>
        <v>75</v>
      </c>
      <c r="H115">
        <f t="shared" si="12"/>
        <v>85</v>
      </c>
      <c r="I115" s="99">
        <f t="shared" si="17"/>
        <v>5560.8689570268043</v>
      </c>
      <c r="J115" s="7">
        <f t="shared" si="18"/>
        <v>244830.42273917387</v>
      </c>
      <c r="L115" s="58">
        <v>2</v>
      </c>
      <c r="M115" s="226">
        <v>160</v>
      </c>
    </row>
    <row r="116" spans="2:13" hidden="1" outlineLevel="1" x14ac:dyDescent="0.3">
      <c r="B116">
        <v>40</v>
      </c>
      <c r="C116" s="39">
        <v>42370</v>
      </c>
      <c r="D116" s="7">
        <f t="shared" si="15"/>
        <v>244830.42273917387</v>
      </c>
      <c r="E116" s="36">
        <f t="shared" si="10"/>
        <v>1858.6385496022647</v>
      </c>
      <c r="F116" s="7">
        <f t="shared" si="16"/>
        <v>761.79592891113748</v>
      </c>
      <c r="G116">
        <f t="shared" si="11"/>
        <v>75</v>
      </c>
      <c r="H116">
        <f t="shared" si="12"/>
        <v>85</v>
      </c>
      <c r="I116" s="99">
        <f t="shared" si="17"/>
        <v>2780.4344785134022</v>
      </c>
      <c r="J116" s="7">
        <f t="shared" si="18"/>
        <v>244068.62681026274</v>
      </c>
      <c r="L116">
        <v>1</v>
      </c>
      <c r="M116" s="226">
        <v>0</v>
      </c>
    </row>
    <row r="117" spans="2:13" hidden="1" outlineLevel="1" x14ac:dyDescent="0.3">
      <c r="B117">
        <v>41</v>
      </c>
      <c r="C117" s="39">
        <v>42401</v>
      </c>
      <c r="D117" s="7">
        <f t="shared" si="15"/>
        <v>244068.62681026274</v>
      </c>
      <c r="E117" s="36">
        <f t="shared" si="10"/>
        <v>1852.8553496855097</v>
      </c>
      <c r="F117" s="7">
        <f t="shared" si="16"/>
        <v>767.57912882789242</v>
      </c>
      <c r="G117">
        <f t="shared" si="11"/>
        <v>75</v>
      </c>
      <c r="H117">
        <f t="shared" si="12"/>
        <v>85</v>
      </c>
      <c r="I117" s="99">
        <f t="shared" si="17"/>
        <v>2780.4344785134022</v>
      </c>
      <c r="J117" s="7">
        <f t="shared" si="18"/>
        <v>243301.04768143484</v>
      </c>
      <c r="L117">
        <v>1</v>
      </c>
      <c r="M117" s="226">
        <v>0</v>
      </c>
    </row>
    <row r="118" spans="2:13" hidden="1" outlineLevel="1" x14ac:dyDescent="0.3">
      <c r="B118">
        <v>42</v>
      </c>
      <c r="C118" s="39">
        <v>42430</v>
      </c>
      <c r="D118" s="7">
        <f t="shared" si="15"/>
        <v>243301.04768143484</v>
      </c>
      <c r="E118" s="36">
        <f t="shared" si="10"/>
        <v>1847.0282464082773</v>
      </c>
      <c r="F118" s="7">
        <f t="shared" si="16"/>
        <v>773.4062321051249</v>
      </c>
      <c r="G118">
        <f t="shared" si="11"/>
        <v>75</v>
      </c>
      <c r="H118">
        <f t="shared" si="12"/>
        <v>85</v>
      </c>
      <c r="I118" s="99">
        <f t="shared" si="17"/>
        <v>2780.4344785134022</v>
      </c>
      <c r="J118" s="7">
        <f t="shared" si="18"/>
        <v>242527.64144932971</v>
      </c>
      <c r="L118">
        <v>1</v>
      </c>
      <c r="M118" s="226">
        <v>0</v>
      </c>
    </row>
    <row r="119" spans="2:13" hidden="1" outlineLevel="1" x14ac:dyDescent="0.3">
      <c r="B119">
        <v>43</v>
      </c>
      <c r="C119" s="39">
        <v>42461</v>
      </c>
      <c r="D119" s="7">
        <f t="shared" si="15"/>
        <v>242527.64144932971</v>
      </c>
      <c r="E119" s="36">
        <f t="shared" si="10"/>
        <v>1841.1569064767009</v>
      </c>
      <c r="F119" s="7">
        <f t="shared" si="16"/>
        <v>779.27757203670126</v>
      </c>
      <c r="G119">
        <f t="shared" si="11"/>
        <v>75</v>
      </c>
      <c r="H119">
        <f t="shared" si="12"/>
        <v>85</v>
      </c>
      <c r="I119" s="99">
        <f t="shared" si="17"/>
        <v>2780.4344785134022</v>
      </c>
      <c r="J119" s="7">
        <f t="shared" si="18"/>
        <v>241748.36387729301</v>
      </c>
      <c r="L119">
        <v>1</v>
      </c>
      <c r="M119" s="226">
        <v>0</v>
      </c>
    </row>
    <row r="120" spans="2:13" hidden="1" outlineLevel="1" x14ac:dyDescent="0.3">
      <c r="B120">
        <v>44</v>
      </c>
      <c r="C120" s="39">
        <v>42491</v>
      </c>
      <c r="D120" s="7">
        <f t="shared" si="15"/>
        <v>241748.36387729301</v>
      </c>
      <c r="E120" s="36">
        <f t="shared" si="10"/>
        <v>1835.2409940667023</v>
      </c>
      <c r="F120" s="7">
        <f t="shared" si="16"/>
        <v>785.19348444669981</v>
      </c>
      <c r="G120">
        <f t="shared" si="11"/>
        <v>75</v>
      </c>
      <c r="H120">
        <f t="shared" si="12"/>
        <v>85</v>
      </c>
      <c r="I120" s="99">
        <f t="shared" si="17"/>
        <v>2780.4344785134022</v>
      </c>
      <c r="J120" s="7">
        <f t="shared" si="18"/>
        <v>240963.17039284631</v>
      </c>
      <c r="L120">
        <v>1</v>
      </c>
      <c r="M120" s="226">
        <v>0</v>
      </c>
    </row>
    <row r="121" spans="2:13" hidden="1" outlineLevel="1" x14ac:dyDescent="0.3">
      <c r="B121">
        <v>45</v>
      </c>
      <c r="C121" s="39">
        <v>42522</v>
      </c>
      <c r="D121" s="7">
        <f t="shared" si="15"/>
        <v>240963.17039284631</v>
      </c>
      <c r="E121" s="36">
        <f t="shared" si="10"/>
        <v>1829.2801708047832</v>
      </c>
      <c r="F121" s="7">
        <f t="shared" si="16"/>
        <v>791.15430770861894</v>
      </c>
      <c r="G121">
        <f t="shared" si="11"/>
        <v>75</v>
      </c>
      <c r="H121">
        <f t="shared" si="12"/>
        <v>85</v>
      </c>
      <c r="I121" s="99">
        <f t="shared" si="17"/>
        <v>2780.4344785134022</v>
      </c>
      <c r="J121" s="7">
        <f t="shared" si="18"/>
        <v>240172.0160851377</v>
      </c>
      <c r="L121">
        <v>1</v>
      </c>
      <c r="M121" s="226">
        <v>0</v>
      </c>
    </row>
    <row r="122" spans="2:13" hidden="1" outlineLevel="1" x14ac:dyDescent="0.3">
      <c r="B122">
        <v>46</v>
      </c>
      <c r="C122" s="39">
        <v>42552</v>
      </c>
      <c r="D122" s="7">
        <f t="shared" si="15"/>
        <v>240172.0160851377</v>
      </c>
      <c r="E122" s="36">
        <f t="shared" si="10"/>
        <v>1823.2740957486712</v>
      </c>
      <c r="F122" s="7">
        <f t="shared" si="16"/>
        <v>797.16038276473091</v>
      </c>
      <c r="G122">
        <f t="shared" si="11"/>
        <v>75</v>
      </c>
      <c r="H122">
        <f t="shared" si="12"/>
        <v>85</v>
      </c>
      <c r="I122" s="99">
        <f t="shared" si="17"/>
        <v>2780.4344785134022</v>
      </c>
      <c r="J122" s="7">
        <f t="shared" si="18"/>
        <v>239374.85570237297</v>
      </c>
      <c r="L122">
        <v>1</v>
      </c>
      <c r="M122" s="226">
        <v>0</v>
      </c>
    </row>
    <row r="123" spans="2:13" hidden="1" outlineLevel="1" x14ac:dyDescent="0.3">
      <c r="B123">
        <v>47</v>
      </c>
      <c r="C123" s="39">
        <v>42583</v>
      </c>
      <c r="D123" s="7">
        <f t="shared" si="15"/>
        <v>239374.85570237297</v>
      </c>
      <c r="E123" s="36">
        <f t="shared" si="10"/>
        <v>1817.2224253678187</v>
      </c>
      <c r="F123" s="7">
        <f t="shared" si="16"/>
        <v>803.21205314558347</v>
      </c>
      <c r="G123">
        <f t="shared" si="11"/>
        <v>75</v>
      </c>
      <c r="H123">
        <f t="shared" si="12"/>
        <v>85</v>
      </c>
      <c r="I123" s="99">
        <f t="shared" si="17"/>
        <v>2780.4344785134022</v>
      </c>
      <c r="J123" s="7">
        <f t="shared" si="18"/>
        <v>238571.64364922739</v>
      </c>
      <c r="L123">
        <v>1</v>
      </c>
      <c r="M123" s="226">
        <v>0</v>
      </c>
    </row>
    <row r="124" spans="2:13" hidden="1" outlineLevel="1" x14ac:dyDescent="0.3">
      <c r="B124">
        <v>48</v>
      </c>
      <c r="C124" s="39">
        <v>42614</v>
      </c>
      <c r="D124" s="7">
        <f t="shared" si="15"/>
        <v>238571.64364922739</v>
      </c>
      <c r="E124" s="36">
        <f t="shared" si="10"/>
        <v>1811.1248135237549</v>
      </c>
      <c r="F124" s="7">
        <f t="shared" si="16"/>
        <v>809.30966498964722</v>
      </c>
      <c r="G124">
        <f t="shared" si="11"/>
        <v>75</v>
      </c>
      <c r="H124">
        <f t="shared" si="12"/>
        <v>85</v>
      </c>
      <c r="I124" s="99">
        <f t="shared" si="17"/>
        <v>2780.4344785134022</v>
      </c>
      <c r="J124" s="7">
        <f t="shared" si="18"/>
        <v>237762.33398423775</v>
      </c>
      <c r="L124">
        <v>1</v>
      </c>
      <c r="M124" s="226">
        <v>0</v>
      </c>
    </row>
    <row r="125" spans="2:13" hidden="1" outlineLevel="1" x14ac:dyDescent="0.3">
      <c r="B125">
        <v>49</v>
      </c>
      <c r="C125" s="39">
        <v>42644</v>
      </c>
      <c r="D125" s="7">
        <f t="shared" si="15"/>
        <v>237762.33398423775</v>
      </c>
      <c r="E125" s="36">
        <f t="shared" si="10"/>
        <v>1804.9809114502862</v>
      </c>
      <c r="F125" s="7">
        <f t="shared" si="16"/>
        <v>815.453567063116</v>
      </c>
      <c r="G125">
        <f t="shared" si="11"/>
        <v>75</v>
      </c>
      <c r="H125">
        <f t="shared" si="12"/>
        <v>85</v>
      </c>
      <c r="I125" s="99">
        <f t="shared" si="17"/>
        <v>2780.4344785134022</v>
      </c>
      <c r="J125" s="7">
        <f t="shared" si="18"/>
        <v>236946.88041717463</v>
      </c>
      <c r="L125">
        <v>1</v>
      </c>
      <c r="M125" s="226">
        <v>0</v>
      </c>
    </row>
    <row r="126" spans="2:13" hidden="1" outlineLevel="1" x14ac:dyDescent="0.3">
      <c r="B126">
        <v>50</v>
      </c>
      <c r="C126" s="39">
        <v>42675</v>
      </c>
      <c r="D126" s="7">
        <f t="shared" si="15"/>
        <v>236946.88041717463</v>
      </c>
      <c r="E126" s="36">
        <f t="shared" si="10"/>
        <v>1798.7903677335487</v>
      </c>
      <c r="F126" s="7">
        <f t="shared" si="16"/>
        <v>821.64411077985346</v>
      </c>
      <c r="G126">
        <f t="shared" si="11"/>
        <v>75</v>
      </c>
      <c r="H126">
        <f t="shared" si="12"/>
        <v>85</v>
      </c>
      <c r="I126" s="99">
        <f t="shared" si="17"/>
        <v>2780.4344785134022</v>
      </c>
      <c r="J126" s="7">
        <f t="shared" si="18"/>
        <v>236125.23630639477</v>
      </c>
      <c r="L126">
        <v>1</v>
      </c>
      <c r="M126" s="226">
        <v>0</v>
      </c>
    </row>
    <row r="127" spans="2:13" hidden="1" outlineLevel="1" x14ac:dyDescent="0.3">
      <c r="B127">
        <v>51</v>
      </c>
      <c r="C127" s="39">
        <v>42705</v>
      </c>
      <c r="D127" s="7">
        <f t="shared" si="15"/>
        <v>236125.23630639477</v>
      </c>
      <c r="E127" s="36">
        <f t="shared" si="10"/>
        <v>1792.5528282919081</v>
      </c>
      <c r="F127" s="7">
        <f t="shared" si="16"/>
        <v>3608.3161287348962</v>
      </c>
      <c r="G127">
        <f t="shared" si="11"/>
        <v>75</v>
      </c>
      <c r="H127">
        <f t="shared" si="12"/>
        <v>85</v>
      </c>
      <c r="I127" s="99">
        <f t="shared" si="17"/>
        <v>5560.8689570268043</v>
      </c>
      <c r="J127" s="7">
        <f t="shared" si="18"/>
        <v>232516.92017765986</v>
      </c>
      <c r="L127" s="58">
        <v>2</v>
      </c>
      <c r="M127" s="226">
        <v>160</v>
      </c>
    </row>
    <row r="128" spans="2:13" hidden="1" outlineLevel="1" x14ac:dyDescent="0.3">
      <c r="B128">
        <v>52</v>
      </c>
      <c r="C128" s="39">
        <v>42736</v>
      </c>
      <c r="D128" s="7">
        <f t="shared" si="15"/>
        <v>232516.92017765986</v>
      </c>
      <c r="E128" s="36">
        <f t="shared" si="10"/>
        <v>1765.1601726693548</v>
      </c>
      <c r="F128" s="7">
        <f t="shared" si="16"/>
        <v>855.27430584404738</v>
      </c>
      <c r="G128">
        <f t="shared" si="11"/>
        <v>75</v>
      </c>
      <c r="H128">
        <f t="shared" si="12"/>
        <v>85</v>
      </c>
      <c r="I128" s="99">
        <f t="shared" si="17"/>
        <v>2780.4344785134022</v>
      </c>
      <c r="J128" s="7">
        <f t="shared" si="18"/>
        <v>231661.64587181582</v>
      </c>
      <c r="L128">
        <v>1</v>
      </c>
      <c r="M128" s="226">
        <v>0</v>
      </c>
    </row>
    <row r="129" spans="2:13" hidden="1" outlineLevel="1" x14ac:dyDescent="0.3">
      <c r="B129">
        <v>53</v>
      </c>
      <c r="C129" s="39">
        <v>42767</v>
      </c>
      <c r="D129" s="7">
        <f t="shared" si="15"/>
        <v>231661.64587181582</v>
      </c>
      <c r="E129" s="36">
        <f t="shared" si="10"/>
        <v>1758.6673284486856</v>
      </c>
      <c r="F129" s="7">
        <f t="shared" si="16"/>
        <v>861.76715006471659</v>
      </c>
      <c r="G129">
        <f t="shared" si="11"/>
        <v>75</v>
      </c>
      <c r="H129">
        <f t="shared" si="12"/>
        <v>85</v>
      </c>
      <c r="I129" s="99">
        <f t="shared" si="17"/>
        <v>2780.4344785134022</v>
      </c>
      <c r="J129" s="7">
        <f t="shared" si="18"/>
        <v>230799.8787217511</v>
      </c>
      <c r="L129">
        <v>1</v>
      </c>
      <c r="M129" s="226">
        <v>0</v>
      </c>
    </row>
    <row r="130" spans="2:13" hidden="1" outlineLevel="1" x14ac:dyDescent="0.3">
      <c r="B130">
        <v>54</v>
      </c>
      <c r="C130" s="39">
        <v>42795</v>
      </c>
      <c r="D130" s="7">
        <f t="shared" si="15"/>
        <v>230799.8787217511</v>
      </c>
      <c r="E130" s="36">
        <f t="shared" si="10"/>
        <v>1752.1251935784717</v>
      </c>
      <c r="F130" s="7">
        <f t="shared" si="16"/>
        <v>868.30928493493047</v>
      </c>
      <c r="G130">
        <f t="shared" si="11"/>
        <v>75</v>
      </c>
      <c r="H130">
        <f t="shared" si="12"/>
        <v>85</v>
      </c>
      <c r="I130" s="99">
        <f t="shared" si="17"/>
        <v>2780.4344785134022</v>
      </c>
      <c r="J130" s="7">
        <f t="shared" si="18"/>
        <v>229931.56943681618</v>
      </c>
      <c r="L130">
        <v>1</v>
      </c>
      <c r="M130" s="226">
        <v>0</v>
      </c>
    </row>
    <row r="131" spans="2:13" hidden="1" outlineLevel="1" x14ac:dyDescent="0.3">
      <c r="B131">
        <v>55</v>
      </c>
      <c r="C131" s="39">
        <v>42826</v>
      </c>
      <c r="D131" s="7">
        <f t="shared" si="15"/>
        <v>229931.56943681618</v>
      </c>
      <c r="E131" s="36">
        <f t="shared" si="10"/>
        <v>1745.5333938670569</v>
      </c>
      <c r="F131" s="7">
        <f t="shared" si="16"/>
        <v>874.90108464634523</v>
      </c>
      <c r="G131">
        <f t="shared" si="11"/>
        <v>75</v>
      </c>
      <c r="H131">
        <f t="shared" si="12"/>
        <v>85</v>
      </c>
      <c r="I131" s="99">
        <f t="shared" si="17"/>
        <v>2780.4344785134022</v>
      </c>
      <c r="J131" s="7">
        <f t="shared" si="18"/>
        <v>229056.66835216983</v>
      </c>
      <c r="L131">
        <v>1</v>
      </c>
      <c r="M131" s="226">
        <v>0</v>
      </c>
    </row>
    <row r="132" spans="2:13" hidden="1" outlineLevel="1" x14ac:dyDescent="0.3">
      <c r="B132">
        <v>56</v>
      </c>
      <c r="C132" s="39">
        <v>42856</v>
      </c>
      <c r="D132" s="7">
        <f t="shared" si="15"/>
        <v>229056.66835216983</v>
      </c>
      <c r="E132" s="36">
        <f t="shared" si="10"/>
        <v>1738.8915522820964</v>
      </c>
      <c r="F132" s="7">
        <f t="shared" si="16"/>
        <v>881.54292623130573</v>
      </c>
      <c r="G132">
        <f t="shared" si="11"/>
        <v>75</v>
      </c>
      <c r="H132">
        <f t="shared" si="12"/>
        <v>85</v>
      </c>
      <c r="I132" s="99">
        <f t="shared" si="17"/>
        <v>2780.4344785134022</v>
      </c>
      <c r="J132" s="7">
        <f t="shared" si="18"/>
        <v>228175.12542593852</v>
      </c>
      <c r="L132">
        <v>1</v>
      </c>
      <c r="M132" s="226">
        <v>0</v>
      </c>
    </row>
    <row r="133" spans="2:13" hidden="1" outlineLevel="1" x14ac:dyDescent="0.3">
      <c r="B133">
        <v>57</v>
      </c>
      <c r="C133" s="39">
        <v>42887</v>
      </c>
      <c r="D133" s="7">
        <f t="shared" si="15"/>
        <v>228175.12542593852</v>
      </c>
      <c r="E133" s="36">
        <f t="shared" si="10"/>
        <v>1732.1992889289909</v>
      </c>
      <c r="F133" s="7">
        <f t="shared" si="16"/>
        <v>888.23518958441127</v>
      </c>
      <c r="G133">
        <f t="shared" si="11"/>
        <v>75</v>
      </c>
      <c r="H133">
        <f t="shared" si="12"/>
        <v>85</v>
      </c>
      <c r="I133" s="99">
        <f t="shared" si="17"/>
        <v>2780.4344785134022</v>
      </c>
      <c r="J133" s="7">
        <f t="shared" si="18"/>
        <v>227286.89023635411</v>
      </c>
      <c r="L133">
        <v>1</v>
      </c>
      <c r="M133" s="226">
        <v>0</v>
      </c>
    </row>
    <row r="134" spans="2:13" hidden="1" outlineLevel="1" x14ac:dyDescent="0.3">
      <c r="B134">
        <v>58</v>
      </c>
      <c r="C134" s="39">
        <v>42917</v>
      </c>
      <c r="D134" s="7">
        <f t="shared" si="15"/>
        <v>227286.89023635411</v>
      </c>
      <c r="E134" s="36">
        <f t="shared" si="10"/>
        <v>1725.4562210291588</v>
      </c>
      <c r="F134" s="7">
        <f t="shared" si="16"/>
        <v>894.97825748424339</v>
      </c>
      <c r="G134">
        <f t="shared" si="11"/>
        <v>75</v>
      </c>
      <c r="H134">
        <f t="shared" si="12"/>
        <v>85</v>
      </c>
      <c r="I134" s="99">
        <f t="shared" si="17"/>
        <v>2780.4344785134022</v>
      </c>
      <c r="J134" s="7">
        <f t="shared" si="18"/>
        <v>226391.91197886987</v>
      </c>
      <c r="L134">
        <v>1</v>
      </c>
      <c r="M134" s="226">
        <v>0</v>
      </c>
    </row>
    <row r="135" spans="2:13" hidden="1" outlineLevel="1" x14ac:dyDescent="0.3">
      <c r="B135">
        <v>59</v>
      </c>
      <c r="C135" s="39">
        <v>42948</v>
      </c>
      <c r="D135" s="7">
        <f t="shared" si="15"/>
        <v>226391.91197886987</v>
      </c>
      <c r="E135" s="36">
        <f t="shared" si="10"/>
        <v>1718.6619628981414</v>
      </c>
      <c r="F135" s="7">
        <f t="shared" si="16"/>
        <v>901.77251561526077</v>
      </c>
      <c r="G135">
        <f t="shared" si="11"/>
        <v>75</v>
      </c>
      <c r="H135">
        <f t="shared" si="12"/>
        <v>85</v>
      </c>
      <c r="I135" s="99">
        <f t="shared" si="17"/>
        <v>2780.4344785134022</v>
      </c>
      <c r="J135" s="7">
        <f t="shared" si="18"/>
        <v>225490.1394632546</v>
      </c>
      <c r="L135">
        <v>1</v>
      </c>
      <c r="M135" s="226">
        <v>0</v>
      </c>
    </row>
    <row r="136" spans="2:13" hidden="1" outlineLevel="1" x14ac:dyDescent="0.3">
      <c r="B136">
        <v>60</v>
      </c>
      <c r="C136" s="39">
        <v>42979</v>
      </c>
      <c r="D136" s="7">
        <f t="shared" si="15"/>
        <v>225490.1394632546</v>
      </c>
      <c r="E136" s="36">
        <f t="shared" si="10"/>
        <v>1711.816125923543</v>
      </c>
      <c r="F136" s="7">
        <f t="shared" si="16"/>
        <v>908.61835258985911</v>
      </c>
      <c r="G136">
        <f t="shared" si="11"/>
        <v>75</v>
      </c>
      <c r="H136">
        <f t="shared" si="12"/>
        <v>85</v>
      </c>
      <c r="I136" s="99">
        <f t="shared" si="17"/>
        <v>2780.4344785134022</v>
      </c>
      <c r="J136" s="7">
        <f t="shared" si="18"/>
        <v>224581.52111066473</v>
      </c>
      <c r="L136">
        <v>1</v>
      </c>
      <c r="M136" s="226">
        <v>0</v>
      </c>
    </row>
    <row r="137" spans="2:13" hidden="1" outlineLevel="1" x14ac:dyDescent="0.3">
      <c r="B137">
        <v>61</v>
      </c>
      <c r="C137" s="39">
        <v>43009</v>
      </c>
      <c r="D137" s="7">
        <f t="shared" si="15"/>
        <v>224581.52111066473</v>
      </c>
      <c r="E137" s="36">
        <f t="shared" si="10"/>
        <v>1704.9183185428044</v>
      </c>
      <c r="F137" s="7">
        <f t="shared" si="16"/>
        <v>915.51615997059776</v>
      </c>
      <c r="G137">
        <f t="shared" si="11"/>
        <v>75</v>
      </c>
      <c r="H137">
        <f t="shared" si="12"/>
        <v>85</v>
      </c>
      <c r="I137" s="99">
        <f t="shared" si="17"/>
        <v>2780.4344785134022</v>
      </c>
      <c r="J137" s="7">
        <f t="shared" si="18"/>
        <v>223666.00495069413</v>
      </c>
      <c r="L137">
        <v>1</v>
      </c>
      <c r="M137" s="226">
        <v>0</v>
      </c>
    </row>
    <row r="138" spans="2:13" hidden="1" outlineLevel="1" x14ac:dyDescent="0.3">
      <c r="B138">
        <v>62</v>
      </c>
      <c r="C138" s="39">
        <v>43040</v>
      </c>
      <c r="D138" s="7">
        <f t="shared" si="15"/>
        <v>223666.00495069413</v>
      </c>
      <c r="E138" s="36">
        <f t="shared" si="10"/>
        <v>1697.968146220805</v>
      </c>
      <c r="F138" s="7">
        <f t="shared" si="16"/>
        <v>922.46633229259714</v>
      </c>
      <c r="G138">
        <f t="shared" si="11"/>
        <v>75</v>
      </c>
      <c r="H138">
        <f t="shared" si="12"/>
        <v>85</v>
      </c>
      <c r="I138" s="99">
        <f t="shared" si="17"/>
        <v>2780.4344785134022</v>
      </c>
      <c r="J138" s="7">
        <f t="shared" si="18"/>
        <v>222743.53861840154</v>
      </c>
      <c r="L138">
        <v>1</v>
      </c>
      <c r="M138" s="226">
        <v>0</v>
      </c>
    </row>
    <row r="139" spans="2:13" hidden="1" outlineLevel="1" x14ac:dyDescent="0.3">
      <c r="B139">
        <v>63</v>
      </c>
      <c r="C139" s="39">
        <v>43070</v>
      </c>
      <c r="D139" s="7">
        <f t="shared" si="15"/>
        <v>222743.53861840154</v>
      </c>
      <c r="E139" s="36">
        <f t="shared" si="10"/>
        <v>1690.9652114272978</v>
      </c>
      <c r="F139" s="7">
        <f t="shared" si="16"/>
        <v>3709.9037455995067</v>
      </c>
      <c r="G139">
        <f t="shared" si="11"/>
        <v>75</v>
      </c>
      <c r="H139">
        <f t="shared" si="12"/>
        <v>85</v>
      </c>
      <c r="I139" s="99">
        <f t="shared" si="17"/>
        <v>5560.8689570268043</v>
      </c>
      <c r="J139" s="7">
        <f t="shared" si="18"/>
        <v>219033.63487280204</v>
      </c>
      <c r="L139" s="58">
        <v>2</v>
      </c>
      <c r="M139" s="226">
        <v>160</v>
      </c>
    </row>
    <row r="140" spans="2:13" hidden="1" outlineLevel="1" x14ac:dyDescent="0.3">
      <c r="B140">
        <v>64</v>
      </c>
      <c r="C140" s="39">
        <v>43101</v>
      </c>
      <c r="D140" s="7">
        <f t="shared" si="15"/>
        <v>219033.63487280204</v>
      </c>
      <c r="E140" s="36">
        <f t="shared" si="10"/>
        <v>1662.8013499278186</v>
      </c>
      <c r="F140" s="7">
        <f t="shared" si="16"/>
        <v>957.63312858558356</v>
      </c>
      <c r="G140">
        <f t="shared" si="11"/>
        <v>75</v>
      </c>
      <c r="H140">
        <f t="shared" si="12"/>
        <v>85</v>
      </c>
      <c r="I140" s="99">
        <f t="shared" si="17"/>
        <v>2780.4344785134022</v>
      </c>
      <c r="J140" s="7">
        <f t="shared" si="18"/>
        <v>218076.00174421645</v>
      </c>
      <c r="L140">
        <v>1</v>
      </c>
      <c r="M140" s="226">
        <v>0</v>
      </c>
    </row>
    <row r="141" spans="2:13" hidden="1" outlineLevel="1" x14ac:dyDescent="0.3">
      <c r="B141">
        <v>65</v>
      </c>
      <c r="C141" s="39">
        <v>43132</v>
      </c>
      <c r="D141" s="7">
        <f t="shared" si="15"/>
        <v>218076.00174421645</v>
      </c>
      <c r="E141" s="36">
        <f t="shared" si="10"/>
        <v>1655.5314451943634</v>
      </c>
      <c r="F141" s="7">
        <f t="shared" ref="F141:F172" si="19">+I141-H141-G141-E141</f>
        <v>964.90303331903874</v>
      </c>
      <c r="G141">
        <f t="shared" si="11"/>
        <v>75</v>
      </c>
      <c r="H141">
        <f t="shared" si="12"/>
        <v>85</v>
      </c>
      <c r="I141" s="99">
        <f t="shared" ref="I141:I172" si="20">+$B$72*L141</f>
        <v>2780.4344785134022</v>
      </c>
      <c r="J141" s="7">
        <f t="shared" ref="J141:J172" si="21">+D141-F141</f>
        <v>217111.09871089741</v>
      </c>
      <c r="L141">
        <v>1</v>
      </c>
      <c r="M141" s="226">
        <v>0</v>
      </c>
    </row>
    <row r="142" spans="2:13" hidden="1" outlineLevel="1" x14ac:dyDescent="0.3">
      <c r="B142">
        <v>66</v>
      </c>
      <c r="C142" s="39">
        <v>43160</v>
      </c>
      <c r="D142" s="7">
        <f t="shared" si="15"/>
        <v>217111.09871089741</v>
      </c>
      <c r="E142" s="36">
        <f t="shared" ref="E142:E205" si="22">+D142*$B$27</f>
        <v>1648.2063507298346</v>
      </c>
      <c r="F142" s="7">
        <f t="shared" si="19"/>
        <v>972.22812778356752</v>
      </c>
      <c r="G142">
        <f t="shared" ref="G142:G205" si="23">+$B$19</f>
        <v>75</v>
      </c>
      <c r="H142">
        <f t="shared" ref="H142:H205" si="24">+$B$20</f>
        <v>85</v>
      </c>
      <c r="I142" s="99">
        <f t="shared" si="20"/>
        <v>2780.4344785134022</v>
      </c>
      <c r="J142" s="7">
        <f t="shared" si="21"/>
        <v>216138.87058311384</v>
      </c>
      <c r="L142">
        <v>1</v>
      </c>
      <c r="M142" s="226">
        <v>0</v>
      </c>
    </row>
    <row r="143" spans="2:13" hidden="1" outlineLevel="1" x14ac:dyDescent="0.3">
      <c r="B143">
        <v>67</v>
      </c>
      <c r="C143" s="39">
        <v>43191</v>
      </c>
      <c r="D143" s="7">
        <f t="shared" si="15"/>
        <v>216138.87058311384</v>
      </c>
      <c r="E143" s="36">
        <f t="shared" si="22"/>
        <v>1640.8256475594967</v>
      </c>
      <c r="F143" s="7">
        <f t="shared" si="19"/>
        <v>979.60883095390545</v>
      </c>
      <c r="G143">
        <f t="shared" si="23"/>
        <v>75</v>
      </c>
      <c r="H143">
        <f t="shared" si="24"/>
        <v>85</v>
      </c>
      <c r="I143" s="99">
        <f t="shared" si="20"/>
        <v>2780.4344785134022</v>
      </c>
      <c r="J143" s="7">
        <f t="shared" si="21"/>
        <v>215159.26175215992</v>
      </c>
      <c r="L143">
        <v>1</v>
      </c>
      <c r="M143" s="226">
        <v>0</v>
      </c>
    </row>
    <row r="144" spans="2:13" hidden="1" outlineLevel="1" x14ac:dyDescent="0.3">
      <c r="B144">
        <v>68</v>
      </c>
      <c r="C144" s="39">
        <v>43221</v>
      </c>
      <c r="D144" s="7">
        <f t="shared" si="15"/>
        <v>215159.26175215992</v>
      </c>
      <c r="E144" s="36">
        <f t="shared" si="22"/>
        <v>1633.3889135279526</v>
      </c>
      <c r="F144" s="7">
        <f t="shared" si="19"/>
        <v>987.04556498544957</v>
      </c>
      <c r="G144">
        <f t="shared" si="23"/>
        <v>75</v>
      </c>
      <c r="H144">
        <f t="shared" si="24"/>
        <v>85</v>
      </c>
      <c r="I144" s="99">
        <f t="shared" si="20"/>
        <v>2780.4344785134022</v>
      </c>
      <c r="J144" s="7">
        <f t="shared" si="21"/>
        <v>214172.21618717446</v>
      </c>
      <c r="L144">
        <v>1</v>
      </c>
      <c r="M144" s="226">
        <v>0</v>
      </c>
    </row>
    <row r="145" spans="2:13" hidden="1" outlineLevel="1" x14ac:dyDescent="0.3">
      <c r="B145">
        <v>69</v>
      </c>
      <c r="C145" s="39">
        <v>43252</v>
      </c>
      <c r="D145" s="7">
        <f t="shared" si="15"/>
        <v>214172.21618717446</v>
      </c>
      <c r="E145" s="36">
        <f t="shared" si="22"/>
        <v>1625.8957232749981</v>
      </c>
      <c r="F145" s="7">
        <f t="shared" si="19"/>
        <v>994.53875523840406</v>
      </c>
      <c r="G145">
        <f t="shared" si="23"/>
        <v>75</v>
      </c>
      <c r="H145">
        <f t="shared" si="24"/>
        <v>85</v>
      </c>
      <c r="I145" s="99">
        <f t="shared" si="20"/>
        <v>2780.4344785134022</v>
      </c>
      <c r="J145" s="7">
        <f t="shared" si="21"/>
        <v>213177.67743193606</v>
      </c>
      <c r="L145">
        <v>1</v>
      </c>
      <c r="M145" s="226">
        <v>0</v>
      </c>
    </row>
    <row r="146" spans="2:13" hidden="1" outlineLevel="1" x14ac:dyDescent="0.3">
      <c r="B146">
        <v>70</v>
      </c>
      <c r="C146" s="39">
        <v>43282</v>
      </c>
      <c r="D146" s="7">
        <f t="shared" si="15"/>
        <v>213177.67743193606</v>
      </c>
      <c r="E146" s="36">
        <f t="shared" si="22"/>
        <v>1618.3456482112924</v>
      </c>
      <c r="F146" s="7">
        <f t="shared" si="19"/>
        <v>1002.0888303021097</v>
      </c>
      <c r="G146">
        <f t="shared" si="23"/>
        <v>75</v>
      </c>
      <c r="H146">
        <f t="shared" si="24"/>
        <v>85</v>
      </c>
      <c r="I146" s="99">
        <f t="shared" si="20"/>
        <v>2780.4344785134022</v>
      </c>
      <c r="J146" s="7">
        <f t="shared" si="21"/>
        <v>212175.58860163394</v>
      </c>
      <c r="L146">
        <v>1</v>
      </c>
      <c r="M146" s="226">
        <v>0</v>
      </c>
    </row>
    <row r="147" spans="2:13" hidden="1" outlineLevel="1" x14ac:dyDescent="0.3">
      <c r="B147">
        <v>71</v>
      </c>
      <c r="C147" s="39">
        <v>43313</v>
      </c>
      <c r="D147" s="7">
        <f t="shared" si="15"/>
        <v>212175.58860163394</v>
      </c>
      <c r="E147" s="36">
        <f t="shared" si="22"/>
        <v>1610.7382564938441</v>
      </c>
      <c r="F147" s="7">
        <f t="shared" si="19"/>
        <v>1009.696222019558</v>
      </c>
      <c r="G147">
        <f t="shared" si="23"/>
        <v>75</v>
      </c>
      <c r="H147">
        <f t="shared" si="24"/>
        <v>85</v>
      </c>
      <c r="I147" s="99">
        <f t="shared" si="20"/>
        <v>2780.4344785134022</v>
      </c>
      <c r="J147" s="7">
        <f t="shared" si="21"/>
        <v>211165.89237961438</v>
      </c>
      <c r="L147">
        <v>1</v>
      </c>
      <c r="M147" s="226">
        <v>0</v>
      </c>
    </row>
    <row r="148" spans="2:13" hidden="1" outlineLevel="1" x14ac:dyDescent="0.3">
      <c r="B148">
        <v>72</v>
      </c>
      <c r="C148" s="39">
        <v>43344</v>
      </c>
      <c r="D148" s="7">
        <f t="shared" si="15"/>
        <v>211165.89237961438</v>
      </c>
      <c r="E148" s="36">
        <f t="shared" si="22"/>
        <v>1603.073113001311</v>
      </c>
      <c r="F148" s="7">
        <f t="shared" si="19"/>
        <v>1017.3613655120912</v>
      </c>
      <c r="G148">
        <f t="shared" si="23"/>
        <v>75</v>
      </c>
      <c r="H148">
        <f t="shared" si="24"/>
        <v>85</v>
      </c>
      <c r="I148" s="99">
        <f t="shared" si="20"/>
        <v>2780.4344785134022</v>
      </c>
      <c r="J148" s="7">
        <f t="shared" si="21"/>
        <v>210148.53101410228</v>
      </c>
      <c r="L148">
        <v>1</v>
      </c>
      <c r="M148" s="226">
        <v>0</v>
      </c>
    </row>
    <row r="149" spans="2:13" hidden="1" outlineLevel="1" x14ac:dyDescent="0.3">
      <c r="B149">
        <v>73</v>
      </c>
      <c r="C149" s="39">
        <v>43374</v>
      </c>
      <c r="D149" s="7">
        <f t="shared" si="15"/>
        <v>210148.53101410228</v>
      </c>
      <c r="E149" s="36">
        <f t="shared" si="22"/>
        <v>1595.3497793091119</v>
      </c>
      <c r="F149" s="7">
        <f t="shared" si="19"/>
        <v>1025.0846992042902</v>
      </c>
      <c r="G149">
        <f t="shared" si="23"/>
        <v>75</v>
      </c>
      <c r="H149">
        <f t="shared" si="24"/>
        <v>85</v>
      </c>
      <c r="I149" s="99">
        <f t="shared" si="20"/>
        <v>2780.4344785134022</v>
      </c>
      <c r="J149" s="7">
        <f t="shared" si="21"/>
        <v>209123.446314898</v>
      </c>
      <c r="L149">
        <v>1</v>
      </c>
      <c r="M149" s="226">
        <v>0</v>
      </c>
    </row>
    <row r="150" spans="2:13" hidden="1" outlineLevel="1" x14ac:dyDescent="0.3">
      <c r="B150">
        <v>74</v>
      </c>
      <c r="C150" s="39">
        <v>43405</v>
      </c>
      <c r="D150" s="7">
        <f t="shared" si="15"/>
        <v>209123.446314898</v>
      </c>
      <c r="E150" s="36">
        <f t="shared" si="22"/>
        <v>1587.5678136643512</v>
      </c>
      <c r="F150" s="7">
        <f t="shared" si="19"/>
        <v>1032.8666648490509</v>
      </c>
      <c r="G150">
        <f t="shared" si="23"/>
        <v>75</v>
      </c>
      <c r="H150">
        <f t="shared" si="24"/>
        <v>85</v>
      </c>
      <c r="I150" s="99">
        <f t="shared" si="20"/>
        <v>2780.4344785134022</v>
      </c>
      <c r="J150" s="7">
        <f t="shared" si="21"/>
        <v>208090.57965004895</v>
      </c>
      <c r="L150">
        <v>1</v>
      </c>
      <c r="M150" s="226">
        <v>0</v>
      </c>
    </row>
    <row r="151" spans="2:13" hidden="1" outlineLevel="1" x14ac:dyDescent="0.3">
      <c r="B151">
        <v>75</v>
      </c>
      <c r="C151" s="39">
        <v>43435</v>
      </c>
      <c r="D151" s="7">
        <f t="shared" si="15"/>
        <v>208090.57965004895</v>
      </c>
      <c r="E151" s="36">
        <f t="shared" si="22"/>
        <v>1579.7267709605499</v>
      </c>
      <c r="F151" s="7">
        <f t="shared" si="19"/>
        <v>3821.1421860662545</v>
      </c>
      <c r="G151">
        <f t="shared" si="23"/>
        <v>75</v>
      </c>
      <c r="H151">
        <f t="shared" si="24"/>
        <v>85</v>
      </c>
      <c r="I151" s="99">
        <f t="shared" si="20"/>
        <v>5560.8689570268043</v>
      </c>
      <c r="J151" s="7">
        <f t="shared" si="21"/>
        <v>204269.4374639827</v>
      </c>
      <c r="L151" s="58">
        <v>2</v>
      </c>
      <c r="M151" s="226">
        <v>160</v>
      </c>
    </row>
    <row r="152" spans="2:13" hidden="1" outlineLevel="1" x14ac:dyDescent="0.3">
      <c r="B152">
        <v>76</v>
      </c>
      <c r="C152" s="39">
        <v>43466</v>
      </c>
      <c r="D152" s="7">
        <f t="shared" si="15"/>
        <v>204269.4374639827</v>
      </c>
      <c r="E152" s="36">
        <f t="shared" si="22"/>
        <v>1550.7184390258362</v>
      </c>
      <c r="F152" s="7">
        <f t="shared" si="19"/>
        <v>1069.7160394875659</v>
      </c>
      <c r="G152">
        <f t="shared" si="23"/>
        <v>75</v>
      </c>
      <c r="H152">
        <f t="shared" si="24"/>
        <v>85</v>
      </c>
      <c r="I152" s="99">
        <f t="shared" si="20"/>
        <v>2780.4344785134022</v>
      </c>
      <c r="J152" s="7">
        <f t="shared" si="21"/>
        <v>203199.72142449513</v>
      </c>
      <c r="L152">
        <v>1</v>
      </c>
      <c r="M152" s="226">
        <v>0</v>
      </c>
    </row>
    <row r="153" spans="2:13" hidden="1" outlineLevel="1" x14ac:dyDescent="0.3">
      <c r="B153">
        <v>77</v>
      </c>
      <c r="C153" s="39">
        <v>43497</v>
      </c>
      <c r="D153" s="7">
        <f t="shared" ref="D153:D216" si="25">+J152</f>
        <v>203199.72142449513</v>
      </c>
      <c r="E153" s="36">
        <f t="shared" si="22"/>
        <v>1542.5976530308803</v>
      </c>
      <c r="F153" s="7">
        <f t="shared" si="19"/>
        <v>1077.8368254825218</v>
      </c>
      <c r="G153">
        <f t="shared" si="23"/>
        <v>75</v>
      </c>
      <c r="H153">
        <f t="shared" si="24"/>
        <v>85</v>
      </c>
      <c r="I153" s="99">
        <f t="shared" si="20"/>
        <v>2780.4344785134022</v>
      </c>
      <c r="J153" s="7">
        <f t="shared" si="21"/>
        <v>202121.88459901261</v>
      </c>
      <c r="L153">
        <v>1</v>
      </c>
      <c r="M153" s="226">
        <v>0</v>
      </c>
    </row>
    <row r="154" spans="2:13" hidden="1" outlineLevel="1" x14ac:dyDescent="0.3">
      <c r="B154">
        <v>78</v>
      </c>
      <c r="C154" s="39">
        <v>43525</v>
      </c>
      <c r="D154" s="7">
        <f t="shared" si="25"/>
        <v>202121.88459901261</v>
      </c>
      <c r="E154" s="36">
        <f t="shared" si="22"/>
        <v>1534.4152178105771</v>
      </c>
      <c r="F154" s="7">
        <f t="shared" si="19"/>
        <v>1086.019260702825</v>
      </c>
      <c r="G154">
        <f t="shared" si="23"/>
        <v>75</v>
      </c>
      <c r="H154">
        <f t="shared" si="24"/>
        <v>85</v>
      </c>
      <c r="I154" s="99">
        <f t="shared" si="20"/>
        <v>2780.4344785134022</v>
      </c>
      <c r="J154" s="7">
        <f t="shared" si="21"/>
        <v>201035.86533830978</v>
      </c>
      <c r="L154">
        <v>1</v>
      </c>
      <c r="M154" s="226">
        <v>0</v>
      </c>
    </row>
    <row r="155" spans="2:13" hidden="1" outlineLevel="1" x14ac:dyDescent="0.3">
      <c r="B155">
        <v>79</v>
      </c>
      <c r="C155" s="39">
        <v>43556</v>
      </c>
      <c r="D155" s="7">
        <f t="shared" si="25"/>
        <v>201035.86533830978</v>
      </c>
      <c r="E155" s="36">
        <f t="shared" si="22"/>
        <v>1526.1706653527185</v>
      </c>
      <c r="F155" s="7">
        <f t="shared" si="19"/>
        <v>1094.2638131606836</v>
      </c>
      <c r="G155">
        <f t="shared" si="23"/>
        <v>75</v>
      </c>
      <c r="H155">
        <f t="shared" si="24"/>
        <v>85</v>
      </c>
      <c r="I155" s="99">
        <f t="shared" si="20"/>
        <v>2780.4344785134022</v>
      </c>
      <c r="J155" s="7">
        <f t="shared" si="21"/>
        <v>199941.6015251491</v>
      </c>
      <c r="L155">
        <v>1</v>
      </c>
      <c r="M155" s="226">
        <v>0</v>
      </c>
    </row>
    <row r="156" spans="2:13" hidden="1" outlineLevel="1" x14ac:dyDescent="0.3">
      <c r="B156">
        <v>80</v>
      </c>
      <c r="C156" s="39">
        <v>43586</v>
      </c>
      <c r="D156" s="7">
        <f t="shared" si="25"/>
        <v>199941.6015251491</v>
      </c>
      <c r="E156" s="36">
        <f t="shared" si="22"/>
        <v>1517.8635240921656</v>
      </c>
      <c r="F156" s="7">
        <f t="shared" si="19"/>
        <v>1102.5709544212366</v>
      </c>
      <c r="G156">
        <f t="shared" si="23"/>
        <v>75</v>
      </c>
      <c r="H156">
        <f t="shared" si="24"/>
        <v>85</v>
      </c>
      <c r="I156" s="99">
        <f t="shared" si="20"/>
        <v>2780.4344785134022</v>
      </c>
      <c r="J156" s="7">
        <f t="shared" si="21"/>
        <v>198839.03057072786</v>
      </c>
      <c r="L156">
        <v>1</v>
      </c>
      <c r="M156" s="226">
        <v>0</v>
      </c>
    </row>
    <row r="157" spans="2:13" hidden="1" outlineLevel="1" x14ac:dyDescent="0.3">
      <c r="B157">
        <v>81</v>
      </c>
      <c r="C157" s="39">
        <v>43617</v>
      </c>
      <c r="D157" s="7">
        <f t="shared" si="25"/>
        <v>198839.03057072786</v>
      </c>
      <c r="E157" s="36">
        <f t="shared" si="22"/>
        <v>1509.4933188838763</v>
      </c>
      <c r="F157" s="7">
        <f t="shared" si="19"/>
        <v>1110.9411596295258</v>
      </c>
      <c r="G157">
        <f t="shared" si="23"/>
        <v>75</v>
      </c>
      <c r="H157">
        <f t="shared" si="24"/>
        <v>85</v>
      </c>
      <c r="I157" s="99">
        <f t="shared" si="20"/>
        <v>2780.4344785134022</v>
      </c>
      <c r="J157" s="7">
        <f t="shared" si="21"/>
        <v>197728.08941109834</v>
      </c>
      <c r="L157">
        <v>1</v>
      </c>
      <c r="M157" s="226">
        <v>0</v>
      </c>
    </row>
    <row r="158" spans="2:13" hidden="1" outlineLevel="1" x14ac:dyDescent="0.3">
      <c r="B158">
        <v>82</v>
      </c>
      <c r="C158" s="39">
        <v>43647</v>
      </c>
      <c r="D158" s="7">
        <f t="shared" si="25"/>
        <v>197728.08941109834</v>
      </c>
      <c r="E158" s="36">
        <f t="shared" si="22"/>
        <v>1501.0595709757292</v>
      </c>
      <c r="F158" s="7">
        <f t="shared" si="19"/>
        <v>1119.3749075376729</v>
      </c>
      <c r="G158">
        <f t="shared" si="23"/>
        <v>75</v>
      </c>
      <c r="H158">
        <f t="shared" si="24"/>
        <v>85</v>
      </c>
      <c r="I158" s="99">
        <f t="shared" si="20"/>
        <v>2780.4344785134022</v>
      </c>
      <c r="J158" s="7">
        <f t="shared" si="21"/>
        <v>196608.71450356065</v>
      </c>
      <c r="L158">
        <v>1</v>
      </c>
      <c r="M158" s="226">
        <v>0</v>
      </c>
    </row>
    <row r="159" spans="2:13" hidden="1" outlineLevel="1" x14ac:dyDescent="0.3">
      <c r="B159">
        <v>83</v>
      </c>
      <c r="C159" s="39">
        <v>43678</v>
      </c>
      <c r="D159" s="7">
        <f t="shared" si="25"/>
        <v>196608.71450356065</v>
      </c>
      <c r="E159" s="36">
        <f t="shared" si="22"/>
        <v>1492.5617979811391</v>
      </c>
      <c r="F159" s="7">
        <f t="shared" si="19"/>
        <v>1127.8726805322631</v>
      </c>
      <c r="G159">
        <f t="shared" si="23"/>
        <v>75</v>
      </c>
      <c r="H159">
        <f t="shared" si="24"/>
        <v>85</v>
      </c>
      <c r="I159" s="99">
        <f t="shared" si="20"/>
        <v>2780.4344785134022</v>
      </c>
      <c r="J159" s="7">
        <f t="shared" si="21"/>
        <v>195480.8418230284</v>
      </c>
      <c r="L159">
        <v>1</v>
      </c>
      <c r="M159" s="226">
        <v>0</v>
      </c>
    </row>
    <row r="160" spans="2:13" hidden="1" outlineLevel="1" x14ac:dyDescent="0.3">
      <c r="B160">
        <v>84</v>
      </c>
      <c r="C160" s="39">
        <v>43709</v>
      </c>
      <c r="D160" s="7">
        <f t="shared" si="25"/>
        <v>195480.8418230284</v>
      </c>
      <c r="E160" s="36">
        <f t="shared" si="22"/>
        <v>1483.9995138514673</v>
      </c>
      <c r="F160" s="7">
        <f t="shared" si="19"/>
        <v>1136.4349646619348</v>
      </c>
      <c r="G160">
        <f t="shared" si="23"/>
        <v>75</v>
      </c>
      <c r="H160">
        <f t="shared" si="24"/>
        <v>85</v>
      </c>
      <c r="I160" s="99">
        <f t="shared" si="20"/>
        <v>2780.4344785134022</v>
      </c>
      <c r="J160" s="7">
        <f t="shared" si="21"/>
        <v>194344.40685836648</v>
      </c>
      <c r="L160">
        <v>1</v>
      </c>
      <c r="M160" s="226">
        <v>0</v>
      </c>
    </row>
    <row r="161" spans="2:13" hidden="1" outlineLevel="1" x14ac:dyDescent="0.3">
      <c r="B161">
        <v>85</v>
      </c>
      <c r="C161" s="39">
        <v>43739</v>
      </c>
      <c r="D161" s="7">
        <f t="shared" si="25"/>
        <v>194344.40685836648</v>
      </c>
      <c r="E161" s="36">
        <f t="shared" si="22"/>
        <v>1475.3722288482193</v>
      </c>
      <c r="F161" s="7">
        <f t="shared" si="19"/>
        <v>1145.0622496651829</v>
      </c>
      <c r="G161">
        <f t="shared" si="23"/>
        <v>75</v>
      </c>
      <c r="H161">
        <f t="shared" si="24"/>
        <v>85</v>
      </c>
      <c r="I161" s="99">
        <f t="shared" si="20"/>
        <v>2780.4344785134022</v>
      </c>
      <c r="J161" s="7">
        <f t="shared" si="21"/>
        <v>193199.3446087013</v>
      </c>
      <c r="L161">
        <v>1</v>
      </c>
      <c r="M161" s="226">
        <v>0</v>
      </c>
    </row>
    <row r="162" spans="2:13" hidden="1" outlineLevel="1" x14ac:dyDescent="0.3">
      <c r="B162">
        <v>86</v>
      </c>
      <c r="C162" s="39">
        <v>43770</v>
      </c>
      <c r="D162" s="7">
        <f t="shared" si="25"/>
        <v>193199.3446087013</v>
      </c>
      <c r="E162" s="36">
        <f t="shared" si="22"/>
        <v>1466.6794495150345</v>
      </c>
      <c r="F162" s="7">
        <f t="shared" si="19"/>
        <v>1153.7550289983676</v>
      </c>
      <c r="G162">
        <f t="shared" si="23"/>
        <v>75</v>
      </c>
      <c r="H162">
        <f t="shared" si="24"/>
        <v>85</v>
      </c>
      <c r="I162" s="99">
        <f t="shared" si="20"/>
        <v>2780.4344785134022</v>
      </c>
      <c r="J162" s="7">
        <f t="shared" si="21"/>
        <v>192045.58957970294</v>
      </c>
      <c r="L162">
        <v>1</v>
      </c>
      <c r="M162" s="226">
        <v>0</v>
      </c>
    </row>
    <row r="163" spans="2:13" hidden="1" outlineLevel="1" x14ac:dyDescent="0.3">
      <c r="B163">
        <v>87</v>
      </c>
      <c r="C163" s="39">
        <v>43800</v>
      </c>
      <c r="D163" s="7">
        <f t="shared" si="25"/>
        <v>192045.58957970294</v>
      </c>
      <c r="E163" s="36">
        <f t="shared" si="22"/>
        <v>1457.9206786494613</v>
      </c>
      <c r="F163" s="7">
        <f t="shared" si="19"/>
        <v>3942.9482783773428</v>
      </c>
      <c r="G163">
        <f t="shared" si="23"/>
        <v>75</v>
      </c>
      <c r="H163">
        <f t="shared" si="24"/>
        <v>85</v>
      </c>
      <c r="I163" s="99">
        <f t="shared" si="20"/>
        <v>5560.8689570268043</v>
      </c>
      <c r="J163" s="7">
        <f t="shared" si="21"/>
        <v>188102.64130132558</v>
      </c>
      <c r="L163" s="58">
        <v>2</v>
      </c>
      <c r="M163" s="226">
        <v>160</v>
      </c>
    </row>
    <row r="164" spans="2:13" hidden="1" outlineLevel="1" x14ac:dyDescent="0.3">
      <c r="B164">
        <v>88</v>
      </c>
      <c r="C164" s="39">
        <v>43831</v>
      </c>
      <c r="D164" s="7">
        <f t="shared" si="25"/>
        <v>188102.64130132558</v>
      </c>
      <c r="E164" s="36">
        <f t="shared" si="22"/>
        <v>1427.987651588166</v>
      </c>
      <c r="F164" s="7">
        <f t="shared" si="19"/>
        <v>1192.4468269252361</v>
      </c>
      <c r="G164">
        <f t="shared" si="23"/>
        <v>75</v>
      </c>
      <c r="H164">
        <f t="shared" si="24"/>
        <v>85</v>
      </c>
      <c r="I164" s="99">
        <f t="shared" si="20"/>
        <v>2780.4344785134022</v>
      </c>
      <c r="J164" s="7">
        <f t="shared" si="21"/>
        <v>186910.19447440034</v>
      </c>
      <c r="L164">
        <v>1</v>
      </c>
      <c r="M164" s="226">
        <v>0</v>
      </c>
    </row>
    <row r="165" spans="2:13" hidden="1" outlineLevel="1" x14ac:dyDescent="0.3">
      <c r="B165">
        <v>89</v>
      </c>
      <c r="C165" s="39">
        <v>43862</v>
      </c>
      <c r="D165" s="7">
        <f t="shared" si="25"/>
        <v>186910.19447440034</v>
      </c>
      <c r="E165" s="36">
        <f t="shared" si="22"/>
        <v>1418.9351506118667</v>
      </c>
      <c r="F165" s="7">
        <f t="shared" si="19"/>
        <v>1201.4993279015355</v>
      </c>
      <c r="G165">
        <f t="shared" si="23"/>
        <v>75</v>
      </c>
      <c r="H165">
        <f t="shared" si="24"/>
        <v>85</v>
      </c>
      <c r="I165" s="99">
        <f t="shared" si="20"/>
        <v>2780.4344785134022</v>
      </c>
      <c r="J165" s="7">
        <f t="shared" si="21"/>
        <v>185708.69514649879</v>
      </c>
      <c r="L165">
        <v>1</v>
      </c>
      <c r="M165" s="226">
        <v>0</v>
      </c>
    </row>
    <row r="166" spans="2:13" hidden="1" outlineLevel="1" x14ac:dyDescent="0.3">
      <c r="B166">
        <v>90</v>
      </c>
      <c r="C166" s="39">
        <v>43891</v>
      </c>
      <c r="D166" s="7">
        <f t="shared" si="25"/>
        <v>185708.69514649879</v>
      </c>
      <c r="E166" s="36">
        <f t="shared" si="22"/>
        <v>1409.8139272639903</v>
      </c>
      <c r="F166" s="7">
        <f t="shared" si="19"/>
        <v>1210.6205512494118</v>
      </c>
      <c r="G166">
        <f t="shared" si="23"/>
        <v>75</v>
      </c>
      <c r="H166">
        <f t="shared" si="24"/>
        <v>85</v>
      </c>
      <c r="I166" s="99">
        <f t="shared" si="20"/>
        <v>2780.4344785134022</v>
      </c>
      <c r="J166" s="7">
        <f t="shared" si="21"/>
        <v>184498.07459524937</v>
      </c>
      <c r="L166">
        <v>1</v>
      </c>
      <c r="M166" s="226">
        <v>0</v>
      </c>
    </row>
    <row r="167" spans="2:13" hidden="1" outlineLevel="1" x14ac:dyDescent="0.3">
      <c r="B167">
        <v>91</v>
      </c>
      <c r="C167" s="39">
        <v>43922</v>
      </c>
      <c r="D167" s="7">
        <f t="shared" si="25"/>
        <v>184498.07459524937</v>
      </c>
      <c r="E167" s="36">
        <f t="shared" si="22"/>
        <v>1400.6234598362964</v>
      </c>
      <c r="F167" s="7">
        <f t="shared" si="19"/>
        <v>1219.8110186771057</v>
      </c>
      <c r="G167">
        <f t="shared" si="23"/>
        <v>75</v>
      </c>
      <c r="H167">
        <f t="shared" si="24"/>
        <v>85</v>
      </c>
      <c r="I167" s="99">
        <f t="shared" si="20"/>
        <v>2780.4344785134022</v>
      </c>
      <c r="J167" s="7">
        <f t="shared" si="21"/>
        <v>183278.26357657227</v>
      </c>
      <c r="L167">
        <v>1</v>
      </c>
      <c r="M167" s="226">
        <v>0</v>
      </c>
    </row>
    <row r="168" spans="2:13" hidden="1" outlineLevel="1" x14ac:dyDescent="0.3">
      <c r="B168">
        <v>92</v>
      </c>
      <c r="C168" s="39">
        <v>43952</v>
      </c>
      <c r="D168" s="7">
        <f t="shared" si="25"/>
        <v>183278.26357657227</v>
      </c>
      <c r="E168" s="36">
        <f t="shared" si="22"/>
        <v>1391.3632226599786</v>
      </c>
      <c r="F168" s="7">
        <f t="shared" si="19"/>
        <v>1229.0712558534235</v>
      </c>
      <c r="G168">
        <f t="shared" si="23"/>
        <v>75</v>
      </c>
      <c r="H168">
        <f t="shared" si="24"/>
        <v>85</v>
      </c>
      <c r="I168" s="99">
        <f t="shared" si="20"/>
        <v>2780.4344785134022</v>
      </c>
      <c r="J168" s="7">
        <f t="shared" si="21"/>
        <v>182049.19232071884</v>
      </c>
      <c r="L168">
        <v>1</v>
      </c>
      <c r="M168" s="226">
        <v>0</v>
      </c>
    </row>
    <row r="169" spans="2:13" hidden="1" outlineLevel="1" x14ac:dyDescent="0.3">
      <c r="B169">
        <v>93</v>
      </c>
      <c r="C169" s="39">
        <v>43983</v>
      </c>
      <c r="D169" s="7">
        <f t="shared" si="25"/>
        <v>182049.19232071884</v>
      </c>
      <c r="E169" s="36">
        <f t="shared" si="22"/>
        <v>1382.0326860755979</v>
      </c>
      <c r="F169" s="7">
        <f t="shared" si="19"/>
        <v>1238.4017924378043</v>
      </c>
      <c r="G169">
        <f t="shared" si="23"/>
        <v>75</v>
      </c>
      <c r="H169">
        <f t="shared" si="24"/>
        <v>85</v>
      </c>
      <c r="I169" s="99">
        <f t="shared" si="20"/>
        <v>2780.4344785134022</v>
      </c>
      <c r="J169" s="7">
        <f t="shared" si="21"/>
        <v>180810.79052828104</v>
      </c>
      <c r="L169">
        <v>1</v>
      </c>
      <c r="M169" s="226">
        <v>0</v>
      </c>
    </row>
    <row r="170" spans="2:13" hidden="1" outlineLevel="1" x14ac:dyDescent="0.3">
      <c r="B170">
        <v>94</v>
      </c>
      <c r="C170" s="39">
        <v>44013</v>
      </c>
      <c r="D170" s="7">
        <f t="shared" si="25"/>
        <v>180810.79052828104</v>
      </c>
      <c r="E170" s="36">
        <f t="shared" si="22"/>
        <v>1372.6313164027874</v>
      </c>
      <c r="F170" s="7">
        <f t="shared" si="19"/>
        <v>1247.8031621106147</v>
      </c>
      <c r="G170">
        <f t="shared" si="23"/>
        <v>75</v>
      </c>
      <c r="H170">
        <f t="shared" si="24"/>
        <v>85</v>
      </c>
      <c r="I170" s="99">
        <f t="shared" si="20"/>
        <v>2780.4344785134022</v>
      </c>
      <c r="J170" s="7">
        <f t="shared" si="21"/>
        <v>179562.98736617042</v>
      </c>
      <c r="L170">
        <v>1</v>
      </c>
      <c r="M170" s="226">
        <v>0</v>
      </c>
    </row>
    <row r="171" spans="2:13" hidden="1" outlineLevel="1" x14ac:dyDescent="0.3">
      <c r="B171">
        <v>95</v>
      </c>
      <c r="C171" s="39">
        <v>44044</v>
      </c>
      <c r="D171" s="7">
        <f t="shared" si="25"/>
        <v>179562.98736617042</v>
      </c>
      <c r="E171" s="36">
        <f t="shared" si="22"/>
        <v>1363.1585759097272</v>
      </c>
      <c r="F171" s="7">
        <f t="shared" si="19"/>
        <v>1257.2759026036749</v>
      </c>
      <c r="G171">
        <f t="shared" si="23"/>
        <v>75</v>
      </c>
      <c r="H171">
        <f t="shared" si="24"/>
        <v>85</v>
      </c>
      <c r="I171" s="99">
        <f t="shared" si="20"/>
        <v>2780.4344785134022</v>
      </c>
      <c r="J171" s="7">
        <f t="shared" si="21"/>
        <v>178305.71146356675</v>
      </c>
      <c r="L171">
        <v>1</v>
      </c>
      <c r="M171" s="226">
        <v>0</v>
      </c>
    </row>
    <row r="172" spans="2:13" hidden="1" outlineLevel="1" x14ac:dyDescent="0.3">
      <c r="B172">
        <v>96</v>
      </c>
      <c r="C172" s="39">
        <v>44075</v>
      </c>
      <c r="D172" s="7">
        <f t="shared" si="25"/>
        <v>178305.71146356675</v>
      </c>
      <c r="E172" s="36">
        <f t="shared" si="22"/>
        <v>1353.6139227823885</v>
      </c>
      <c r="F172" s="7">
        <f t="shared" si="19"/>
        <v>1266.8205557310137</v>
      </c>
      <c r="G172">
        <f t="shared" si="23"/>
        <v>75</v>
      </c>
      <c r="H172">
        <f t="shared" si="24"/>
        <v>85</v>
      </c>
      <c r="I172" s="99">
        <f t="shared" si="20"/>
        <v>2780.4344785134022</v>
      </c>
      <c r="J172" s="7">
        <f t="shared" si="21"/>
        <v>177038.89090783574</v>
      </c>
      <c r="L172">
        <v>1</v>
      </c>
      <c r="M172" s="226">
        <v>0</v>
      </c>
    </row>
    <row r="173" spans="2:13" hidden="1" outlineLevel="1" x14ac:dyDescent="0.3">
      <c r="B173">
        <v>97</v>
      </c>
      <c r="C173" s="39">
        <v>44105</v>
      </c>
      <c r="D173" s="7">
        <f t="shared" si="25"/>
        <v>177038.89090783574</v>
      </c>
      <c r="E173" s="36">
        <f t="shared" si="22"/>
        <v>1343.9968110935415</v>
      </c>
      <c r="F173" s="7">
        <f t="shared" ref="F173:F204" si="26">+I173-H173-G173-E173</f>
        <v>1276.4376674198606</v>
      </c>
      <c r="G173">
        <f t="shared" si="23"/>
        <v>75</v>
      </c>
      <c r="H173">
        <f t="shared" si="24"/>
        <v>85</v>
      </c>
      <c r="I173" s="99">
        <f t="shared" ref="I173:I204" si="27">+$B$72*L173</f>
        <v>2780.4344785134022</v>
      </c>
      <c r="J173" s="7">
        <f t="shared" ref="J173:J204" si="28">+D173-F173</f>
        <v>175762.45324041587</v>
      </c>
      <c r="L173">
        <v>1</v>
      </c>
      <c r="M173" s="226">
        <v>0</v>
      </c>
    </row>
    <row r="174" spans="2:13" hidden="1" outlineLevel="1" x14ac:dyDescent="0.3">
      <c r="B174">
        <v>98</v>
      </c>
      <c r="C174" s="39">
        <v>44136</v>
      </c>
      <c r="D174" s="7">
        <f t="shared" si="25"/>
        <v>175762.45324041587</v>
      </c>
      <c r="E174" s="36">
        <f t="shared" si="22"/>
        <v>1334.3066907715324</v>
      </c>
      <c r="F174" s="7">
        <f t="shared" si="26"/>
        <v>1286.1277877418697</v>
      </c>
      <c r="G174">
        <f t="shared" si="23"/>
        <v>75</v>
      </c>
      <c r="H174">
        <f t="shared" si="24"/>
        <v>85</v>
      </c>
      <c r="I174" s="99">
        <f t="shared" si="27"/>
        <v>2780.4344785134022</v>
      </c>
      <c r="J174" s="7">
        <f t="shared" si="28"/>
        <v>174476.32545267401</v>
      </c>
      <c r="L174">
        <v>1</v>
      </c>
      <c r="M174" s="226">
        <v>0</v>
      </c>
    </row>
    <row r="175" spans="2:13" hidden="1" outlineLevel="1" x14ac:dyDescent="0.3">
      <c r="B175">
        <v>99</v>
      </c>
      <c r="C175" s="39">
        <v>44166</v>
      </c>
      <c r="D175" s="7">
        <f t="shared" si="25"/>
        <v>174476.32545267401</v>
      </c>
      <c r="E175" s="36">
        <f t="shared" si="22"/>
        <v>1324.5430075688189</v>
      </c>
      <c r="F175" s="7">
        <f t="shared" si="26"/>
        <v>4076.3259494579852</v>
      </c>
      <c r="G175">
        <f t="shared" si="23"/>
        <v>75</v>
      </c>
      <c r="H175">
        <f t="shared" si="24"/>
        <v>85</v>
      </c>
      <c r="I175" s="99">
        <f t="shared" si="27"/>
        <v>5560.8689570268043</v>
      </c>
      <c r="J175" s="7">
        <f t="shared" si="28"/>
        <v>170399.99950321601</v>
      </c>
      <c r="L175" s="58">
        <v>2</v>
      </c>
      <c r="M175" s="226">
        <v>160</v>
      </c>
    </row>
    <row r="176" spans="2:13" hidden="1" outlineLevel="1" x14ac:dyDescent="0.3">
      <c r="B176">
        <v>100</v>
      </c>
      <c r="C176" s="39">
        <v>44197</v>
      </c>
      <c r="D176" s="7">
        <f t="shared" si="25"/>
        <v>170399.99950321601</v>
      </c>
      <c r="E176" s="36">
        <f t="shared" si="22"/>
        <v>1293.5974393439171</v>
      </c>
      <c r="F176" s="7">
        <f t="shared" si="26"/>
        <v>1326.837039169485</v>
      </c>
      <c r="G176">
        <f t="shared" si="23"/>
        <v>75</v>
      </c>
      <c r="H176">
        <f t="shared" si="24"/>
        <v>85</v>
      </c>
      <c r="I176" s="99">
        <f t="shared" si="27"/>
        <v>2780.4344785134022</v>
      </c>
      <c r="J176" s="7">
        <f t="shared" si="28"/>
        <v>169073.16246404653</v>
      </c>
      <c r="L176">
        <v>1</v>
      </c>
      <c r="M176" s="226">
        <v>0</v>
      </c>
    </row>
    <row r="177" spans="2:13" hidden="1" outlineLevel="1" x14ac:dyDescent="0.3">
      <c r="B177">
        <v>101</v>
      </c>
      <c r="C177" s="39">
        <v>44228</v>
      </c>
      <c r="D177" s="7">
        <f t="shared" si="25"/>
        <v>169073.16246404653</v>
      </c>
      <c r="E177" s="36">
        <f t="shared" si="22"/>
        <v>1283.5247104630469</v>
      </c>
      <c r="F177" s="7">
        <f t="shared" si="26"/>
        <v>1336.9097680503553</v>
      </c>
      <c r="G177">
        <f t="shared" si="23"/>
        <v>75</v>
      </c>
      <c r="H177">
        <f t="shared" si="24"/>
        <v>85</v>
      </c>
      <c r="I177" s="99">
        <f t="shared" si="27"/>
        <v>2780.4344785134022</v>
      </c>
      <c r="J177" s="7">
        <f t="shared" si="28"/>
        <v>167736.25269599617</v>
      </c>
      <c r="L177">
        <v>1</v>
      </c>
      <c r="M177" s="226">
        <v>0</v>
      </c>
    </row>
    <row r="178" spans="2:13" hidden="1" outlineLevel="1" x14ac:dyDescent="0.3">
      <c r="B178">
        <v>102</v>
      </c>
      <c r="C178" s="39">
        <v>44256</v>
      </c>
      <c r="D178" s="7">
        <f t="shared" si="25"/>
        <v>167736.25269599617</v>
      </c>
      <c r="E178" s="36">
        <f t="shared" si="22"/>
        <v>1273.3755141154777</v>
      </c>
      <c r="F178" s="7">
        <f t="shared" si="26"/>
        <v>1347.0589643979245</v>
      </c>
      <c r="G178">
        <f t="shared" si="23"/>
        <v>75</v>
      </c>
      <c r="H178">
        <f t="shared" si="24"/>
        <v>85</v>
      </c>
      <c r="I178" s="99">
        <f t="shared" si="27"/>
        <v>2780.4344785134022</v>
      </c>
      <c r="J178" s="7">
        <f t="shared" si="28"/>
        <v>166389.19373159824</v>
      </c>
      <c r="L178">
        <v>1</v>
      </c>
      <c r="M178" s="226">
        <v>0</v>
      </c>
    </row>
    <row r="179" spans="2:13" hidden="1" outlineLevel="1" x14ac:dyDescent="0.3">
      <c r="B179">
        <v>103</v>
      </c>
      <c r="C179" s="39">
        <v>44287</v>
      </c>
      <c r="D179" s="7">
        <f t="shared" si="25"/>
        <v>166389.19373159824</v>
      </c>
      <c r="E179" s="36">
        <f t="shared" si="22"/>
        <v>1263.1492697958142</v>
      </c>
      <c r="F179" s="7">
        <f t="shared" si="26"/>
        <v>1357.2852087175879</v>
      </c>
      <c r="G179">
        <f t="shared" si="23"/>
        <v>75</v>
      </c>
      <c r="H179">
        <f t="shared" si="24"/>
        <v>85</v>
      </c>
      <c r="I179" s="99">
        <f t="shared" si="27"/>
        <v>2780.4344785134022</v>
      </c>
      <c r="J179" s="7">
        <f t="shared" si="28"/>
        <v>165031.90852288064</v>
      </c>
      <c r="L179">
        <v>1</v>
      </c>
      <c r="M179" s="226">
        <v>0</v>
      </c>
    </row>
    <row r="180" spans="2:13" hidden="1" outlineLevel="1" x14ac:dyDescent="0.3">
      <c r="B180">
        <v>104</v>
      </c>
      <c r="C180" s="39">
        <v>44317</v>
      </c>
      <c r="D180" s="7">
        <f t="shared" si="25"/>
        <v>165031.90852288064</v>
      </c>
      <c r="E180" s="36">
        <f t="shared" si="22"/>
        <v>1252.845392591734</v>
      </c>
      <c r="F180" s="7">
        <f t="shared" si="26"/>
        <v>1367.5890859216681</v>
      </c>
      <c r="G180">
        <f t="shared" si="23"/>
        <v>75</v>
      </c>
      <c r="H180">
        <f t="shared" si="24"/>
        <v>85</v>
      </c>
      <c r="I180" s="99">
        <f t="shared" si="27"/>
        <v>2780.4344785134022</v>
      </c>
      <c r="J180" s="7">
        <f t="shared" si="28"/>
        <v>163664.31943695896</v>
      </c>
      <c r="L180">
        <v>1</v>
      </c>
      <c r="M180" s="226">
        <v>0</v>
      </c>
    </row>
    <row r="181" spans="2:13" hidden="1" outlineLevel="1" x14ac:dyDescent="0.3">
      <c r="B181">
        <v>105</v>
      </c>
      <c r="C181" s="39">
        <v>44348</v>
      </c>
      <c r="D181" s="7">
        <f t="shared" si="25"/>
        <v>163664.31943695896</v>
      </c>
      <c r="E181" s="36">
        <f t="shared" si="22"/>
        <v>1242.4632931505332</v>
      </c>
      <c r="F181" s="7">
        <f t="shared" si="26"/>
        <v>1377.9711853628689</v>
      </c>
      <c r="G181">
        <f t="shared" si="23"/>
        <v>75</v>
      </c>
      <c r="H181">
        <f t="shared" si="24"/>
        <v>85</v>
      </c>
      <c r="I181" s="99">
        <f t="shared" si="27"/>
        <v>2780.4344785134022</v>
      </c>
      <c r="J181" s="7">
        <f t="shared" si="28"/>
        <v>162286.34825159609</v>
      </c>
      <c r="L181">
        <v>1</v>
      </c>
      <c r="M181" s="226">
        <v>0</v>
      </c>
    </row>
    <row r="182" spans="2:13" hidden="1" outlineLevel="1" x14ac:dyDescent="0.3">
      <c r="B182">
        <v>106</v>
      </c>
      <c r="C182" s="39">
        <v>44378</v>
      </c>
      <c r="D182" s="7">
        <f t="shared" si="25"/>
        <v>162286.34825159609</v>
      </c>
      <c r="E182" s="36">
        <f t="shared" si="22"/>
        <v>1232.0023776454163</v>
      </c>
      <c r="F182" s="7">
        <f t="shared" si="26"/>
        <v>1388.4321008679858</v>
      </c>
      <c r="G182">
        <f t="shared" si="23"/>
        <v>75</v>
      </c>
      <c r="H182">
        <f t="shared" si="24"/>
        <v>85</v>
      </c>
      <c r="I182" s="99">
        <f t="shared" si="27"/>
        <v>2780.4344785134022</v>
      </c>
      <c r="J182" s="7">
        <f t="shared" si="28"/>
        <v>160897.9161507281</v>
      </c>
      <c r="L182">
        <v>1</v>
      </c>
      <c r="M182" s="226">
        <v>0</v>
      </c>
    </row>
    <row r="183" spans="2:13" hidden="1" outlineLevel="1" x14ac:dyDescent="0.3">
      <c r="B183">
        <v>107</v>
      </c>
      <c r="C183" s="39">
        <v>44409</v>
      </c>
      <c r="D183" s="7">
        <f t="shared" si="25"/>
        <v>160897.9161507281</v>
      </c>
      <c r="E183" s="36">
        <f t="shared" si="22"/>
        <v>1221.4620477415313</v>
      </c>
      <c r="F183" s="7">
        <f t="shared" si="26"/>
        <v>1398.9724307718709</v>
      </c>
      <c r="G183">
        <f t="shared" si="23"/>
        <v>75</v>
      </c>
      <c r="H183">
        <f t="shared" si="24"/>
        <v>85</v>
      </c>
      <c r="I183" s="99">
        <f t="shared" si="27"/>
        <v>2780.4344785134022</v>
      </c>
      <c r="J183" s="7">
        <f t="shared" si="28"/>
        <v>159498.94371995624</v>
      </c>
      <c r="L183">
        <v>1</v>
      </c>
      <c r="M183" s="226">
        <v>0</v>
      </c>
    </row>
    <row r="184" spans="2:13" hidden="1" outlineLevel="1" x14ac:dyDescent="0.3">
      <c r="B184">
        <v>108</v>
      </c>
      <c r="C184" s="39">
        <v>44440</v>
      </c>
      <c r="D184" s="7">
        <f t="shared" si="25"/>
        <v>159498.94371995624</v>
      </c>
      <c r="E184" s="36">
        <f t="shared" si="22"/>
        <v>1210.8417005617471</v>
      </c>
      <c r="F184" s="7">
        <f t="shared" si="26"/>
        <v>1409.5927779516551</v>
      </c>
      <c r="G184">
        <f t="shared" si="23"/>
        <v>75</v>
      </c>
      <c r="H184">
        <f t="shared" si="24"/>
        <v>85</v>
      </c>
      <c r="I184" s="99">
        <f t="shared" si="27"/>
        <v>2780.4344785134022</v>
      </c>
      <c r="J184" s="7">
        <f t="shared" si="28"/>
        <v>158089.35094200459</v>
      </c>
      <c r="L184">
        <v>1</v>
      </c>
      <c r="M184" s="226">
        <v>0</v>
      </c>
    </row>
    <row r="185" spans="2:13" hidden="1" outlineLevel="1" x14ac:dyDescent="0.3">
      <c r="B185">
        <v>109</v>
      </c>
      <c r="C185" s="39">
        <v>44470</v>
      </c>
      <c r="D185" s="7">
        <f t="shared" si="25"/>
        <v>158089.35094200459</v>
      </c>
      <c r="E185" s="36">
        <f t="shared" si="22"/>
        <v>1200.1407286521696</v>
      </c>
      <c r="F185" s="7">
        <f t="shared" si="26"/>
        <v>1420.2937498612325</v>
      </c>
      <c r="G185">
        <f t="shared" si="23"/>
        <v>75</v>
      </c>
      <c r="H185">
        <f t="shared" si="24"/>
        <v>85</v>
      </c>
      <c r="I185" s="99">
        <f t="shared" si="27"/>
        <v>2780.4344785134022</v>
      </c>
      <c r="J185" s="7">
        <f t="shared" si="28"/>
        <v>156669.05719214334</v>
      </c>
      <c r="L185">
        <v>1</v>
      </c>
      <c r="M185" s="226">
        <v>0</v>
      </c>
    </row>
    <row r="186" spans="2:13" hidden="1" outlineLevel="1" x14ac:dyDescent="0.3">
      <c r="B186">
        <v>110</v>
      </c>
      <c r="C186" s="39">
        <v>44501</v>
      </c>
      <c r="D186" s="7">
        <f t="shared" si="25"/>
        <v>156669.05719214334</v>
      </c>
      <c r="E186" s="36">
        <f t="shared" si="22"/>
        <v>1189.3585199473978</v>
      </c>
      <c r="F186" s="7">
        <f t="shared" si="26"/>
        <v>1431.0759585660044</v>
      </c>
      <c r="G186">
        <f t="shared" si="23"/>
        <v>75</v>
      </c>
      <c r="H186">
        <f t="shared" si="24"/>
        <v>85</v>
      </c>
      <c r="I186" s="99">
        <f t="shared" si="27"/>
        <v>2780.4344785134022</v>
      </c>
      <c r="J186" s="7">
        <f t="shared" si="28"/>
        <v>155237.98123357733</v>
      </c>
      <c r="L186">
        <v>1</v>
      </c>
      <c r="M186" s="226">
        <v>0</v>
      </c>
    </row>
    <row r="187" spans="2:13" hidden="1" outlineLevel="1" x14ac:dyDescent="0.3">
      <c r="B187">
        <v>111</v>
      </c>
      <c r="C187" s="39">
        <v>44531</v>
      </c>
      <c r="D187" s="7">
        <f t="shared" si="25"/>
        <v>155237.98123357733</v>
      </c>
      <c r="E187" s="36">
        <f t="shared" si="22"/>
        <v>1178.4944577355157</v>
      </c>
      <c r="F187" s="7">
        <f t="shared" si="26"/>
        <v>4222.3744992912889</v>
      </c>
      <c r="G187">
        <f t="shared" si="23"/>
        <v>75</v>
      </c>
      <c r="H187">
        <f t="shared" si="24"/>
        <v>85</v>
      </c>
      <c r="I187" s="99">
        <f t="shared" si="27"/>
        <v>5560.8689570268043</v>
      </c>
      <c r="J187" s="7">
        <f t="shared" si="28"/>
        <v>151015.60673428603</v>
      </c>
      <c r="L187" s="58">
        <v>2</v>
      </c>
      <c r="M187" s="226">
        <v>160</v>
      </c>
    </row>
    <row r="188" spans="2:13" hidden="1" outlineLevel="1" x14ac:dyDescent="0.3">
      <c r="B188">
        <v>112</v>
      </c>
      <c r="C188" s="39">
        <v>44562</v>
      </c>
      <c r="D188" s="7">
        <f t="shared" si="25"/>
        <v>151015.60673428603</v>
      </c>
      <c r="E188" s="36">
        <f t="shared" si="22"/>
        <v>1146.4401569364643</v>
      </c>
      <c r="F188" s="7">
        <f t="shared" si="26"/>
        <v>1473.9943215769379</v>
      </c>
      <c r="G188">
        <f t="shared" si="23"/>
        <v>75</v>
      </c>
      <c r="H188">
        <f t="shared" si="24"/>
        <v>85</v>
      </c>
      <c r="I188" s="99">
        <f t="shared" si="27"/>
        <v>2780.4344785134022</v>
      </c>
      <c r="J188" s="7">
        <f t="shared" si="28"/>
        <v>149541.6124127091</v>
      </c>
      <c r="L188">
        <v>1</v>
      </c>
      <c r="M188" s="226">
        <v>0</v>
      </c>
    </row>
    <row r="189" spans="2:13" hidden="1" outlineLevel="1" x14ac:dyDescent="0.3">
      <c r="B189">
        <v>113</v>
      </c>
      <c r="C189" s="39">
        <v>44593</v>
      </c>
      <c r="D189" s="7">
        <f t="shared" si="25"/>
        <v>149541.6124127091</v>
      </c>
      <c r="E189" s="36">
        <f t="shared" si="22"/>
        <v>1135.2502785000891</v>
      </c>
      <c r="F189" s="7">
        <f t="shared" si="26"/>
        <v>1485.1842000133131</v>
      </c>
      <c r="G189">
        <f t="shared" si="23"/>
        <v>75</v>
      </c>
      <c r="H189">
        <f t="shared" si="24"/>
        <v>85</v>
      </c>
      <c r="I189" s="99">
        <f t="shared" si="27"/>
        <v>2780.4344785134022</v>
      </c>
      <c r="J189" s="7">
        <f t="shared" si="28"/>
        <v>148056.42821269578</v>
      </c>
      <c r="L189">
        <v>1</v>
      </c>
      <c r="M189" s="226">
        <v>0</v>
      </c>
    </row>
    <row r="190" spans="2:13" hidden="1" outlineLevel="1" x14ac:dyDescent="0.3">
      <c r="B190">
        <v>114</v>
      </c>
      <c r="C190" s="39">
        <v>44621</v>
      </c>
      <c r="D190" s="7">
        <f t="shared" si="25"/>
        <v>148056.42821269578</v>
      </c>
      <c r="E190" s="36">
        <f t="shared" si="22"/>
        <v>1123.9754517178565</v>
      </c>
      <c r="F190" s="7">
        <f t="shared" si="26"/>
        <v>1496.4590267955457</v>
      </c>
      <c r="G190">
        <f t="shared" si="23"/>
        <v>75</v>
      </c>
      <c r="H190">
        <f t="shared" si="24"/>
        <v>85</v>
      </c>
      <c r="I190" s="99">
        <f t="shared" si="27"/>
        <v>2780.4344785134022</v>
      </c>
      <c r="J190" s="7">
        <f t="shared" si="28"/>
        <v>146559.96918590023</v>
      </c>
      <c r="L190">
        <v>1</v>
      </c>
      <c r="M190" s="226">
        <v>0</v>
      </c>
    </row>
    <row r="191" spans="2:13" hidden="1" outlineLevel="1" x14ac:dyDescent="0.3">
      <c r="B191">
        <v>115</v>
      </c>
      <c r="C191" s="39">
        <v>44652</v>
      </c>
      <c r="D191" s="7">
        <f t="shared" si="25"/>
        <v>146559.96918590023</v>
      </c>
      <c r="E191" s="36">
        <f t="shared" si="22"/>
        <v>1112.6150317014863</v>
      </c>
      <c r="F191" s="7">
        <f t="shared" si="26"/>
        <v>1507.8194468119159</v>
      </c>
      <c r="G191">
        <f t="shared" si="23"/>
        <v>75</v>
      </c>
      <c r="H191">
        <f t="shared" si="24"/>
        <v>85</v>
      </c>
      <c r="I191" s="99">
        <f t="shared" si="27"/>
        <v>2780.4344785134022</v>
      </c>
      <c r="J191" s="7">
        <f t="shared" si="28"/>
        <v>145052.14973908832</v>
      </c>
      <c r="L191">
        <v>1</v>
      </c>
      <c r="M191" s="226">
        <v>0</v>
      </c>
    </row>
    <row r="192" spans="2:13" hidden="1" outlineLevel="1" x14ac:dyDescent="0.3">
      <c r="B192">
        <v>116</v>
      </c>
      <c r="C192" s="39">
        <v>44682</v>
      </c>
      <c r="D192" s="7">
        <f t="shared" si="25"/>
        <v>145052.14973908832</v>
      </c>
      <c r="E192" s="36">
        <f t="shared" si="22"/>
        <v>1101.1683686670065</v>
      </c>
      <c r="F192" s="7">
        <f t="shared" si="26"/>
        <v>1519.2661098463957</v>
      </c>
      <c r="G192">
        <f t="shared" si="23"/>
        <v>75</v>
      </c>
      <c r="H192">
        <f t="shared" si="24"/>
        <v>85</v>
      </c>
      <c r="I192" s="99">
        <f t="shared" si="27"/>
        <v>2780.4344785134022</v>
      </c>
      <c r="J192" s="7">
        <f t="shared" si="28"/>
        <v>143532.88362924193</v>
      </c>
      <c r="L192">
        <v>1</v>
      </c>
      <c r="M192" s="226">
        <v>0</v>
      </c>
    </row>
    <row r="193" spans="2:13" hidden="1" outlineLevel="1" x14ac:dyDescent="0.3">
      <c r="B193">
        <v>117</v>
      </c>
      <c r="C193" s="39">
        <v>44713</v>
      </c>
      <c r="D193" s="7">
        <f t="shared" si="25"/>
        <v>143532.88362924193</v>
      </c>
      <c r="E193" s="36">
        <f t="shared" si="22"/>
        <v>1089.6348078975875</v>
      </c>
      <c r="F193" s="7">
        <f t="shared" si="26"/>
        <v>1530.7996706158146</v>
      </c>
      <c r="G193">
        <f t="shared" si="23"/>
        <v>75</v>
      </c>
      <c r="H193">
        <f t="shared" si="24"/>
        <v>85</v>
      </c>
      <c r="I193" s="99">
        <f t="shared" si="27"/>
        <v>2780.4344785134022</v>
      </c>
      <c r="J193" s="7">
        <f t="shared" si="28"/>
        <v>142002.08395862611</v>
      </c>
      <c r="L193">
        <v>1</v>
      </c>
      <c r="M193" s="226">
        <v>0</v>
      </c>
    </row>
    <row r="194" spans="2:13" hidden="1" outlineLevel="1" x14ac:dyDescent="0.3">
      <c r="B194">
        <v>118</v>
      </c>
      <c r="C194" s="39">
        <v>44743</v>
      </c>
      <c r="D194" s="7">
        <f t="shared" si="25"/>
        <v>142002.08395862611</v>
      </c>
      <c r="E194" s="36">
        <f t="shared" si="22"/>
        <v>1078.0136897060952</v>
      </c>
      <c r="F194" s="7">
        <f t="shared" si="26"/>
        <v>1542.420788807307</v>
      </c>
      <c r="G194">
        <f t="shared" si="23"/>
        <v>75</v>
      </c>
      <c r="H194">
        <f t="shared" si="24"/>
        <v>85</v>
      </c>
      <c r="I194" s="99">
        <f t="shared" si="27"/>
        <v>2780.4344785134022</v>
      </c>
      <c r="J194" s="7">
        <f t="shared" si="28"/>
        <v>140459.66316981881</v>
      </c>
      <c r="L194">
        <v>1</v>
      </c>
      <c r="M194" s="226">
        <v>0</v>
      </c>
    </row>
    <row r="195" spans="2:13" hidden="1" outlineLevel="1" x14ac:dyDescent="0.3">
      <c r="B195">
        <v>119</v>
      </c>
      <c r="C195" s="39">
        <v>44774</v>
      </c>
      <c r="D195" s="7">
        <f t="shared" si="25"/>
        <v>140459.66316981881</v>
      </c>
      <c r="E195" s="36">
        <f t="shared" si="22"/>
        <v>1066.3043493973571</v>
      </c>
      <c r="F195" s="7">
        <f t="shared" si="26"/>
        <v>1554.1301291160451</v>
      </c>
      <c r="G195">
        <f t="shared" si="23"/>
        <v>75</v>
      </c>
      <c r="H195">
        <f t="shared" si="24"/>
        <v>85</v>
      </c>
      <c r="I195" s="99">
        <f t="shared" si="27"/>
        <v>2780.4344785134022</v>
      </c>
      <c r="J195" s="7">
        <f t="shared" si="28"/>
        <v>138905.53304070278</v>
      </c>
      <c r="L195">
        <v>1</v>
      </c>
      <c r="M195" s="226">
        <v>0</v>
      </c>
    </row>
    <row r="196" spans="2:13" hidden="1" outlineLevel="1" x14ac:dyDescent="0.3">
      <c r="B196">
        <v>120</v>
      </c>
      <c r="C196" s="39">
        <v>44805</v>
      </c>
      <c r="D196" s="7">
        <f t="shared" si="25"/>
        <v>138905.53304070278</v>
      </c>
      <c r="E196" s="36">
        <f t="shared" si="22"/>
        <v>1054.5061172301453</v>
      </c>
      <c r="F196" s="7">
        <f t="shared" si="26"/>
        <v>1565.9283612832569</v>
      </c>
      <c r="G196">
        <f t="shared" si="23"/>
        <v>75</v>
      </c>
      <c r="H196">
        <f t="shared" si="24"/>
        <v>85</v>
      </c>
      <c r="I196" s="99">
        <f t="shared" si="27"/>
        <v>2780.4344785134022</v>
      </c>
      <c r="J196" s="7">
        <f t="shared" si="28"/>
        <v>137339.60467941951</v>
      </c>
      <c r="L196">
        <v>1</v>
      </c>
      <c r="M196" s="226">
        <v>0</v>
      </c>
    </row>
    <row r="197" spans="2:13" hidden="1" outlineLevel="1" x14ac:dyDescent="0.3">
      <c r="B197">
        <v>121</v>
      </c>
      <c r="C197" s="39">
        <v>44835</v>
      </c>
      <c r="D197" s="7">
        <f t="shared" si="25"/>
        <v>137339.60467941951</v>
      </c>
      <c r="E197" s="36">
        <f t="shared" si="22"/>
        <v>1042.6183183788676</v>
      </c>
      <c r="F197" s="7">
        <f t="shared" si="26"/>
        <v>1577.8161601345346</v>
      </c>
      <c r="G197">
        <f t="shared" si="23"/>
        <v>75</v>
      </c>
      <c r="H197">
        <f t="shared" si="24"/>
        <v>85</v>
      </c>
      <c r="I197" s="99">
        <f t="shared" si="27"/>
        <v>2780.4344785134022</v>
      </c>
      <c r="J197" s="7">
        <f t="shared" si="28"/>
        <v>135761.78851928498</v>
      </c>
      <c r="L197">
        <v>1</v>
      </c>
      <c r="M197" s="226">
        <v>0</v>
      </c>
    </row>
    <row r="198" spans="2:13" hidden="1" outlineLevel="1" x14ac:dyDescent="0.3">
      <c r="B198">
        <v>122</v>
      </c>
      <c r="C198" s="39">
        <v>44866</v>
      </c>
      <c r="D198" s="7">
        <f t="shared" si="25"/>
        <v>135761.78851928498</v>
      </c>
      <c r="E198" s="36">
        <f t="shared" si="22"/>
        <v>1030.6402728949708</v>
      </c>
      <c r="F198" s="7">
        <f t="shared" si="26"/>
        <v>1589.7942056184313</v>
      </c>
      <c r="G198">
        <f t="shared" si="23"/>
        <v>75</v>
      </c>
      <c r="H198">
        <f t="shared" si="24"/>
        <v>85</v>
      </c>
      <c r="I198" s="99">
        <f t="shared" si="27"/>
        <v>2780.4344785134022</v>
      </c>
      <c r="J198" s="7">
        <f t="shared" si="28"/>
        <v>134171.99431366654</v>
      </c>
      <c r="L198">
        <v>1</v>
      </c>
      <c r="M198" s="226">
        <v>0</v>
      </c>
    </row>
    <row r="199" spans="2:13" hidden="1" outlineLevel="1" x14ac:dyDescent="0.3">
      <c r="B199">
        <v>123</v>
      </c>
      <c r="C199" s="39">
        <v>44896</v>
      </c>
      <c r="D199" s="7">
        <f t="shared" si="25"/>
        <v>134171.99431366654</v>
      </c>
      <c r="E199" s="36">
        <f t="shared" si="22"/>
        <v>1018.5712956680489</v>
      </c>
      <c r="F199" s="7">
        <f t="shared" si="26"/>
        <v>4382.2976613587552</v>
      </c>
      <c r="G199">
        <f t="shared" si="23"/>
        <v>75</v>
      </c>
      <c r="H199">
        <f t="shared" si="24"/>
        <v>85</v>
      </c>
      <c r="I199" s="99">
        <f t="shared" si="27"/>
        <v>5560.8689570268043</v>
      </c>
      <c r="J199" s="7">
        <f t="shared" si="28"/>
        <v>129789.69665230779</v>
      </c>
      <c r="L199" s="58">
        <v>2</v>
      </c>
      <c r="M199" s="226">
        <v>160</v>
      </c>
    </row>
    <row r="200" spans="2:13" hidden="1" outlineLevel="1" x14ac:dyDescent="0.3">
      <c r="B200">
        <v>124</v>
      </c>
      <c r="C200" s="39">
        <v>44927</v>
      </c>
      <c r="D200" s="7">
        <f t="shared" si="25"/>
        <v>129789.69665230779</v>
      </c>
      <c r="E200" s="36">
        <f t="shared" si="22"/>
        <v>985.30293270030415</v>
      </c>
      <c r="F200" s="7">
        <f t="shared" si="26"/>
        <v>1635.131545813098</v>
      </c>
      <c r="G200">
        <f t="shared" si="23"/>
        <v>75</v>
      </c>
      <c r="H200">
        <f t="shared" si="24"/>
        <v>85</v>
      </c>
      <c r="I200" s="99">
        <f t="shared" si="27"/>
        <v>2780.4344785134022</v>
      </c>
      <c r="J200" s="7">
        <f t="shared" si="28"/>
        <v>128154.56510649469</v>
      </c>
      <c r="L200">
        <v>1</v>
      </c>
      <c r="M200" s="226">
        <v>0</v>
      </c>
    </row>
    <row r="201" spans="2:13" hidden="1" outlineLevel="1" x14ac:dyDescent="0.3">
      <c r="B201">
        <v>125</v>
      </c>
      <c r="C201" s="39">
        <v>44958</v>
      </c>
      <c r="D201" s="7">
        <f t="shared" si="25"/>
        <v>128154.56510649469</v>
      </c>
      <c r="E201" s="36">
        <f t="shared" si="22"/>
        <v>972.88977550065079</v>
      </c>
      <c r="F201" s="7">
        <f t="shared" si="26"/>
        <v>1647.5447030127514</v>
      </c>
      <c r="G201">
        <f t="shared" si="23"/>
        <v>75</v>
      </c>
      <c r="H201">
        <f t="shared" si="24"/>
        <v>85</v>
      </c>
      <c r="I201" s="99">
        <f t="shared" si="27"/>
        <v>2780.4344785134022</v>
      </c>
      <c r="J201" s="7">
        <f t="shared" si="28"/>
        <v>126507.02040348193</v>
      </c>
      <c r="L201">
        <v>1</v>
      </c>
      <c r="M201" s="226">
        <v>0</v>
      </c>
    </row>
    <row r="202" spans="2:13" hidden="1" outlineLevel="1" x14ac:dyDescent="0.3">
      <c r="B202">
        <v>126</v>
      </c>
      <c r="C202" s="39">
        <v>44986</v>
      </c>
      <c r="D202" s="7">
        <f t="shared" si="25"/>
        <v>126507.02040348193</v>
      </c>
      <c r="E202" s="36">
        <f t="shared" si="22"/>
        <v>960.38238339246175</v>
      </c>
      <c r="F202" s="7">
        <f t="shared" si="26"/>
        <v>1660.0520951209405</v>
      </c>
      <c r="G202">
        <f t="shared" si="23"/>
        <v>75</v>
      </c>
      <c r="H202">
        <f t="shared" si="24"/>
        <v>85</v>
      </c>
      <c r="I202" s="99">
        <f t="shared" si="27"/>
        <v>2780.4344785134022</v>
      </c>
      <c r="J202" s="7">
        <f t="shared" si="28"/>
        <v>124846.96830836099</v>
      </c>
      <c r="L202">
        <v>1</v>
      </c>
      <c r="M202" s="226">
        <v>0</v>
      </c>
    </row>
    <row r="203" spans="2:13" hidden="1" outlineLevel="1" x14ac:dyDescent="0.3">
      <c r="B203">
        <v>127</v>
      </c>
      <c r="C203" s="39">
        <v>45017</v>
      </c>
      <c r="D203" s="7">
        <f t="shared" si="25"/>
        <v>124846.96830836099</v>
      </c>
      <c r="E203" s="36">
        <f t="shared" si="22"/>
        <v>947.7800409881977</v>
      </c>
      <c r="F203" s="7">
        <f t="shared" si="26"/>
        <v>1672.6544375252045</v>
      </c>
      <c r="G203">
        <f t="shared" si="23"/>
        <v>75</v>
      </c>
      <c r="H203">
        <f t="shared" si="24"/>
        <v>85</v>
      </c>
      <c r="I203" s="99">
        <f t="shared" si="27"/>
        <v>2780.4344785134022</v>
      </c>
      <c r="J203" s="7">
        <f t="shared" si="28"/>
        <v>123174.31387083579</v>
      </c>
      <c r="L203">
        <v>1</v>
      </c>
      <c r="M203" s="226">
        <v>0</v>
      </c>
    </row>
    <row r="204" spans="2:13" hidden="1" outlineLevel="1" x14ac:dyDescent="0.3">
      <c r="B204">
        <v>128</v>
      </c>
      <c r="C204" s="39">
        <v>45047</v>
      </c>
      <c r="D204" s="7">
        <f t="shared" si="25"/>
        <v>123174.31387083579</v>
      </c>
      <c r="E204" s="36">
        <f t="shared" si="22"/>
        <v>935.08202746943005</v>
      </c>
      <c r="F204" s="7">
        <f t="shared" si="26"/>
        <v>1685.352451043972</v>
      </c>
      <c r="G204">
        <f t="shared" si="23"/>
        <v>75</v>
      </c>
      <c r="H204">
        <f t="shared" si="24"/>
        <v>85</v>
      </c>
      <c r="I204" s="99">
        <f t="shared" si="27"/>
        <v>2780.4344785134022</v>
      </c>
      <c r="J204" s="7">
        <f t="shared" si="28"/>
        <v>121488.96141979181</v>
      </c>
      <c r="L204">
        <v>1</v>
      </c>
      <c r="M204" s="226">
        <v>0</v>
      </c>
    </row>
    <row r="205" spans="2:13" hidden="1" outlineLevel="1" x14ac:dyDescent="0.3">
      <c r="B205">
        <v>129</v>
      </c>
      <c r="C205" s="39">
        <v>45078</v>
      </c>
      <c r="D205" s="7">
        <f t="shared" si="25"/>
        <v>121488.96141979181</v>
      </c>
      <c r="E205" s="36">
        <f t="shared" si="22"/>
        <v>922.28761654561231</v>
      </c>
      <c r="F205" s="7">
        <f t="shared" ref="F205:F236" si="29">+I205-H205-G205-E205</f>
        <v>1698.1468619677898</v>
      </c>
      <c r="G205">
        <f t="shared" si="23"/>
        <v>75</v>
      </c>
      <c r="H205">
        <f t="shared" si="24"/>
        <v>85</v>
      </c>
      <c r="I205" s="99">
        <f t="shared" ref="I205:I236" si="30">+$B$72*L205</f>
        <v>2780.4344785134022</v>
      </c>
      <c r="J205" s="7">
        <f t="shared" ref="J205:J236" si="31">+D205-F205</f>
        <v>119790.81455782402</v>
      </c>
      <c r="L205">
        <v>1</v>
      </c>
      <c r="M205" s="226">
        <v>0</v>
      </c>
    </row>
    <row r="206" spans="2:13" hidden="1" outlineLevel="1" x14ac:dyDescent="0.3">
      <c r="B206">
        <v>130</v>
      </c>
      <c r="C206" s="39">
        <v>45108</v>
      </c>
      <c r="D206" s="7">
        <f t="shared" si="25"/>
        <v>119790.81455782402</v>
      </c>
      <c r="E206" s="36">
        <f t="shared" ref="E206:E256" si="32">+D206*$B$27</f>
        <v>909.3960764125386</v>
      </c>
      <c r="F206" s="7">
        <f t="shared" si="29"/>
        <v>1711.0384021008636</v>
      </c>
      <c r="G206">
        <f t="shared" ref="G206:G256" si="33">+$B$19</f>
        <v>75</v>
      </c>
      <c r="H206">
        <f t="shared" ref="H206:H256" si="34">+$B$20</f>
        <v>85</v>
      </c>
      <c r="I206" s="99">
        <f t="shared" si="30"/>
        <v>2780.4344785134022</v>
      </c>
      <c r="J206" s="7">
        <f t="shared" si="31"/>
        <v>118079.77615572316</v>
      </c>
      <c r="L206">
        <v>1</v>
      </c>
      <c r="M206" s="226">
        <v>0</v>
      </c>
    </row>
    <row r="207" spans="2:13" hidden="1" outlineLevel="1" x14ac:dyDescent="0.3">
      <c r="B207">
        <v>131</v>
      </c>
      <c r="C207" s="39">
        <v>45139</v>
      </c>
      <c r="D207" s="7">
        <f t="shared" si="25"/>
        <v>118079.77615572316</v>
      </c>
      <c r="E207" s="36">
        <f t="shared" si="32"/>
        <v>896.40666971048631</v>
      </c>
      <c r="F207" s="7">
        <f t="shared" si="29"/>
        <v>1724.0278088029158</v>
      </c>
      <c r="G207">
        <f t="shared" si="33"/>
        <v>75</v>
      </c>
      <c r="H207">
        <f t="shared" si="34"/>
        <v>85</v>
      </c>
      <c r="I207" s="99">
        <f t="shared" si="30"/>
        <v>2780.4344785134022</v>
      </c>
      <c r="J207" s="7">
        <f t="shared" si="31"/>
        <v>116355.74834692024</v>
      </c>
      <c r="L207">
        <v>1</v>
      </c>
      <c r="M207" s="226">
        <v>0</v>
      </c>
    </row>
    <row r="208" spans="2:13" hidden="1" outlineLevel="1" x14ac:dyDescent="0.3">
      <c r="B208">
        <v>132</v>
      </c>
      <c r="C208" s="39">
        <v>45170</v>
      </c>
      <c r="D208" s="7">
        <f t="shared" si="25"/>
        <v>116355.74834692024</v>
      </c>
      <c r="E208" s="36">
        <f t="shared" si="32"/>
        <v>883.3186534820411</v>
      </c>
      <c r="F208" s="7">
        <f t="shared" si="29"/>
        <v>1737.1158250313611</v>
      </c>
      <c r="G208">
        <f t="shared" si="33"/>
        <v>75</v>
      </c>
      <c r="H208">
        <f t="shared" si="34"/>
        <v>85</v>
      </c>
      <c r="I208" s="99">
        <f t="shared" si="30"/>
        <v>2780.4344785134022</v>
      </c>
      <c r="J208" s="7">
        <f t="shared" si="31"/>
        <v>114618.63252188888</v>
      </c>
      <c r="L208">
        <v>1</v>
      </c>
      <c r="M208" s="226">
        <v>0</v>
      </c>
    </row>
    <row r="209" spans="2:13" hidden="1" outlineLevel="1" x14ac:dyDescent="0.3">
      <c r="B209">
        <v>133</v>
      </c>
      <c r="C209" s="39">
        <v>45200</v>
      </c>
      <c r="D209" s="7">
        <f t="shared" si="25"/>
        <v>114618.63252188888</v>
      </c>
      <c r="E209" s="36">
        <f t="shared" si="32"/>
        <v>870.13127912960192</v>
      </c>
      <c r="F209" s="7">
        <f t="shared" si="29"/>
        <v>1750.3031993838003</v>
      </c>
      <c r="G209">
        <f t="shared" si="33"/>
        <v>75</v>
      </c>
      <c r="H209">
        <f t="shared" si="34"/>
        <v>85</v>
      </c>
      <c r="I209" s="99">
        <f t="shared" si="30"/>
        <v>2780.4344785134022</v>
      </c>
      <c r="J209" s="7">
        <f t="shared" si="31"/>
        <v>112868.32932250509</v>
      </c>
      <c r="L209">
        <v>1</v>
      </c>
      <c r="M209" s="226">
        <v>0</v>
      </c>
    </row>
    <row r="210" spans="2:13" hidden="1" outlineLevel="1" x14ac:dyDescent="0.3">
      <c r="B210">
        <v>134</v>
      </c>
      <c r="C210" s="39">
        <v>45231</v>
      </c>
      <c r="D210" s="7">
        <f t="shared" si="25"/>
        <v>112868.32932250509</v>
      </c>
      <c r="E210" s="36">
        <f t="shared" si="32"/>
        <v>856.84379237256337</v>
      </c>
      <c r="F210" s="7">
        <f t="shared" si="29"/>
        <v>1763.5906861408389</v>
      </c>
      <c r="G210">
        <f t="shared" si="33"/>
        <v>75</v>
      </c>
      <c r="H210">
        <f t="shared" si="34"/>
        <v>85</v>
      </c>
      <c r="I210" s="99">
        <f t="shared" si="30"/>
        <v>2780.4344785134022</v>
      </c>
      <c r="J210" s="7">
        <f t="shared" si="31"/>
        <v>111104.73863636424</v>
      </c>
      <c r="L210">
        <v>1</v>
      </c>
      <c r="M210" s="226">
        <v>0</v>
      </c>
    </row>
    <row r="211" spans="2:13" hidden="1" outlineLevel="1" x14ac:dyDescent="0.3">
      <c r="B211">
        <v>135</v>
      </c>
      <c r="C211" s="39">
        <v>45261</v>
      </c>
      <c r="D211" s="7">
        <f t="shared" si="25"/>
        <v>111104.73863636424</v>
      </c>
      <c r="E211" s="36">
        <f t="shared" si="32"/>
        <v>843.45543320417312</v>
      </c>
      <c r="F211" s="7">
        <f t="shared" si="29"/>
        <v>4557.4135238226309</v>
      </c>
      <c r="G211">
        <f t="shared" si="33"/>
        <v>75</v>
      </c>
      <c r="H211">
        <f t="shared" si="34"/>
        <v>85</v>
      </c>
      <c r="I211" s="99">
        <f t="shared" si="30"/>
        <v>5560.8689570268043</v>
      </c>
      <c r="J211" s="7">
        <f t="shared" si="31"/>
        <v>106547.32511254161</v>
      </c>
      <c r="L211" s="58">
        <v>2</v>
      </c>
      <c r="M211" s="226">
        <v>160</v>
      </c>
    </row>
    <row r="212" spans="2:13" hidden="1" outlineLevel="1" x14ac:dyDescent="0.3">
      <c r="B212">
        <v>136</v>
      </c>
      <c r="C212" s="39">
        <v>45292</v>
      </c>
      <c r="D212" s="7">
        <f t="shared" si="25"/>
        <v>106547.32511254161</v>
      </c>
      <c r="E212" s="36">
        <f t="shared" si="32"/>
        <v>808.85767216170893</v>
      </c>
      <c r="F212" s="7">
        <f t="shared" si="29"/>
        <v>1811.5768063516932</v>
      </c>
      <c r="G212">
        <f t="shared" si="33"/>
        <v>75</v>
      </c>
      <c r="H212">
        <f t="shared" si="34"/>
        <v>85</v>
      </c>
      <c r="I212" s="99">
        <f t="shared" si="30"/>
        <v>2780.4344785134022</v>
      </c>
      <c r="J212" s="7">
        <f t="shared" si="31"/>
        <v>104735.74830618993</v>
      </c>
      <c r="L212">
        <v>1</v>
      </c>
      <c r="M212" s="226">
        <v>0</v>
      </c>
    </row>
    <row r="213" spans="2:13" hidden="1" outlineLevel="1" x14ac:dyDescent="0.3">
      <c r="B213">
        <v>137</v>
      </c>
      <c r="C213" s="39">
        <v>45323</v>
      </c>
      <c r="D213" s="7">
        <f t="shared" si="25"/>
        <v>104735.74830618993</v>
      </c>
      <c r="E213" s="36">
        <f t="shared" si="32"/>
        <v>795.10502471626603</v>
      </c>
      <c r="F213" s="7">
        <f t="shared" si="29"/>
        <v>1825.329453797136</v>
      </c>
      <c r="G213">
        <f t="shared" si="33"/>
        <v>75</v>
      </c>
      <c r="H213">
        <f t="shared" si="34"/>
        <v>85</v>
      </c>
      <c r="I213" s="99">
        <f t="shared" si="30"/>
        <v>2780.4344785134022</v>
      </c>
      <c r="J213" s="7">
        <f t="shared" si="31"/>
        <v>102910.41885239279</v>
      </c>
      <c r="L213">
        <v>1</v>
      </c>
      <c r="M213" s="226">
        <v>0</v>
      </c>
    </row>
    <row r="214" spans="2:13" hidden="1" outlineLevel="1" x14ac:dyDescent="0.3">
      <c r="B214">
        <v>138</v>
      </c>
      <c r="C214" s="39">
        <v>45352</v>
      </c>
      <c r="D214" s="7">
        <f t="shared" si="25"/>
        <v>102910.41885239279</v>
      </c>
      <c r="E214" s="36">
        <f t="shared" si="32"/>
        <v>781.24797357615466</v>
      </c>
      <c r="F214" s="7">
        <f t="shared" si="29"/>
        <v>1839.1865049372475</v>
      </c>
      <c r="G214">
        <f t="shared" si="33"/>
        <v>75</v>
      </c>
      <c r="H214">
        <f t="shared" si="34"/>
        <v>85</v>
      </c>
      <c r="I214" s="99">
        <f t="shared" si="30"/>
        <v>2780.4344785134022</v>
      </c>
      <c r="J214" s="7">
        <f t="shared" si="31"/>
        <v>101071.23234745555</v>
      </c>
      <c r="L214">
        <v>1</v>
      </c>
      <c r="M214" s="226">
        <v>0</v>
      </c>
    </row>
    <row r="215" spans="2:13" hidden="1" outlineLevel="1" x14ac:dyDescent="0.3">
      <c r="B215">
        <v>139</v>
      </c>
      <c r="C215" s="102">
        <v>45383</v>
      </c>
      <c r="D215" s="7">
        <f t="shared" si="25"/>
        <v>101071.23234745555</v>
      </c>
      <c r="E215" s="36">
        <f t="shared" si="32"/>
        <v>767.28572615714688</v>
      </c>
      <c r="F215" s="7">
        <f t="shared" si="29"/>
        <v>1853.1487523562553</v>
      </c>
      <c r="G215">
        <f t="shared" si="33"/>
        <v>75</v>
      </c>
      <c r="H215">
        <f t="shared" si="34"/>
        <v>85</v>
      </c>
      <c r="I215" s="99">
        <f t="shared" si="30"/>
        <v>2780.4344785134022</v>
      </c>
      <c r="J215" s="7">
        <f t="shared" si="31"/>
        <v>99218.083595099291</v>
      </c>
      <c r="L215">
        <v>1</v>
      </c>
      <c r="M215" s="226">
        <v>0</v>
      </c>
    </row>
    <row r="216" spans="2:13" hidden="1" outlineLevel="1" x14ac:dyDescent="0.3">
      <c r="B216">
        <v>140</v>
      </c>
      <c r="C216" s="39">
        <v>45413</v>
      </c>
      <c r="D216" s="7">
        <f t="shared" si="25"/>
        <v>99218.083595099291</v>
      </c>
      <c r="E216" s="36">
        <f t="shared" si="32"/>
        <v>753.21748385808417</v>
      </c>
      <c r="F216" s="7">
        <f t="shared" si="29"/>
        <v>1867.2169946553181</v>
      </c>
      <c r="G216">
        <f t="shared" si="33"/>
        <v>75</v>
      </c>
      <c r="H216">
        <f t="shared" si="34"/>
        <v>85</v>
      </c>
      <c r="I216" s="99">
        <f t="shared" si="30"/>
        <v>2780.4344785134022</v>
      </c>
      <c r="J216" s="7">
        <f t="shared" si="31"/>
        <v>97350.866600443973</v>
      </c>
      <c r="L216">
        <v>1</v>
      </c>
      <c r="M216" s="226">
        <v>0</v>
      </c>
    </row>
    <row r="217" spans="2:13" hidden="1" outlineLevel="1" x14ac:dyDescent="0.3">
      <c r="B217">
        <v>141</v>
      </c>
      <c r="C217" s="39">
        <v>45444</v>
      </c>
      <c r="D217" s="7">
        <f t="shared" ref="D217:D256" si="35">+J216</f>
        <v>97350.866600443973</v>
      </c>
      <c r="E217" s="36">
        <f t="shared" si="32"/>
        <v>739.04244201519975</v>
      </c>
      <c r="F217" s="7">
        <f t="shared" si="29"/>
        <v>1881.3920364982023</v>
      </c>
      <c r="G217">
        <f t="shared" si="33"/>
        <v>75</v>
      </c>
      <c r="H217">
        <f t="shared" si="34"/>
        <v>85</v>
      </c>
      <c r="I217" s="99">
        <f t="shared" si="30"/>
        <v>2780.4344785134022</v>
      </c>
      <c r="J217" s="7">
        <f t="shared" si="31"/>
        <v>95469.474563945769</v>
      </c>
      <c r="L217">
        <v>1</v>
      </c>
      <c r="M217" s="226">
        <v>0</v>
      </c>
    </row>
    <row r="218" spans="2:13" hidden="1" outlineLevel="1" x14ac:dyDescent="0.3">
      <c r="B218">
        <v>142</v>
      </c>
      <c r="C218" s="39">
        <v>45474</v>
      </c>
      <c r="D218" s="7">
        <f t="shared" si="35"/>
        <v>95469.474563945769</v>
      </c>
      <c r="E218" s="36">
        <f t="shared" si="32"/>
        <v>724.7597898560947</v>
      </c>
      <c r="F218" s="7">
        <f t="shared" si="29"/>
        <v>1895.6746886573073</v>
      </c>
      <c r="G218">
        <f t="shared" si="33"/>
        <v>75</v>
      </c>
      <c r="H218">
        <f t="shared" si="34"/>
        <v>85</v>
      </c>
      <c r="I218" s="99">
        <f t="shared" si="30"/>
        <v>2780.4344785134022</v>
      </c>
      <c r="J218" s="7">
        <f t="shared" si="31"/>
        <v>93573.79987528846</v>
      </c>
      <c r="L218">
        <v>1</v>
      </c>
      <c r="M218" s="226">
        <v>0</v>
      </c>
    </row>
    <row r="219" spans="2:13" hidden="1" outlineLevel="1" x14ac:dyDescent="0.3">
      <c r="B219">
        <v>143</v>
      </c>
      <c r="C219" s="39">
        <v>45505</v>
      </c>
      <c r="D219" s="7">
        <f t="shared" si="35"/>
        <v>93573.79987528846</v>
      </c>
      <c r="E219" s="36">
        <f t="shared" si="32"/>
        <v>710.36871045336329</v>
      </c>
      <c r="F219" s="7">
        <f t="shared" si="29"/>
        <v>1910.0657680600389</v>
      </c>
      <c r="G219">
        <f t="shared" si="33"/>
        <v>75</v>
      </c>
      <c r="H219">
        <f t="shared" si="34"/>
        <v>85</v>
      </c>
      <c r="I219" s="99">
        <f t="shared" si="30"/>
        <v>2780.4344785134022</v>
      </c>
      <c r="J219" s="7">
        <f t="shared" si="31"/>
        <v>91663.734107228418</v>
      </c>
      <c r="L219">
        <v>1</v>
      </c>
      <c r="M219" s="226">
        <v>0</v>
      </c>
    </row>
    <row r="220" spans="2:13" hidden="1" outlineLevel="1" x14ac:dyDescent="0.3">
      <c r="B220">
        <v>144</v>
      </c>
      <c r="C220" s="39">
        <v>45536</v>
      </c>
      <c r="D220" s="7">
        <f t="shared" si="35"/>
        <v>91663.734107228418</v>
      </c>
      <c r="E220" s="36">
        <f t="shared" si="32"/>
        <v>695.86838067786755</v>
      </c>
      <c r="F220" s="7">
        <f t="shared" si="29"/>
        <v>1924.5660978355345</v>
      </c>
      <c r="G220">
        <f t="shared" si="33"/>
        <v>75</v>
      </c>
      <c r="H220">
        <f t="shared" si="34"/>
        <v>85</v>
      </c>
      <c r="I220" s="99">
        <f t="shared" si="30"/>
        <v>2780.4344785134022</v>
      </c>
      <c r="J220" s="7">
        <f t="shared" si="31"/>
        <v>89739.168009392888</v>
      </c>
      <c r="L220">
        <v>1</v>
      </c>
      <c r="M220" s="226">
        <v>0</v>
      </c>
    </row>
    <row r="221" spans="2:13" hidden="1" outlineLevel="1" x14ac:dyDescent="0.3">
      <c r="B221">
        <v>145</v>
      </c>
      <c r="C221" s="39">
        <v>45566</v>
      </c>
      <c r="D221" s="7">
        <f t="shared" si="35"/>
        <v>89739.168009392888</v>
      </c>
      <c r="E221" s="36">
        <f t="shared" si="32"/>
        <v>681.25797115165642</v>
      </c>
      <c r="F221" s="7">
        <f t="shared" si="29"/>
        <v>1939.1765073617457</v>
      </c>
      <c r="G221">
        <f t="shared" si="33"/>
        <v>75</v>
      </c>
      <c r="H221">
        <f t="shared" si="34"/>
        <v>85</v>
      </c>
      <c r="I221" s="99">
        <f t="shared" si="30"/>
        <v>2780.4344785134022</v>
      </c>
      <c r="J221" s="7">
        <f t="shared" si="31"/>
        <v>87799.991502031146</v>
      </c>
      <c r="L221">
        <v>1</v>
      </c>
      <c r="M221" s="226">
        <v>0</v>
      </c>
    </row>
    <row r="222" spans="2:13" hidden="1" outlineLevel="1" x14ac:dyDescent="0.3">
      <c r="B222">
        <v>146</v>
      </c>
      <c r="C222" s="39">
        <v>45597</v>
      </c>
      <c r="D222" s="7">
        <f t="shared" si="35"/>
        <v>87799.991502031146</v>
      </c>
      <c r="E222" s="36">
        <f t="shared" si="32"/>
        <v>666.53664620052757</v>
      </c>
      <c r="F222" s="7">
        <f t="shared" si="29"/>
        <v>1953.8978323128745</v>
      </c>
      <c r="G222">
        <f t="shared" si="33"/>
        <v>75</v>
      </c>
      <c r="H222">
        <f t="shared" si="34"/>
        <v>85</v>
      </c>
      <c r="I222" s="99">
        <f t="shared" si="30"/>
        <v>2780.4344785134022</v>
      </c>
      <c r="J222" s="7">
        <f t="shared" si="31"/>
        <v>85846.093669718277</v>
      </c>
      <c r="L222">
        <v>1</v>
      </c>
      <c r="M222" s="226">
        <v>0</v>
      </c>
    </row>
    <row r="223" spans="2:13" hidden="1" outlineLevel="1" x14ac:dyDescent="0.3">
      <c r="B223">
        <v>147</v>
      </c>
      <c r="C223" s="39">
        <v>45627</v>
      </c>
      <c r="D223" s="7">
        <f t="shared" si="35"/>
        <v>85846.093669718277</v>
      </c>
      <c r="E223" s="36">
        <f t="shared" si="32"/>
        <v>651.70356380622945</v>
      </c>
      <c r="F223" s="7">
        <f t="shared" si="29"/>
        <v>4749.1653932205745</v>
      </c>
      <c r="G223">
        <f t="shared" si="33"/>
        <v>75</v>
      </c>
      <c r="H223">
        <f t="shared" si="34"/>
        <v>85</v>
      </c>
      <c r="I223" s="99">
        <f t="shared" si="30"/>
        <v>5560.8689570268043</v>
      </c>
      <c r="J223" s="7">
        <f t="shared" si="31"/>
        <v>81096.928276497696</v>
      </c>
      <c r="L223" s="58">
        <v>2</v>
      </c>
      <c r="M223" s="226">
        <v>160</v>
      </c>
    </row>
    <row r="224" spans="2:13" hidden="1" outlineLevel="1" x14ac:dyDescent="0.3">
      <c r="B224">
        <v>148</v>
      </c>
      <c r="C224" s="39">
        <v>45658</v>
      </c>
      <c r="D224" s="7">
        <f t="shared" si="35"/>
        <v>81096.928276497696</v>
      </c>
      <c r="E224" s="36">
        <f t="shared" si="32"/>
        <v>615.65011187194739</v>
      </c>
      <c r="F224" s="7">
        <f t="shared" si="29"/>
        <v>2004.7843666414547</v>
      </c>
      <c r="G224">
        <f t="shared" si="33"/>
        <v>75</v>
      </c>
      <c r="H224">
        <f t="shared" si="34"/>
        <v>85</v>
      </c>
      <c r="I224" s="99">
        <f t="shared" si="30"/>
        <v>2780.4344785134022</v>
      </c>
      <c r="J224" s="7">
        <f t="shared" si="31"/>
        <v>79092.14390985624</v>
      </c>
      <c r="L224">
        <v>1</v>
      </c>
      <c r="M224" s="226">
        <v>0</v>
      </c>
    </row>
    <row r="225" spans="2:13" hidden="1" outlineLevel="1" x14ac:dyDescent="0.3">
      <c r="B225">
        <v>149</v>
      </c>
      <c r="C225" s="39">
        <v>45689</v>
      </c>
      <c r="D225" s="7">
        <f t="shared" si="35"/>
        <v>79092.14390985624</v>
      </c>
      <c r="E225" s="36">
        <f t="shared" si="32"/>
        <v>600.43072260736494</v>
      </c>
      <c r="F225" s="7">
        <f t="shared" si="29"/>
        <v>2020.0037559060372</v>
      </c>
      <c r="G225">
        <f t="shared" si="33"/>
        <v>75</v>
      </c>
      <c r="H225">
        <f t="shared" si="34"/>
        <v>85</v>
      </c>
      <c r="I225" s="99">
        <f t="shared" si="30"/>
        <v>2780.4344785134022</v>
      </c>
      <c r="J225" s="7">
        <f t="shared" si="31"/>
        <v>77072.140153950197</v>
      </c>
      <c r="L225">
        <v>1</v>
      </c>
      <c r="M225" s="226">
        <v>0</v>
      </c>
    </row>
    <row r="226" spans="2:13" hidden="1" outlineLevel="1" x14ac:dyDescent="0.3">
      <c r="B226">
        <v>150</v>
      </c>
      <c r="C226" s="39">
        <v>45717</v>
      </c>
      <c r="D226" s="7">
        <f t="shared" si="35"/>
        <v>77072.140153950197</v>
      </c>
      <c r="E226" s="36">
        <f t="shared" si="32"/>
        <v>585.09579482729862</v>
      </c>
      <c r="F226" s="7">
        <f t="shared" si="29"/>
        <v>2035.3386836861036</v>
      </c>
      <c r="G226">
        <f t="shared" si="33"/>
        <v>75</v>
      </c>
      <c r="H226">
        <f t="shared" si="34"/>
        <v>85</v>
      </c>
      <c r="I226" s="99">
        <f t="shared" si="30"/>
        <v>2780.4344785134022</v>
      </c>
      <c r="J226" s="7">
        <f t="shared" si="31"/>
        <v>75036.801470264094</v>
      </c>
      <c r="L226">
        <v>1</v>
      </c>
      <c r="M226" s="226">
        <v>0</v>
      </c>
    </row>
    <row r="227" spans="2:13" hidden="1" outlineLevel="1" x14ac:dyDescent="0.3">
      <c r="B227">
        <v>151</v>
      </c>
      <c r="C227" s="39">
        <v>45748</v>
      </c>
      <c r="D227" s="7">
        <f t="shared" si="35"/>
        <v>75036.801470264094</v>
      </c>
      <c r="E227" s="36">
        <f t="shared" si="32"/>
        <v>569.64445141714634</v>
      </c>
      <c r="F227" s="7">
        <f t="shared" si="29"/>
        <v>2050.7900270962559</v>
      </c>
      <c r="G227">
        <f t="shared" si="33"/>
        <v>75</v>
      </c>
      <c r="H227">
        <f t="shared" si="34"/>
        <v>85</v>
      </c>
      <c r="I227" s="99">
        <f t="shared" si="30"/>
        <v>2780.4344785134022</v>
      </c>
      <c r="J227" s="7">
        <f t="shared" si="31"/>
        <v>72986.011443167838</v>
      </c>
      <c r="L227">
        <v>1</v>
      </c>
      <c r="M227" s="226">
        <v>0</v>
      </c>
    </row>
    <row r="228" spans="2:13" hidden="1" outlineLevel="1" x14ac:dyDescent="0.3">
      <c r="B228">
        <v>152</v>
      </c>
      <c r="C228" s="39">
        <v>45778</v>
      </c>
      <c r="D228" s="7">
        <f t="shared" si="35"/>
        <v>72986.011443167838</v>
      </c>
      <c r="E228" s="36">
        <f t="shared" si="32"/>
        <v>554.07580860366045</v>
      </c>
      <c r="F228" s="7">
        <f t="shared" si="29"/>
        <v>2066.3586699097418</v>
      </c>
      <c r="G228">
        <f t="shared" si="33"/>
        <v>75</v>
      </c>
      <c r="H228">
        <f t="shared" si="34"/>
        <v>85</v>
      </c>
      <c r="I228" s="99">
        <f t="shared" si="30"/>
        <v>2780.4344785134022</v>
      </c>
      <c r="J228" s="7">
        <f t="shared" si="31"/>
        <v>70919.652773258102</v>
      </c>
      <c r="L228">
        <v>1</v>
      </c>
      <c r="M228" s="226">
        <v>0</v>
      </c>
    </row>
    <row r="229" spans="2:13" hidden="1" outlineLevel="1" x14ac:dyDescent="0.3">
      <c r="B229">
        <v>153</v>
      </c>
      <c r="C229" s="39">
        <v>45809</v>
      </c>
      <c r="D229" s="7">
        <f t="shared" si="35"/>
        <v>70919.652773258102</v>
      </c>
      <c r="E229" s="36">
        <f t="shared" si="32"/>
        <v>538.38897590439808</v>
      </c>
      <c r="F229" s="7">
        <f t="shared" si="29"/>
        <v>2082.045502609004</v>
      </c>
      <c r="G229">
        <f t="shared" si="33"/>
        <v>75</v>
      </c>
      <c r="H229">
        <f t="shared" si="34"/>
        <v>85</v>
      </c>
      <c r="I229" s="99">
        <f t="shared" si="30"/>
        <v>2780.4344785134022</v>
      </c>
      <c r="J229" s="7">
        <f t="shared" si="31"/>
        <v>68837.607270649096</v>
      </c>
      <c r="L229">
        <v>1</v>
      </c>
      <c r="M229" s="226">
        <v>0</v>
      </c>
    </row>
    <row r="230" spans="2:13" hidden="1" outlineLevel="1" x14ac:dyDescent="0.3">
      <c r="B230">
        <v>154</v>
      </c>
      <c r="C230" s="39">
        <v>45839</v>
      </c>
      <c r="D230" s="7">
        <f t="shared" si="35"/>
        <v>68837.607270649096</v>
      </c>
      <c r="E230" s="36">
        <f t="shared" si="32"/>
        <v>522.58305607678858</v>
      </c>
      <c r="F230" s="7">
        <f t="shared" si="29"/>
        <v>2097.8514224366136</v>
      </c>
      <c r="G230">
        <f t="shared" si="33"/>
        <v>75</v>
      </c>
      <c r="H230">
        <f t="shared" si="34"/>
        <v>85</v>
      </c>
      <c r="I230" s="99">
        <f t="shared" si="30"/>
        <v>2780.4344785134022</v>
      </c>
      <c r="J230" s="7">
        <f t="shared" si="31"/>
        <v>66739.755848212488</v>
      </c>
      <c r="L230">
        <v>1</v>
      </c>
      <c r="M230" s="226">
        <v>0</v>
      </c>
    </row>
    <row r="231" spans="2:13" hidden="1" outlineLevel="1" x14ac:dyDescent="0.3">
      <c r="B231">
        <v>155</v>
      </c>
      <c r="C231" s="39">
        <v>45870</v>
      </c>
      <c r="D231" s="7">
        <f t="shared" si="35"/>
        <v>66739.755848212488</v>
      </c>
      <c r="E231" s="36">
        <f t="shared" si="32"/>
        <v>506.65714506681365</v>
      </c>
      <c r="F231" s="7">
        <f t="shared" si="29"/>
        <v>2113.7773334465883</v>
      </c>
      <c r="G231">
        <f t="shared" si="33"/>
        <v>75</v>
      </c>
      <c r="H231">
        <f t="shared" si="34"/>
        <v>85</v>
      </c>
      <c r="I231" s="99">
        <f t="shared" si="30"/>
        <v>2780.4344785134022</v>
      </c>
      <c r="J231" s="7">
        <f t="shared" si="31"/>
        <v>64625.978514765899</v>
      </c>
      <c r="L231">
        <v>1</v>
      </c>
      <c r="M231" s="226">
        <v>0</v>
      </c>
    </row>
    <row r="232" spans="2:13" hidden="1" outlineLevel="1" x14ac:dyDescent="0.3">
      <c r="B232">
        <v>156</v>
      </c>
      <c r="C232" s="39">
        <v>45901</v>
      </c>
      <c r="D232" s="7">
        <f t="shared" si="35"/>
        <v>64625.978514765899</v>
      </c>
      <c r="E232" s="36">
        <f t="shared" si="32"/>
        <v>490.61033195729766</v>
      </c>
      <c r="F232" s="7">
        <f t="shared" si="29"/>
        <v>2129.8241465561046</v>
      </c>
      <c r="G232">
        <f t="shared" si="33"/>
        <v>75</v>
      </c>
      <c r="H232">
        <f t="shared" si="34"/>
        <v>85</v>
      </c>
      <c r="I232" s="99">
        <f t="shared" si="30"/>
        <v>2780.4344785134022</v>
      </c>
      <c r="J232" s="7">
        <f t="shared" si="31"/>
        <v>62496.154368209791</v>
      </c>
      <c r="L232">
        <v>1</v>
      </c>
      <c r="M232" s="226">
        <v>0</v>
      </c>
    </row>
    <row r="233" spans="2:13" hidden="1" outlineLevel="1" x14ac:dyDescent="0.3">
      <c r="B233">
        <v>157</v>
      </c>
      <c r="C233" s="39">
        <v>45931</v>
      </c>
      <c r="D233" s="7">
        <f t="shared" si="35"/>
        <v>62496.154368209791</v>
      </c>
      <c r="E233" s="36">
        <f t="shared" si="32"/>
        <v>474.44169891580623</v>
      </c>
      <c r="F233" s="7">
        <f t="shared" si="29"/>
        <v>2145.9927795975959</v>
      </c>
      <c r="G233">
        <f t="shared" si="33"/>
        <v>75</v>
      </c>
      <c r="H233">
        <f t="shared" si="34"/>
        <v>85</v>
      </c>
      <c r="I233" s="99">
        <f t="shared" si="30"/>
        <v>2780.4344785134022</v>
      </c>
      <c r="J233" s="7">
        <f t="shared" si="31"/>
        <v>60350.161588612194</v>
      </c>
      <c r="L233">
        <v>1</v>
      </c>
      <c r="M233" s="226">
        <v>0</v>
      </c>
    </row>
    <row r="234" spans="2:13" hidden="1" outlineLevel="1" x14ac:dyDescent="0.3">
      <c r="B234">
        <v>158</v>
      </c>
      <c r="C234" s="39">
        <v>45962</v>
      </c>
      <c r="D234" s="7">
        <f t="shared" si="35"/>
        <v>60350.161588612194</v>
      </c>
      <c r="E234" s="36">
        <f t="shared" si="32"/>
        <v>458.15032114214847</v>
      </c>
      <c r="F234" s="7">
        <f t="shared" si="29"/>
        <v>2162.2841573712535</v>
      </c>
      <c r="G234">
        <f t="shared" si="33"/>
        <v>75</v>
      </c>
      <c r="H234">
        <f t="shared" si="34"/>
        <v>85</v>
      </c>
      <c r="I234" s="99">
        <f t="shared" si="30"/>
        <v>2780.4344785134022</v>
      </c>
      <c r="J234" s="7">
        <f t="shared" si="31"/>
        <v>58187.877431240944</v>
      </c>
      <c r="L234">
        <v>1</v>
      </c>
      <c r="M234" s="226">
        <v>0</v>
      </c>
    </row>
    <row r="235" spans="2:13" hidden="1" outlineLevel="1" x14ac:dyDescent="0.3">
      <c r="B235">
        <v>159</v>
      </c>
      <c r="C235" s="39">
        <v>45992</v>
      </c>
      <c r="D235" s="7">
        <f t="shared" si="35"/>
        <v>58187.877431240944</v>
      </c>
      <c r="E235" s="36">
        <f t="shared" si="32"/>
        <v>441.73526681548117</v>
      </c>
      <c r="F235" s="7">
        <f t="shared" si="29"/>
        <v>4959.1336902113235</v>
      </c>
      <c r="G235">
        <f t="shared" si="33"/>
        <v>75</v>
      </c>
      <c r="H235">
        <f t="shared" si="34"/>
        <v>85</v>
      </c>
      <c r="I235" s="99">
        <f t="shared" si="30"/>
        <v>5560.8689570268043</v>
      </c>
      <c r="J235" s="7">
        <f t="shared" si="31"/>
        <v>53228.743741029619</v>
      </c>
      <c r="L235" s="58">
        <v>2</v>
      </c>
      <c r="M235" s="226">
        <v>160</v>
      </c>
    </row>
    <row r="236" spans="2:13" hidden="1" outlineLevel="1" x14ac:dyDescent="0.3">
      <c r="B236">
        <v>160</v>
      </c>
      <c r="C236" s="39">
        <v>46023</v>
      </c>
      <c r="D236" s="7">
        <f t="shared" si="35"/>
        <v>53228.743741029619</v>
      </c>
      <c r="E236" s="36">
        <f t="shared" si="32"/>
        <v>404.08783335465864</v>
      </c>
      <c r="F236" s="7">
        <f t="shared" si="29"/>
        <v>2216.3466451587437</v>
      </c>
      <c r="G236">
        <f t="shared" si="33"/>
        <v>75</v>
      </c>
      <c r="H236">
        <f t="shared" si="34"/>
        <v>85</v>
      </c>
      <c r="I236" s="99">
        <f t="shared" si="30"/>
        <v>2780.4344785134022</v>
      </c>
      <c r="J236" s="7">
        <f t="shared" si="31"/>
        <v>51012.397095870874</v>
      </c>
      <c r="L236">
        <v>1</v>
      </c>
      <c r="M236" s="226">
        <v>0</v>
      </c>
    </row>
    <row r="237" spans="2:13" hidden="1" outlineLevel="1" x14ac:dyDescent="0.3">
      <c r="B237">
        <v>161</v>
      </c>
      <c r="C237" s="39">
        <v>46054</v>
      </c>
      <c r="D237" s="7">
        <f t="shared" si="35"/>
        <v>51012.397095870874</v>
      </c>
      <c r="E237" s="36">
        <f t="shared" si="32"/>
        <v>387.26236179811838</v>
      </c>
      <c r="F237" s="7">
        <f t="shared" ref="F237:F256" si="36">+I237-H237-G237-E237</f>
        <v>2233.1721167152837</v>
      </c>
      <c r="G237">
        <f t="shared" si="33"/>
        <v>75</v>
      </c>
      <c r="H237">
        <f t="shared" si="34"/>
        <v>85</v>
      </c>
      <c r="I237" s="99">
        <f t="shared" ref="I237:I256" si="37">+$B$72*L237</f>
        <v>2780.4344785134022</v>
      </c>
      <c r="J237" s="7">
        <f t="shared" ref="J237:J256" si="38">+D237-F237</f>
        <v>48779.224979155588</v>
      </c>
      <c r="L237">
        <v>1</v>
      </c>
      <c r="M237" s="226">
        <v>0</v>
      </c>
    </row>
    <row r="238" spans="2:13" hidden="1" outlineLevel="1" x14ac:dyDescent="0.3">
      <c r="B238">
        <v>162</v>
      </c>
      <c r="C238" s="39">
        <v>46082</v>
      </c>
      <c r="D238" s="7">
        <f t="shared" si="35"/>
        <v>48779.224979155588</v>
      </c>
      <c r="E238" s="36">
        <f t="shared" si="32"/>
        <v>370.30915909730146</v>
      </c>
      <c r="F238" s="7">
        <f t="shared" si="36"/>
        <v>2250.1253194161009</v>
      </c>
      <c r="G238">
        <f t="shared" si="33"/>
        <v>75</v>
      </c>
      <c r="H238">
        <f t="shared" si="34"/>
        <v>85</v>
      </c>
      <c r="I238" s="99">
        <f t="shared" si="37"/>
        <v>2780.4344785134022</v>
      </c>
      <c r="J238" s="7">
        <f t="shared" si="38"/>
        <v>46529.099659739484</v>
      </c>
      <c r="L238">
        <v>1</v>
      </c>
      <c r="M238" s="226">
        <v>0</v>
      </c>
    </row>
    <row r="239" spans="2:13" hidden="1" outlineLevel="1" x14ac:dyDescent="0.3">
      <c r="B239">
        <v>163</v>
      </c>
      <c r="C239" s="39">
        <v>46113</v>
      </c>
      <c r="D239" s="7">
        <f t="shared" si="35"/>
        <v>46529.099659739484</v>
      </c>
      <c r="E239" s="36">
        <f t="shared" si="32"/>
        <v>353.22725557684601</v>
      </c>
      <c r="F239" s="7">
        <f t="shared" si="36"/>
        <v>2267.2072229365563</v>
      </c>
      <c r="G239">
        <f t="shared" si="33"/>
        <v>75</v>
      </c>
      <c r="H239">
        <f t="shared" si="34"/>
        <v>85</v>
      </c>
      <c r="I239" s="99">
        <f t="shared" si="37"/>
        <v>2780.4344785134022</v>
      </c>
      <c r="J239" s="7">
        <f t="shared" si="38"/>
        <v>44261.892436802926</v>
      </c>
      <c r="L239">
        <v>1</v>
      </c>
      <c r="M239" s="226">
        <v>0</v>
      </c>
    </row>
    <row r="240" spans="2:13" hidden="1" outlineLevel="1" x14ac:dyDescent="0.3">
      <c r="B240">
        <v>164</v>
      </c>
      <c r="C240" s="39">
        <v>46143</v>
      </c>
      <c r="D240" s="7">
        <f t="shared" si="35"/>
        <v>44261.892436802926</v>
      </c>
      <c r="E240" s="36">
        <f t="shared" si="32"/>
        <v>336.01567420006666</v>
      </c>
      <c r="F240" s="7">
        <f t="shared" si="36"/>
        <v>2284.4188043133354</v>
      </c>
      <c r="G240">
        <f t="shared" si="33"/>
        <v>75</v>
      </c>
      <c r="H240">
        <f t="shared" si="34"/>
        <v>85</v>
      </c>
      <c r="I240" s="99">
        <f t="shared" si="37"/>
        <v>2780.4344785134022</v>
      </c>
      <c r="J240" s="7">
        <f t="shared" si="38"/>
        <v>41977.473632489593</v>
      </c>
      <c r="L240">
        <v>1</v>
      </c>
      <c r="M240" s="226">
        <v>0</v>
      </c>
    </row>
    <row r="241" spans="2:13" hidden="1" outlineLevel="1" x14ac:dyDescent="0.3">
      <c r="B241">
        <v>165</v>
      </c>
      <c r="C241" s="39">
        <v>46174</v>
      </c>
      <c r="D241" s="7">
        <f t="shared" si="35"/>
        <v>41977.473632489593</v>
      </c>
      <c r="E241" s="36">
        <f t="shared" si="32"/>
        <v>318.6734305130704</v>
      </c>
      <c r="F241" s="7">
        <f t="shared" si="36"/>
        <v>2301.7610480003318</v>
      </c>
      <c r="G241">
        <f t="shared" si="33"/>
        <v>75</v>
      </c>
      <c r="H241">
        <f t="shared" si="34"/>
        <v>85</v>
      </c>
      <c r="I241" s="99">
        <f t="shared" si="37"/>
        <v>2780.4344785134022</v>
      </c>
      <c r="J241" s="7">
        <f t="shared" si="38"/>
        <v>39675.712584489258</v>
      </c>
      <c r="L241">
        <v>1</v>
      </c>
      <c r="M241" s="226">
        <v>0</v>
      </c>
    </row>
    <row r="242" spans="2:13" hidden="1" outlineLevel="1" x14ac:dyDescent="0.3">
      <c r="B242">
        <v>166</v>
      </c>
      <c r="C242" s="39">
        <v>46204</v>
      </c>
      <c r="D242" s="7">
        <f t="shared" si="35"/>
        <v>39675.712584489258</v>
      </c>
      <c r="E242" s="36">
        <f t="shared" si="32"/>
        <v>301.19953258844856</v>
      </c>
      <c r="F242" s="7">
        <f t="shared" si="36"/>
        <v>2319.2349459249535</v>
      </c>
      <c r="G242">
        <f t="shared" si="33"/>
        <v>75</v>
      </c>
      <c r="H242">
        <f t="shared" si="34"/>
        <v>85</v>
      </c>
      <c r="I242" s="99">
        <f t="shared" si="37"/>
        <v>2780.4344785134022</v>
      </c>
      <c r="J242" s="7">
        <f t="shared" si="38"/>
        <v>37356.477638564305</v>
      </c>
      <c r="L242">
        <v>1</v>
      </c>
      <c r="M242" s="226">
        <v>0</v>
      </c>
    </row>
    <row r="243" spans="2:13" hidden="1" outlineLevel="1" x14ac:dyDescent="0.3">
      <c r="B243">
        <v>167</v>
      </c>
      <c r="C243" s="39">
        <v>46235</v>
      </c>
      <c r="D243" s="7">
        <f t="shared" si="35"/>
        <v>37356.477638564305</v>
      </c>
      <c r="E243" s="36">
        <f t="shared" si="32"/>
        <v>283.59298096854189</v>
      </c>
      <c r="F243" s="7">
        <f t="shared" si="36"/>
        <v>2336.8414975448604</v>
      </c>
      <c r="G243">
        <f t="shared" si="33"/>
        <v>75</v>
      </c>
      <c r="H243">
        <f t="shared" si="34"/>
        <v>85</v>
      </c>
      <c r="I243" s="99">
        <f t="shared" si="37"/>
        <v>2780.4344785134022</v>
      </c>
      <c r="J243" s="7">
        <f t="shared" si="38"/>
        <v>35019.636141019444</v>
      </c>
      <c r="L243">
        <v>1</v>
      </c>
      <c r="M243" s="226">
        <v>0</v>
      </c>
    </row>
    <row r="244" spans="2:13" hidden="1" outlineLevel="1" x14ac:dyDescent="0.3">
      <c r="B244">
        <v>168</v>
      </c>
      <c r="C244" s="39">
        <v>46266</v>
      </c>
      <c r="D244" s="7">
        <f t="shared" si="35"/>
        <v>35019.636141019444</v>
      </c>
      <c r="E244" s="36">
        <f t="shared" si="32"/>
        <v>265.85276860827372</v>
      </c>
      <c r="F244" s="7">
        <f t="shared" si="36"/>
        <v>2354.5817099051283</v>
      </c>
      <c r="G244">
        <f t="shared" si="33"/>
        <v>75</v>
      </c>
      <c r="H244">
        <f t="shared" si="34"/>
        <v>85</v>
      </c>
      <c r="I244" s="99">
        <f t="shared" si="37"/>
        <v>2780.4344785134022</v>
      </c>
      <c r="J244" s="7">
        <f t="shared" si="38"/>
        <v>32665.054431114317</v>
      </c>
      <c r="L244">
        <v>1</v>
      </c>
      <c r="M244" s="226">
        <v>0</v>
      </c>
    </row>
    <row r="245" spans="2:13" hidden="1" outlineLevel="1" x14ac:dyDescent="0.3">
      <c r="B245">
        <v>169</v>
      </c>
      <c r="C245" s="39">
        <v>46296</v>
      </c>
      <c r="D245" s="7">
        <f t="shared" si="35"/>
        <v>32665.054431114317</v>
      </c>
      <c r="E245" s="36">
        <f t="shared" si="32"/>
        <v>247.97788081755041</v>
      </c>
      <c r="F245" s="7">
        <f t="shared" si="36"/>
        <v>2372.4565976958515</v>
      </c>
      <c r="G245">
        <f t="shared" si="33"/>
        <v>75</v>
      </c>
      <c r="H245">
        <f t="shared" si="34"/>
        <v>85</v>
      </c>
      <c r="I245" s="99">
        <f t="shared" si="37"/>
        <v>2780.4344785134022</v>
      </c>
      <c r="J245" s="7">
        <f t="shared" si="38"/>
        <v>30292.597833418466</v>
      </c>
      <c r="L245">
        <v>1</v>
      </c>
      <c r="M245" s="226">
        <v>0</v>
      </c>
    </row>
    <row r="246" spans="2:13" hidden="1" outlineLevel="1" x14ac:dyDescent="0.3">
      <c r="B246">
        <v>170</v>
      </c>
      <c r="C246" s="39">
        <v>46327</v>
      </c>
      <c r="D246" s="7">
        <f t="shared" si="35"/>
        <v>30292.597833418466</v>
      </c>
      <c r="E246" s="36">
        <f t="shared" si="32"/>
        <v>229.96729520322353</v>
      </c>
      <c r="F246" s="7">
        <f t="shared" si="36"/>
        <v>2390.4671833101788</v>
      </c>
      <c r="G246">
        <f t="shared" si="33"/>
        <v>75</v>
      </c>
      <c r="H246">
        <f t="shared" si="34"/>
        <v>85</v>
      </c>
      <c r="I246" s="99">
        <f t="shared" si="37"/>
        <v>2780.4344785134022</v>
      </c>
      <c r="J246" s="7">
        <f t="shared" si="38"/>
        <v>27902.130650108287</v>
      </c>
      <c r="L246">
        <v>1</v>
      </c>
      <c r="M246" s="226">
        <v>0</v>
      </c>
    </row>
    <row r="247" spans="2:13" hidden="1" outlineLevel="1" x14ac:dyDescent="0.3">
      <c r="B247">
        <v>171</v>
      </c>
      <c r="C247" s="39">
        <v>46357</v>
      </c>
      <c r="D247" s="7">
        <f t="shared" si="35"/>
        <v>27902.130650108287</v>
      </c>
      <c r="E247" s="36">
        <f t="shared" si="32"/>
        <v>211.81998161061196</v>
      </c>
      <c r="F247" s="7">
        <f t="shared" si="36"/>
        <v>5189.0489754161927</v>
      </c>
      <c r="G247">
        <f t="shared" si="33"/>
        <v>75</v>
      </c>
      <c r="H247">
        <f t="shared" si="34"/>
        <v>85</v>
      </c>
      <c r="I247" s="99">
        <f t="shared" si="37"/>
        <v>5560.8689570268043</v>
      </c>
      <c r="J247" s="7">
        <f t="shared" si="38"/>
        <v>22713.081674692094</v>
      </c>
      <c r="L247" s="58">
        <v>2</v>
      </c>
      <c r="M247" s="226">
        <v>160</v>
      </c>
    </row>
    <row r="248" spans="2:13" hidden="1" outlineLevel="1" x14ac:dyDescent="0.3">
      <c r="B248">
        <v>172</v>
      </c>
      <c r="C248" s="39">
        <v>46388</v>
      </c>
      <c r="D248" s="7">
        <f t="shared" si="35"/>
        <v>22713.081674692094</v>
      </c>
      <c r="E248" s="36">
        <f t="shared" si="32"/>
        <v>172.4271383782276</v>
      </c>
      <c r="F248" s="7">
        <f t="shared" si="36"/>
        <v>2448.0073401351747</v>
      </c>
      <c r="G248">
        <f t="shared" si="33"/>
        <v>75</v>
      </c>
      <c r="H248">
        <f t="shared" si="34"/>
        <v>85</v>
      </c>
      <c r="I248" s="99">
        <f t="shared" si="37"/>
        <v>2780.4344785134022</v>
      </c>
      <c r="J248" s="7">
        <f t="shared" si="38"/>
        <v>20265.074334556921</v>
      </c>
      <c r="L248">
        <v>1</v>
      </c>
      <c r="M248" s="226">
        <v>0</v>
      </c>
    </row>
    <row r="249" spans="2:13" hidden="1" outlineLevel="1" x14ac:dyDescent="0.3">
      <c r="B249">
        <v>173</v>
      </c>
      <c r="C249" s="39">
        <v>46419</v>
      </c>
      <c r="D249" s="7">
        <f t="shared" si="35"/>
        <v>20265.074334556921</v>
      </c>
      <c r="E249" s="36">
        <f t="shared" si="32"/>
        <v>153.84300671199361</v>
      </c>
      <c r="F249" s="7">
        <f t="shared" si="36"/>
        <v>2466.5914718014087</v>
      </c>
      <c r="G249">
        <f t="shared" si="33"/>
        <v>75</v>
      </c>
      <c r="H249">
        <f t="shared" si="34"/>
        <v>85</v>
      </c>
      <c r="I249" s="99">
        <f t="shared" si="37"/>
        <v>2780.4344785134022</v>
      </c>
      <c r="J249" s="7">
        <f t="shared" si="38"/>
        <v>17798.482862755511</v>
      </c>
      <c r="L249">
        <v>1</v>
      </c>
      <c r="M249" s="226">
        <v>0</v>
      </c>
    </row>
    <row r="250" spans="2:13" hidden="1" outlineLevel="1" x14ac:dyDescent="0.3">
      <c r="B250">
        <v>174</v>
      </c>
      <c r="C250" s="39">
        <v>46447</v>
      </c>
      <c r="D250" s="7">
        <f t="shared" si="35"/>
        <v>17798.482862755511</v>
      </c>
      <c r="E250" s="36">
        <f t="shared" si="32"/>
        <v>135.11779297295467</v>
      </c>
      <c r="F250" s="7">
        <f t="shared" si="36"/>
        <v>2485.3166855404475</v>
      </c>
      <c r="G250">
        <f t="shared" si="33"/>
        <v>75</v>
      </c>
      <c r="H250">
        <f t="shared" si="34"/>
        <v>85</v>
      </c>
      <c r="I250" s="99">
        <f t="shared" si="37"/>
        <v>2780.4344785134022</v>
      </c>
      <c r="J250" s="7">
        <f t="shared" si="38"/>
        <v>15313.166177215064</v>
      </c>
      <c r="L250">
        <v>1</v>
      </c>
      <c r="M250" s="226">
        <v>0</v>
      </c>
    </row>
    <row r="251" spans="2:13" hidden="1" outlineLevel="1" x14ac:dyDescent="0.3">
      <c r="B251">
        <v>175</v>
      </c>
      <c r="C251" s="39">
        <v>46478</v>
      </c>
      <c r="D251" s="7">
        <f t="shared" si="35"/>
        <v>15313.166177215064</v>
      </c>
      <c r="E251" s="36">
        <f t="shared" si="32"/>
        <v>116.25042613171735</v>
      </c>
      <c r="F251" s="7">
        <f t="shared" si="36"/>
        <v>2504.184052381685</v>
      </c>
      <c r="G251">
        <f t="shared" si="33"/>
        <v>75</v>
      </c>
      <c r="H251">
        <f t="shared" si="34"/>
        <v>85</v>
      </c>
      <c r="I251" s="99">
        <f t="shared" si="37"/>
        <v>2780.4344785134022</v>
      </c>
      <c r="J251" s="7">
        <f t="shared" si="38"/>
        <v>12808.982124833379</v>
      </c>
      <c r="L251">
        <v>1</v>
      </c>
      <c r="M251" s="226">
        <v>0</v>
      </c>
    </row>
    <row r="252" spans="2:13" hidden="1" outlineLevel="1" x14ac:dyDescent="0.3">
      <c r="B252">
        <v>176</v>
      </c>
      <c r="C252" s="39">
        <v>46508</v>
      </c>
      <c r="D252" s="7">
        <f t="shared" si="35"/>
        <v>12808.982124833379</v>
      </c>
      <c r="E252" s="36">
        <f t="shared" si="32"/>
        <v>97.239827028131771</v>
      </c>
      <c r="F252" s="7">
        <f t="shared" si="36"/>
        <v>2523.1946514852702</v>
      </c>
      <c r="G252">
        <f t="shared" si="33"/>
        <v>75</v>
      </c>
      <c r="H252">
        <f t="shared" si="34"/>
        <v>85</v>
      </c>
      <c r="I252" s="99">
        <f t="shared" si="37"/>
        <v>2780.4344785134022</v>
      </c>
      <c r="J252" s="7">
        <f t="shared" si="38"/>
        <v>10285.787473348109</v>
      </c>
      <c r="L252">
        <v>1</v>
      </c>
      <c r="M252" s="226">
        <v>0</v>
      </c>
    </row>
    <row r="253" spans="2:13" hidden="1" outlineLevel="1" x14ac:dyDescent="0.3">
      <c r="B253">
        <v>177</v>
      </c>
      <c r="C253" s="39">
        <v>46539</v>
      </c>
      <c r="D253" s="7">
        <f t="shared" si="35"/>
        <v>10285.787473348109</v>
      </c>
      <c r="E253" s="36">
        <f t="shared" si="32"/>
        <v>78.084908309566814</v>
      </c>
      <c r="F253" s="7">
        <f t="shared" si="36"/>
        <v>2542.3495702038354</v>
      </c>
      <c r="G253">
        <f t="shared" si="33"/>
        <v>75</v>
      </c>
      <c r="H253">
        <f t="shared" si="34"/>
        <v>85</v>
      </c>
      <c r="I253" s="99">
        <f t="shared" si="37"/>
        <v>2780.4344785134022</v>
      </c>
      <c r="J253" s="7">
        <f t="shared" si="38"/>
        <v>7743.4379031442741</v>
      </c>
      <c r="L253">
        <v>1</v>
      </c>
      <c r="M253" s="226">
        <v>0</v>
      </c>
    </row>
    <row r="254" spans="2:13" hidden="1" outlineLevel="1" x14ac:dyDescent="0.3">
      <c r="B254">
        <v>178</v>
      </c>
      <c r="C254" s="39">
        <v>46569</v>
      </c>
      <c r="D254" s="7">
        <f t="shared" si="35"/>
        <v>7743.4379031442741</v>
      </c>
      <c r="E254" s="36">
        <f t="shared" si="32"/>
        <v>58.784574368716541</v>
      </c>
      <c r="F254" s="7">
        <f t="shared" si="36"/>
        <v>2561.6499041446855</v>
      </c>
      <c r="G254">
        <f t="shared" si="33"/>
        <v>75</v>
      </c>
      <c r="H254">
        <f t="shared" si="34"/>
        <v>85</v>
      </c>
      <c r="I254" s="99">
        <f t="shared" si="37"/>
        <v>2780.4344785134022</v>
      </c>
      <c r="J254" s="7">
        <f t="shared" si="38"/>
        <v>5181.787998999589</v>
      </c>
      <c r="L254">
        <v>1</v>
      </c>
      <c r="M254" s="226">
        <v>0</v>
      </c>
    </row>
    <row r="255" spans="2:13" hidden="1" outlineLevel="1" x14ac:dyDescent="0.3">
      <c r="B255">
        <v>179</v>
      </c>
      <c r="C255" s="39">
        <v>46600</v>
      </c>
      <c r="D255" s="7">
        <f t="shared" si="35"/>
        <v>5181.787998999589</v>
      </c>
      <c r="E255" s="36">
        <f t="shared" si="32"/>
        <v>39.337721280934616</v>
      </c>
      <c r="F255" s="7">
        <f t="shared" si="36"/>
        <v>2581.0967572324676</v>
      </c>
      <c r="G255">
        <f t="shared" si="33"/>
        <v>75</v>
      </c>
      <c r="H255">
        <f t="shared" si="34"/>
        <v>85</v>
      </c>
      <c r="I255" s="99">
        <f t="shared" si="37"/>
        <v>2780.4344785134022</v>
      </c>
      <c r="J255" s="7">
        <f t="shared" si="38"/>
        <v>2600.6912417671215</v>
      </c>
      <c r="L255">
        <v>1</v>
      </c>
      <c r="M255" s="226">
        <v>0</v>
      </c>
    </row>
    <row r="256" spans="2:13" hidden="1" outlineLevel="1" x14ac:dyDescent="0.3">
      <c r="B256">
        <v>180</v>
      </c>
      <c r="C256" s="39">
        <v>46631</v>
      </c>
      <c r="D256" s="7">
        <f t="shared" si="35"/>
        <v>2600.6912417671215</v>
      </c>
      <c r="E256" s="36">
        <f t="shared" si="32"/>
        <v>19.743236741092865</v>
      </c>
      <c r="F256" s="7">
        <f t="shared" si="36"/>
        <v>2600.6912417723092</v>
      </c>
      <c r="G256">
        <f t="shared" si="33"/>
        <v>75</v>
      </c>
      <c r="H256">
        <f t="shared" si="34"/>
        <v>85</v>
      </c>
      <c r="I256" s="99">
        <f t="shared" si="37"/>
        <v>2780.4344785134022</v>
      </c>
      <c r="J256" s="7">
        <f t="shared" si="38"/>
        <v>-5.1877577789127827E-9</v>
      </c>
      <c r="L256">
        <v>1</v>
      </c>
      <c r="M256" s="226">
        <v>0</v>
      </c>
    </row>
    <row r="257" spans="1:15" collapsed="1" x14ac:dyDescent="0.3">
      <c r="F257" s="123"/>
    </row>
    <row r="258" spans="1:15" x14ac:dyDescent="0.3">
      <c r="F258" s="243"/>
    </row>
    <row r="259" spans="1:15" x14ac:dyDescent="0.3">
      <c r="A259" s="4" t="s">
        <v>74</v>
      </c>
      <c r="O259" s="64"/>
    </row>
    <row r="260" spans="1:15" hidden="1" outlineLevel="1" x14ac:dyDescent="0.3">
      <c r="A260" s="4"/>
    </row>
    <row r="261" spans="1:15" hidden="1" outlineLevel="1" x14ac:dyDescent="0.3">
      <c r="A261" s="42" t="s">
        <v>75</v>
      </c>
    </row>
    <row r="262" spans="1:15" hidden="1" outlineLevel="1" x14ac:dyDescent="0.3"/>
    <row r="263" spans="1:15" hidden="1" outlineLevel="1" x14ac:dyDescent="0.3">
      <c r="A263" s="22" t="s">
        <v>353</v>
      </c>
      <c r="B263" s="19">
        <v>3800</v>
      </c>
    </row>
    <row r="264" spans="1:15" ht="7.5" hidden="1" customHeight="1" outlineLevel="1" x14ac:dyDescent="0.3">
      <c r="B264" s="19"/>
    </row>
    <row r="265" spans="1:15" hidden="1" outlineLevel="1" x14ac:dyDescent="0.3">
      <c r="A265" t="s">
        <v>76</v>
      </c>
      <c r="B265" s="7">
        <f>+B15</f>
        <v>500000</v>
      </c>
    </row>
    <row r="266" spans="1:15" hidden="1" outlineLevel="1" x14ac:dyDescent="0.3">
      <c r="A266" t="s">
        <v>78</v>
      </c>
      <c r="B266" s="101">
        <f>10*B263</f>
        <v>38000</v>
      </c>
    </row>
    <row r="267" spans="1:15" hidden="1" outlineLevel="1" x14ac:dyDescent="0.3">
      <c r="A267" t="s">
        <v>77</v>
      </c>
      <c r="B267" s="119">
        <f>+B265-B266</f>
        <v>462000</v>
      </c>
    </row>
    <row r="268" spans="1:15" hidden="1" outlineLevel="1" x14ac:dyDescent="0.3">
      <c r="A268" t="s">
        <v>79</v>
      </c>
      <c r="B268" s="120">
        <f>+C268*B267</f>
        <v>13860</v>
      </c>
      <c r="C268" s="5">
        <v>0.03</v>
      </c>
    </row>
    <row r="269" spans="1:15" hidden="1" outlineLevel="1" x14ac:dyDescent="0.3"/>
    <row r="270" spans="1:15" collapsed="1" x14ac:dyDescent="0.3"/>
    <row r="271" spans="1:15" x14ac:dyDescent="0.3">
      <c r="A271" s="4" t="s">
        <v>81</v>
      </c>
    </row>
    <row r="272" spans="1:15" x14ac:dyDescent="0.3">
      <c r="A272" s="4" t="s">
        <v>82</v>
      </c>
      <c r="O272" s="64"/>
    </row>
    <row r="273" spans="1:15" hidden="1" outlineLevel="1" x14ac:dyDescent="0.3"/>
    <row r="274" spans="1:15" hidden="1" outlineLevel="1" x14ac:dyDescent="0.3">
      <c r="A274" s="4" t="s">
        <v>83</v>
      </c>
    </row>
    <row r="275" spans="1:15" hidden="1" outlineLevel="1" x14ac:dyDescent="0.3">
      <c r="M275" s="39"/>
    </row>
    <row r="276" spans="1:15" hidden="1" outlineLevel="1" x14ac:dyDescent="0.3">
      <c r="A276" t="s">
        <v>80</v>
      </c>
      <c r="B276">
        <v>1.06</v>
      </c>
      <c r="M276" s="39"/>
    </row>
    <row r="277" spans="1:15" hidden="1" outlineLevel="1" x14ac:dyDescent="0.3">
      <c r="A277" t="s">
        <v>84</v>
      </c>
      <c r="B277" s="7">
        <f>+B15</f>
        <v>500000</v>
      </c>
      <c r="M277" s="39"/>
    </row>
    <row r="278" spans="1:15" hidden="1" outlineLevel="1" x14ac:dyDescent="0.3">
      <c r="M278" s="39"/>
    </row>
    <row r="279" spans="1:15" hidden="1" outlineLevel="1" x14ac:dyDescent="0.3">
      <c r="A279" t="s">
        <v>86</v>
      </c>
      <c r="B279" s="57">
        <v>750000</v>
      </c>
      <c r="M279" s="39"/>
    </row>
    <row r="280" spans="1:15" hidden="1" outlineLevel="1" x14ac:dyDescent="0.3">
      <c r="A280" t="s">
        <v>85</v>
      </c>
      <c r="B280" s="121">
        <f>+B277*B276</f>
        <v>530000</v>
      </c>
      <c r="M280" s="39"/>
    </row>
    <row r="281" spans="1:15" hidden="1" outlineLevel="1" x14ac:dyDescent="0.3">
      <c r="A281" t="s">
        <v>87</v>
      </c>
      <c r="B281" s="122">
        <f>+B279-B280</f>
        <v>220000</v>
      </c>
      <c r="C281" t="s">
        <v>88</v>
      </c>
      <c r="M281" s="39"/>
    </row>
    <row r="282" spans="1:15" hidden="1" outlineLevel="1" x14ac:dyDescent="0.3">
      <c r="A282" t="s">
        <v>89</v>
      </c>
      <c r="B282" s="120">
        <f>+C282*B281</f>
        <v>11000</v>
      </c>
      <c r="C282" s="5">
        <v>0.05</v>
      </c>
      <c r="M282" s="39"/>
    </row>
    <row r="283" spans="1:15" collapsed="1" x14ac:dyDescent="0.3">
      <c r="M283" s="39"/>
    </row>
    <row r="284" spans="1:15" x14ac:dyDescent="0.3">
      <c r="M284" s="39"/>
      <c r="O284" s="64"/>
    </row>
    <row r="285" spans="1:15" x14ac:dyDescent="0.3">
      <c r="A285" s="22" t="s">
        <v>354</v>
      </c>
      <c r="M285" s="39"/>
    </row>
    <row r="286" spans="1:15" x14ac:dyDescent="0.3">
      <c r="A286" s="22" t="s">
        <v>164</v>
      </c>
      <c r="M286" s="39"/>
    </row>
    <row r="287" spans="1:15" x14ac:dyDescent="0.3">
      <c r="M287" s="39"/>
    </row>
    <row r="288" spans="1:15" hidden="1" outlineLevel="1" x14ac:dyDescent="0.3">
      <c r="A288" t="s">
        <v>166</v>
      </c>
      <c r="B288" s="69">
        <f>+B279-B282</f>
        <v>739000</v>
      </c>
      <c r="M288" s="39"/>
    </row>
    <row r="289" spans="1:15" hidden="1" outlineLevel="1" x14ac:dyDescent="0.3">
      <c r="A289" t="s">
        <v>165</v>
      </c>
      <c r="B289" s="121">
        <f>+J95</f>
        <v>263923.96665883058</v>
      </c>
      <c r="C289" t="s">
        <v>168</v>
      </c>
      <c r="M289" s="39"/>
    </row>
    <row r="290" spans="1:15" hidden="1" outlineLevel="1" x14ac:dyDescent="0.3">
      <c r="A290" t="s">
        <v>167</v>
      </c>
      <c r="B290" s="120">
        <f>+B288-B289</f>
        <v>475076.03334116942</v>
      </c>
      <c r="M290" s="39"/>
    </row>
    <row r="291" spans="1:15" hidden="1" outlineLevel="1" x14ac:dyDescent="0.3">
      <c r="M291" s="39"/>
    </row>
    <row r="292" spans="1:15" collapsed="1" x14ac:dyDescent="0.3">
      <c r="M292" s="39"/>
    </row>
    <row r="293" spans="1:15" x14ac:dyDescent="0.3">
      <c r="M293" s="39"/>
    </row>
    <row r="294" spans="1:15" x14ac:dyDescent="0.3">
      <c r="M294" s="39"/>
    </row>
    <row r="295" spans="1:15" x14ac:dyDescent="0.3">
      <c r="M295" s="39"/>
      <c r="O295" s="64"/>
    </row>
    <row r="296" spans="1:15" x14ac:dyDescent="0.3">
      <c r="M296" s="39"/>
    </row>
    <row r="297" spans="1:15" x14ac:dyDescent="0.3">
      <c r="M297" s="39"/>
    </row>
    <row r="298" spans="1:15" x14ac:dyDescent="0.3">
      <c r="M298" s="39"/>
    </row>
    <row r="299" spans="1:15" x14ac:dyDescent="0.3">
      <c r="M299" s="39"/>
    </row>
    <row r="300" spans="1:15" x14ac:dyDescent="0.3">
      <c r="M300" s="39"/>
    </row>
    <row r="301" spans="1:15" x14ac:dyDescent="0.3">
      <c r="M301" s="39"/>
    </row>
    <row r="302" spans="1:15" x14ac:dyDescent="0.3">
      <c r="M302" s="39"/>
    </row>
    <row r="303" spans="1:15" x14ac:dyDescent="0.3">
      <c r="M303" s="39"/>
    </row>
    <row r="304" spans="1:15" x14ac:dyDescent="0.3">
      <c r="M304" s="39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5712-8327-4C0A-9E7B-AD7687E703E8}">
  <dimension ref="A1:S112"/>
  <sheetViews>
    <sheetView workbookViewId="0">
      <selection activeCell="C48" sqref="C48"/>
    </sheetView>
  </sheetViews>
  <sheetFormatPr baseColWidth="10" defaultColWidth="11.44140625" defaultRowHeight="14.4" x14ac:dyDescent="0.3"/>
  <cols>
    <col min="1" max="1" width="11.44140625" style="70"/>
    <col min="2" max="3" width="12.88671875" style="70" bestFit="1" customWidth="1"/>
    <col min="4" max="4" width="13.88671875" style="70" bestFit="1" customWidth="1"/>
    <col min="5" max="5" width="13.44140625" style="70" bestFit="1" customWidth="1"/>
    <col min="6" max="6" width="12.33203125" style="70" bestFit="1" customWidth="1"/>
    <col min="7" max="9" width="13.109375" style="70" customWidth="1"/>
    <col min="10" max="15" width="11.44140625" style="70"/>
    <col min="16" max="16" width="12.5546875" style="70" customWidth="1"/>
    <col min="17" max="16384" width="11.44140625" style="70"/>
  </cols>
  <sheetData>
    <row r="1" spans="1:19" x14ac:dyDescent="0.3">
      <c r="A1" s="77" t="s">
        <v>114</v>
      </c>
      <c r="C1" s="70">
        <v>240000</v>
      </c>
    </row>
    <row r="2" spans="1:19" x14ac:dyDescent="0.3">
      <c r="A2" s="77" t="s">
        <v>115</v>
      </c>
      <c r="B2" s="71">
        <v>0.3</v>
      </c>
      <c r="C2" s="70">
        <f>$C$1*B2</f>
        <v>72000</v>
      </c>
      <c r="O2" s="72"/>
    </row>
    <row r="3" spans="1:19" x14ac:dyDescent="0.3">
      <c r="A3" s="77" t="s">
        <v>130</v>
      </c>
      <c r="B3" s="71">
        <f>1-B2</f>
        <v>0.7</v>
      </c>
      <c r="C3" s="70">
        <f>$C$1*B3</f>
        <v>168000</v>
      </c>
      <c r="O3" s="72"/>
    </row>
    <row r="4" spans="1:19" x14ac:dyDescent="0.3">
      <c r="O4" s="72"/>
    </row>
    <row r="5" spans="1:19" x14ac:dyDescent="0.3">
      <c r="A5" s="92" t="s">
        <v>116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3"/>
      <c r="N5" s="93"/>
      <c r="O5" s="93"/>
      <c r="P5" s="93"/>
      <c r="Q5" s="93"/>
      <c r="R5" s="93"/>
      <c r="S5" s="93" t="s">
        <v>117</v>
      </c>
    </row>
    <row r="6" spans="1:19" x14ac:dyDescent="0.3">
      <c r="A6" s="70" t="str">
        <f>A1</f>
        <v>Valor departamento</v>
      </c>
      <c r="D6" s="70">
        <f>C1</f>
        <v>240000</v>
      </c>
    </row>
    <row r="7" spans="1:19" x14ac:dyDescent="0.3">
      <c r="A7" s="70" t="s">
        <v>118</v>
      </c>
      <c r="D7" s="70">
        <f>10*3950</f>
        <v>39500</v>
      </c>
      <c r="E7" s="70" t="s">
        <v>160</v>
      </c>
    </row>
    <row r="8" spans="1:19" x14ac:dyDescent="0.3">
      <c r="A8" s="70" t="s">
        <v>119</v>
      </c>
      <c r="D8" s="70">
        <f>D6-D7</f>
        <v>200500</v>
      </c>
    </row>
    <row r="9" spans="1:19" x14ac:dyDescent="0.3">
      <c r="A9" s="70" t="s">
        <v>120</v>
      </c>
      <c r="D9" s="73">
        <f>D8*3%</f>
        <v>6015</v>
      </c>
    </row>
    <row r="11" spans="1:19" x14ac:dyDescent="0.3">
      <c r="A11" s="92" t="s">
        <v>121</v>
      </c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3"/>
      <c r="N11" s="93"/>
      <c r="O11" s="93"/>
      <c r="P11" s="93"/>
      <c r="Q11" s="93"/>
      <c r="R11" s="93"/>
      <c r="S11" s="93" t="s">
        <v>117</v>
      </c>
    </row>
    <row r="12" spans="1:19" x14ac:dyDescent="0.3">
      <c r="A12" s="85" t="s">
        <v>7</v>
      </c>
      <c r="B12" s="74">
        <v>0.04</v>
      </c>
      <c r="C12" s="74">
        <v>0.05</v>
      </c>
      <c r="D12" s="74">
        <v>0.06</v>
      </c>
      <c r="E12" s="74">
        <v>7.0000000000000007E-2</v>
      </c>
      <c r="F12" s="74">
        <v>0.08</v>
      </c>
      <c r="G12" s="75"/>
      <c r="H12" s="70" t="s">
        <v>122</v>
      </c>
      <c r="I12" s="70" t="s">
        <v>123</v>
      </c>
      <c r="J12" s="76">
        <f>+F18</f>
        <v>146.96788490472142</v>
      </c>
      <c r="M12" s="77" t="s">
        <v>124</v>
      </c>
    </row>
    <row r="13" spans="1:19" x14ac:dyDescent="0.3">
      <c r="B13" s="78" t="s">
        <v>125</v>
      </c>
      <c r="C13" s="78" t="s">
        <v>126</v>
      </c>
      <c r="D13" s="78" t="s">
        <v>127</v>
      </c>
      <c r="E13" s="78" t="s">
        <v>128</v>
      </c>
      <c r="F13" s="78" t="s">
        <v>129</v>
      </c>
      <c r="G13" s="76"/>
      <c r="H13" s="70" t="s">
        <v>130</v>
      </c>
      <c r="I13" s="70" t="s">
        <v>123</v>
      </c>
      <c r="J13" s="70">
        <f>C3</f>
        <v>168000</v>
      </c>
      <c r="L13" s="77" t="s">
        <v>129</v>
      </c>
      <c r="M13" s="73">
        <f>$J$14*1</f>
        <v>1143.1068774577086</v>
      </c>
    </row>
    <row r="14" spans="1:19" x14ac:dyDescent="0.3">
      <c r="A14" s="70" t="s">
        <v>131</v>
      </c>
      <c r="B14" s="79">
        <v>12</v>
      </c>
      <c r="C14" s="79">
        <f>B14</f>
        <v>12</v>
      </c>
      <c r="D14" s="79">
        <f t="shared" ref="D14:F14" si="0">C14</f>
        <v>12</v>
      </c>
      <c r="E14" s="79">
        <f t="shared" si="0"/>
        <v>12</v>
      </c>
      <c r="F14" s="79">
        <f t="shared" si="0"/>
        <v>12</v>
      </c>
      <c r="H14" s="70" t="s">
        <v>49</v>
      </c>
      <c r="I14" s="70" t="s">
        <v>123</v>
      </c>
      <c r="J14" s="73">
        <f>J13/J12</f>
        <v>1143.1068774577086</v>
      </c>
      <c r="L14" s="77" t="s">
        <v>128</v>
      </c>
      <c r="M14" s="73">
        <f>$J$14*2</f>
        <v>2286.2137549154172</v>
      </c>
    </row>
    <row r="15" spans="1:19" x14ac:dyDescent="0.3">
      <c r="A15" s="70" t="s">
        <v>28</v>
      </c>
      <c r="B15" s="80">
        <f>(1+B12)^(1/12)-1</f>
        <v>3.2737397821989145E-3</v>
      </c>
      <c r="C15" s="80">
        <f t="shared" ref="C15:F15" si="1">(1+C12)^(1/12)-1</f>
        <v>4.0741237836483535E-3</v>
      </c>
      <c r="D15" s="80">
        <f t="shared" si="1"/>
        <v>4.8675505653430484E-3</v>
      </c>
      <c r="E15" s="80">
        <f>(1+E12)^(1/12)-1</f>
        <v>5.6541453874052738E-3</v>
      </c>
      <c r="F15" s="80">
        <f t="shared" si="1"/>
        <v>6.4340301100034303E-3</v>
      </c>
      <c r="L15" s="77" t="s">
        <v>127</v>
      </c>
      <c r="M15" s="73">
        <f>$J$14*3</f>
        <v>3429.3206323731256</v>
      </c>
    </row>
    <row r="16" spans="1:19" x14ac:dyDescent="0.3">
      <c r="A16" s="70" t="s">
        <v>132</v>
      </c>
      <c r="B16" s="81">
        <v>-5</v>
      </c>
      <c r="C16" s="81">
        <f>B16+1</f>
        <v>-4</v>
      </c>
      <c r="D16" s="81">
        <f t="shared" ref="D16:F16" si="2">C16+1</f>
        <v>-3</v>
      </c>
      <c r="E16" s="81">
        <f t="shared" si="2"/>
        <v>-2</v>
      </c>
      <c r="F16" s="81">
        <f t="shared" si="2"/>
        <v>-1</v>
      </c>
      <c r="L16" s="77" t="s">
        <v>126</v>
      </c>
      <c r="M16" s="73">
        <f>$J$14*4</f>
        <v>4572.4275098308344</v>
      </c>
    </row>
    <row r="17" spans="1:17" x14ac:dyDescent="0.3">
      <c r="A17" s="70" t="s">
        <v>133</v>
      </c>
      <c r="B17" s="79">
        <v>0</v>
      </c>
      <c r="C17" s="82">
        <f>-B18</f>
        <v>-58.742510126606575</v>
      </c>
      <c r="D17" s="82">
        <f t="shared" ref="D17:F17" si="3">-C18</f>
        <v>-102.69792404285343</v>
      </c>
      <c r="E17" s="82">
        <f t="shared" si="3"/>
        <v>-131.77123497072188</v>
      </c>
      <c r="F17" s="82">
        <f t="shared" si="3"/>
        <v>-146.29142921658385</v>
      </c>
      <c r="L17" s="77" t="s">
        <v>125</v>
      </c>
      <c r="M17" s="73">
        <f>$J$14*5</f>
        <v>5715.5343872885433</v>
      </c>
    </row>
    <row r="18" spans="1:17" x14ac:dyDescent="0.3">
      <c r="A18" s="70" t="s">
        <v>134</v>
      </c>
      <c r="B18" s="83">
        <f>PV(B15,B14,B16,B17,0)</f>
        <v>58.742510126606575</v>
      </c>
      <c r="C18" s="83">
        <f t="shared" ref="C18:F18" si="4">PV(C15,C14,C16,C17,0)</f>
        <v>102.69792404285343</v>
      </c>
      <c r="D18" s="83">
        <f t="shared" si="4"/>
        <v>131.77123497072188</v>
      </c>
      <c r="E18" s="83">
        <f t="shared" si="4"/>
        <v>146.29142921658385</v>
      </c>
      <c r="F18" s="84">
        <f t="shared" si="4"/>
        <v>146.96788490472142</v>
      </c>
    </row>
    <row r="20" spans="1:17" x14ac:dyDescent="0.3">
      <c r="A20" s="77" t="s">
        <v>169</v>
      </c>
    </row>
    <row r="21" spans="1:17" x14ac:dyDescent="0.3">
      <c r="A21" s="77" t="s">
        <v>135</v>
      </c>
    </row>
    <row r="22" spans="1:17" x14ac:dyDescent="0.3">
      <c r="B22" s="107" t="s">
        <v>125</v>
      </c>
      <c r="C22" s="107" t="s">
        <v>126</v>
      </c>
      <c r="D22" s="107" t="s">
        <v>127</v>
      </c>
    </row>
    <row r="23" spans="1:17" x14ac:dyDescent="0.3">
      <c r="A23" s="70" t="s">
        <v>131</v>
      </c>
      <c r="B23" s="108">
        <v>12</v>
      </c>
      <c r="C23" s="108">
        <f>B23</f>
        <v>12</v>
      </c>
      <c r="D23" s="108">
        <v>6</v>
      </c>
      <c r="E23" s="112" t="s">
        <v>161</v>
      </c>
    </row>
    <row r="24" spans="1:17" x14ac:dyDescent="0.3">
      <c r="A24" s="70" t="s">
        <v>28</v>
      </c>
      <c r="B24" s="80">
        <f>+B15</f>
        <v>3.2737397821989145E-3</v>
      </c>
      <c r="C24" s="80">
        <f>+C15</f>
        <v>4.0741237836483535E-3</v>
      </c>
      <c r="D24" s="80">
        <f>+D15</f>
        <v>4.8675505653430484E-3</v>
      </c>
    </row>
    <row r="25" spans="1:17" x14ac:dyDescent="0.3">
      <c r="A25" s="70" t="s">
        <v>132</v>
      </c>
      <c r="B25" s="79">
        <f>-M17</f>
        <v>-5715.5343872885433</v>
      </c>
      <c r="C25" s="79">
        <f>-M16</f>
        <v>-4572.4275098308344</v>
      </c>
      <c r="D25" s="79">
        <f>-M15</f>
        <v>-3429.3206323731256</v>
      </c>
      <c r="E25" s="71"/>
    </row>
    <row r="26" spans="1:17" x14ac:dyDescent="0.3">
      <c r="A26" s="70" t="s">
        <v>133</v>
      </c>
      <c r="B26" s="79">
        <v>0</v>
      </c>
      <c r="C26" s="79">
        <f>-B27</f>
        <v>-67148.967324853074</v>
      </c>
      <c r="D26" s="79">
        <f t="shared" ref="D26" si="5">-C27</f>
        <v>-117394.7032740151</v>
      </c>
    </row>
    <row r="27" spans="1:17" x14ac:dyDescent="0.3">
      <c r="A27" s="70" t="s">
        <v>134</v>
      </c>
      <c r="B27" s="109">
        <f>PV(B24,B23,B25,B26,0)</f>
        <v>67148.967324853074</v>
      </c>
      <c r="C27" s="109">
        <f t="shared" ref="C27:D27" si="6">PV(C24,C23,C25,C26,0)</f>
        <v>117394.7032740151</v>
      </c>
      <c r="D27" s="110">
        <f t="shared" si="6"/>
        <v>134253.6998846698</v>
      </c>
    </row>
    <row r="28" spans="1:17" x14ac:dyDescent="0.3">
      <c r="B28" s="76"/>
      <c r="C28" s="76"/>
      <c r="D28" s="76"/>
      <c r="H28" s="70" t="s">
        <v>136</v>
      </c>
      <c r="K28" s="70" t="s">
        <v>123</v>
      </c>
      <c r="L28" s="70" t="s">
        <v>137</v>
      </c>
      <c r="O28" s="103"/>
      <c r="P28" s="103"/>
      <c r="Q28" s="103"/>
    </row>
    <row r="29" spans="1:17" x14ac:dyDescent="0.3">
      <c r="A29" s="77" t="s">
        <v>171</v>
      </c>
      <c r="H29" s="73">
        <f>+D27</f>
        <v>134253.6998846698</v>
      </c>
      <c r="I29" s="89" t="s">
        <v>172</v>
      </c>
      <c r="J29" s="70">
        <v>43000</v>
      </c>
      <c r="K29" s="70" t="s">
        <v>123</v>
      </c>
      <c r="L29" s="87">
        <f>D35</f>
        <v>117.44632328978072</v>
      </c>
      <c r="M29" s="70" t="s">
        <v>138</v>
      </c>
      <c r="O29" s="76"/>
      <c r="P29" s="76"/>
      <c r="Q29" s="76"/>
    </row>
    <row r="30" spans="1:17" x14ac:dyDescent="0.3">
      <c r="B30" s="107" t="s">
        <v>125</v>
      </c>
      <c r="C30" s="107" t="s">
        <v>126</v>
      </c>
      <c r="D30" s="107" t="s">
        <v>127</v>
      </c>
      <c r="I30" s="70" t="s">
        <v>170</v>
      </c>
      <c r="J30" s="105">
        <f>H29-J29</f>
        <v>91253.699884669797</v>
      </c>
      <c r="K30" s="70" t="s">
        <v>123</v>
      </c>
      <c r="L30" s="76">
        <f>L29</f>
        <v>117.44632328978072</v>
      </c>
      <c r="M30" s="70" t="s">
        <v>138</v>
      </c>
      <c r="O30" s="76"/>
      <c r="P30" s="76"/>
      <c r="Q30" s="76"/>
    </row>
    <row r="31" spans="1:17" x14ac:dyDescent="0.3">
      <c r="A31" s="70" t="s">
        <v>131</v>
      </c>
      <c r="B31" s="79">
        <v>12</v>
      </c>
      <c r="C31" s="79">
        <f>B31</f>
        <v>12</v>
      </c>
      <c r="D31" s="108">
        <v>6</v>
      </c>
      <c r="E31" s="112" t="s">
        <v>161</v>
      </c>
      <c r="O31" s="76"/>
      <c r="P31" s="76"/>
      <c r="Q31" s="76"/>
    </row>
    <row r="32" spans="1:17" x14ac:dyDescent="0.3">
      <c r="A32" s="70" t="s">
        <v>28</v>
      </c>
      <c r="B32" s="80">
        <f>+B15</f>
        <v>3.2737397821989145E-3</v>
      </c>
      <c r="C32" s="80">
        <f>+C15</f>
        <v>4.0741237836483535E-3</v>
      </c>
      <c r="D32" s="80">
        <f>+D15</f>
        <v>4.8675505653430484E-3</v>
      </c>
      <c r="I32" s="70" t="s">
        <v>49</v>
      </c>
      <c r="J32" s="86">
        <f>J30/L30</f>
        <v>776.98217644085241</v>
      </c>
      <c r="K32" s="70" t="s">
        <v>123</v>
      </c>
      <c r="L32" s="70" t="s">
        <v>138</v>
      </c>
      <c r="O32" s="76"/>
      <c r="P32" s="76"/>
      <c r="Q32" s="76"/>
    </row>
    <row r="33" spans="1:19" x14ac:dyDescent="0.3">
      <c r="A33" s="70" t="s">
        <v>132</v>
      </c>
      <c r="B33" s="81">
        <f>B16</f>
        <v>-5</v>
      </c>
      <c r="C33" s="81">
        <f>C16</f>
        <v>-4</v>
      </c>
      <c r="D33" s="81">
        <f>D16</f>
        <v>-3</v>
      </c>
      <c r="I33" s="77" t="s">
        <v>127</v>
      </c>
      <c r="J33" s="70">
        <f>J32*3</f>
        <v>2330.9465293225571</v>
      </c>
      <c r="O33" s="76"/>
      <c r="P33" s="76"/>
      <c r="Q33" s="76"/>
    </row>
    <row r="34" spans="1:19" x14ac:dyDescent="0.3">
      <c r="A34" s="70" t="s">
        <v>133</v>
      </c>
      <c r="B34" s="79">
        <v>0</v>
      </c>
      <c r="C34" s="82">
        <f>-B35</f>
        <v>-58.742510126606575</v>
      </c>
      <c r="D34" s="82">
        <f t="shared" ref="D34" si="7">-C35</f>
        <v>-102.69792404285343</v>
      </c>
      <c r="I34" s="77" t="s">
        <v>126</v>
      </c>
      <c r="J34" s="70">
        <f>J32*4</f>
        <v>3107.9287057634097</v>
      </c>
      <c r="O34" s="76"/>
      <c r="P34" s="76"/>
      <c r="Q34" s="76"/>
    </row>
    <row r="35" spans="1:19" x14ac:dyDescent="0.3">
      <c r="A35" s="70" t="s">
        <v>134</v>
      </c>
      <c r="B35" s="83">
        <f>PV(B32,B31,B33,B34,0)</f>
        <v>58.742510126606575</v>
      </c>
      <c r="C35" s="83">
        <f t="shared" ref="C35:D35" si="8">PV(C32,C31,C33,C34,0)</f>
        <v>102.69792404285343</v>
      </c>
      <c r="D35" s="104">
        <f t="shared" si="8"/>
        <v>117.44632328978072</v>
      </c>
      <c r="I35" s="77" t="s">
        <v>125</v>
      </c>
      <c r="J35" s="70">
        <f>J32*5</f>
        <v>3884.9108822042622</v>
      </c>
      <c r="O35" s="76"/>
      <c r="P35" s="76"/>
      <c r="Q35" s="76"/>
    </row>
    <row r="36" spans="1:19" x14ac:dyDescent="0.3">
      <c r="B36" s="76"/>
      <c r="C36" s="76"/>
      <c r="D36" s="76"/>
      <c r="O36" s="76"/>
      <c r="P36" s="76"/>
      <c r="Q36" s="76"/>
    </row>
    <row r="37" spans="1:19" x14ac:dyDescent="0.3">
      <c r="E37" s="76"/>
    </row>
    <row r="38" spans="1:19" s="111" customFormat="1" x14ac:dyDescent="0.3">
      <c r="A38" s="92" t="s">
        <v>173</v>
      </c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3" t="s">
        <v>117</v>
      </c>
      <c r="N38" s="93"/>
      <c r="O38" s="93"/>
      <c r="P38" s="93"/>
      <c r="Q38" s="93"/>
      <c r="R38" s="93"/>
      <c r="S38" s="93" t="s">
        <v>117</v>
      </c>
    </row>
    <row r="39" spans="1:19" x14ac:dyDescent="0.3">
      <c r="I39" s="70" t="s">
        <v>139</v>
      </c>
      <c r="J39" s="88">
        <v>1.05</v>
      </c>
      <c r="K39" s="88"/>
    </row>
    <row r="40" spans="1:19" x14ac:dyDescent="0.3">
      <c r="B40" s="106" t="s">
        <v>140</v>
      </c>
      <c r="C40" s="106" t="s">
        <v>141</v>
      </c>
      <c r="D40" s="106" t="s">
        <v>142</v>
      </c>
      <c r="E40" s="106" t="s">
        <v>124</v>
      </c>
      <c r="F40" s="106" t="s">
        <v>143</v>
      </c>
      <c r="I40" s="70" t="s">
        <v>144</v>
      </c>
      <c r="L40" s="70">
        <v>350000</v>
      </c>
    </row>
    <row r="41" spans="1:19" x14ac:dyDescent="0.3">
      <c r="A41" s="70" t="s">
        <v>145</v>
      </c>
      <c r="B41" s="70">
        <f>J30</f>
        <v>91253.699884669797</v>
      </c>
      <c r="C41" s="70">
        <f>B41*$D$32</f>
        <v>444.18199846326934</v>
      </c>
      <c r="D41" s="70">
        <f>E41-C41</f>
        <v>1886.7645308592878</v>
      </c>
      <c r="E41" s="70">
        <f>J32*3</f>
        <v>2330.9465293225571</v>
      </c>
      <c r="F41" s="70">
        <f>B41-D41</f>
        <v>89366.935353810506</v>
      </c>
      <c r="I41" s="70" t="s">
        <v>146</v>
      </c>
      <c r="L41" s="70">
        <f>C1*J39</f>
        <v>252000</v>
      </c>
    </row>
    <row r="42" spans="1:19" x14ac:dyDescent="0.3">
      <c r="I42" s="70" t="s">
        <v>147</v>
      </c>
      <c r="L42" s="70">
        <f>L40-L41</f>
        <v>98000</v>
      </c>
    </row>
    <row r="43" spans="1:19" x14ac:dyDescent="0.3">
      <c r="A43" s="77" t="s">
        <v>148</v>
      </c>
      <c r="I43" s="70" t="s">
        <v>149</v>
      </c>
      <c r="L43" s="73">
        <f>L42*5%</f>
        <v>4900</v>
      </c>
    </row>
    <row r="44" spans="1:19" x14ac:dyDescent="0.3">
      <c r="A44" s="77" t="s">
        <v>150</v>
      </c>
    </row>
    <row r="45" spans="1:19" x14ac:dyDescent="0.3">
      <c r="A45" s="70" t="s">
        <v>151</v>
      </c>
      <c r="B45" s="70">
        <v>5</v>
      </c>
      <c r="I45" s="70" t="str">
        <f>I40</f>
        <v>Valor de venta</v>
      </c>
      <c r="L45" s="70">
        <f>L40</f>
        <v>350000</v>
      </c>
    </row>
    <row r="46" spans="1:19" x14ac:dyDescent="0.3">
      <c r="A46" s="70" t="s">
        <v>152</v>
      </c>
      <c r="B46" s="71">
        <f>+(1+D32)^(B45/30)-1</f>
        <v>8.0961795443768025E-4</v>
      </c>
      <c r="C46" s="112" t="s">
        <v>153</v>
      </c>
      <c r="I46" s="70" t="s">
        <v>154</v>
      </c>
      <c r="L46" s="70">
        <f>-B48</f>
        <v>-89439.288429206019</v>
      </c>
    </row>
    <row r="47" spans="1:19" x14ac:dyDescent="0.3">
      <c r="A47" s="70" t="s">
        <v>134</v>
      </c>
      <c r="B47" s="70">
        <f>F41</f>
        <v>89366.935353810506</v>
      </c>
      <c r="I47" s="70" t="s">
        <v>155</v>
      </c>
      <c r="L47" s="70">
        <f>-L43</f>
        <v>-4900</v>
      </c>
    </row>
    <row r="48" spans="1:19" x14ac:dyDescent="0.3">
      <c r="A48" s="77" t="s">
        <v>133</v>
      </c>
      <c r="B48" s="113">
        <f>+B47*(1+B46)</f>
        <v>89439.288429206019</v>
      </c>
      <c r="C48" s="112"/>
      <c r="I48" s="70" t="s">
        <v>156</v>
      </c>
      <c r="L48" s="73">
        <f>SUM(L45:L47)</f>
        <v>255660.711570794</v>
      </c>
    </row>
    <row r="51" spans="1:16" x14ac:dyDescent="0.3">
      <c r="A51" s="90" t="s">
        <v>157</v>
      </c>
      <c r="I51" s="90" t="s">
        <v>158</v>
      </c>
    </row>
    <row r="52" spans="1:16" s="89" customFormat="1" x14ac:dyDescent="0.3">
      <c r="A52" s="89" t="s">
        <v>159</v>
      </c>
      <c r="B52" s="89" t="s">
        <v>140</v>
      </c>
      <c r="C52" s="89" t="s">
        <v>141</v>
      </c>
      <c r="D52" s="89" t="s">
        <v>142</v>
      </c>
      <c r="E52" s="89" t="s">
        <v>124</v>
      </c>
      <c r="F52" s="89" t="s">
        <v>143</v>
      </c>
      <c r="I52" s="89" t="s">
        <v>159</v>
      </c>
      <c r="J52" s="89" t="s">
        <v>140</v>
      </c>
      <c r="K52" s="89" t="s">
        <v>141</v>
      </c>
      <c r="L52" s="89" t="s">
        <v>142</v>
      </c>
      <c r="M52" s="89" t="s">
        <v>124</v>
      </c>
      <c r="N52" s="89" t="s">
        <v>143</v>
      </c>
    </row>
    <row r="53" spans="1:16" x14ac:dyDescent="0.3">
      <c r="A53" s="70">
        <v>1</v>
      </c>
      <c r="B53" s="70">
        <f>C3</f>
        <v>168000</v>
      </c>
      <c r="C53" s="70">
        <f t="shared" ref="C53:C64" si="9">B53*$F$15</f>
        <v>1080.9170584805763</v>
      </c>
      <c r="D53" s="70">
        <f>E53-C53</f>
        <v>62.18981897713229</v>
      </c>
      <c r="E53" s="73">
        <f>$J$14*1</f>
        <v>1143.1068774577086</v>
      </c>
      <c r="F53" s="70">
        <f>B53-D53</f>
        <v>167937.81018102285</v>
      </c>
      <c r="G53" s="114">
        <v>41664</v>
      </c>
      <c r="I53" s="70">
        <v>1</v>
      </c>
      <c r="J53" s="70">
        <f>B53</f>
        <v>168000</v>
      </c>
      <c r="K53" s="70">
        <f t="shared" ref="K53:K64" si="10">J53*$F$15</f>
        <v>1080.9170584805763</v>
      </c>
      <c r="L53" s="70">
        <f t="shared" ref="L53:L84" si="11">M53-K53</f>
        <v>62.18981897713229</v>
      </c>
      <c r="M53" s="70">
        <f>$J$14*1</f>
        <v>1143.1068774577086</v>
      </c>
      <c r="N53" s="70">
        <f t="shared" ref="N53:N80" si="12">J53-L53</f>
        <v>167937.81018102285</v>
      </c>
      <c r="P53" s="94">
        <v>41664</v>
      </c>
    </row>
    <row r="54" spans="1:16" x14ac:dyDescent="0.3">
      <c r="A54" s="70">
        <f>A53+1</f>
        <v>2</v>
      </c>
      <c r="B54" s="70">
        <f>F53</f>
        <v>167937.81018102285</v>
      </c>
      <c r="C54" s="70">
        <f t="shared" si="9"/>
        <v>1080.5169273127417</v>
      </c>
      <c r="D54" s="70">
        <f t="shared" ref="D54:D112" si="13">E54-C54</f>
        <v>62.589950144966906</v>
      </c>
      <c r="E54" s="70">
        <f>E53</f>
        <v>1143.1068774577086</v>
      </c>
      <c r="F54" s="70">
        <f>B54-D54</f>
        <v>167875.22023087789</v>
      </c>
      <c r="G54" s="114">
        <v>41695</v>
      </c>
      <c r="I54" s="70">
        <f>I53+1</f>
        <v>2</v>
      </c>
      <c r="J54" s="70">
        <f>N53</f>
        <v>167937.81018102285</v>
      </c>
      <c r="K54" s="70">
        <f t="shared" si="10"/>
        <v>1080.5169273127417</v>
      </c>
      <c r="L54" s="70">
        <f t="shared" si="11"/>
        <v>62.589950144966906</v>
      </c>
      <c r="M54" s="70">
        <f>M53</f>
        <v>1143.1068774577086</v>
      </c>
      <c r="N54" s="70">
        <f t="shared" si="12"/>
        <v>167875.22023087789</v>
      </c>
      <c r="P54" s="94">
        <v>41695</v>
      </c>
    </row>
    <row r="55" spans="1:16" x14ac:dyDescent="0.3">
      <c r="A55" s="70">
        <f t="shared" ref="A55:A112" si="14">A54+1</f>
        <v>3</v>
      </c>
      <c r="B55" s="70">
        <f t="shared" ref="B55:B112" si="15">F54</f>
        <v>167875.22023087789</v>
      </c>
      <c r="C55" s="70">
        <f t="shared" si="9"/>
        <v>1080.1142216889255</v>
      </c>
      <c r="D55" s="70">
        <f t="shared" si="13"/>
        <v>62.992655768783152</v>
      </c>
      <c r="E55" s="70">
        <f t="shared" ref="E55:E112" si="16">E54</f>
        <v>1143.1068774577086</v>
      </c>
      <c r="F55" s="70">
        <f t="shared" ref="F55:F112" si="17">B55-D55</f>
        <v>167812.22757510911</v>
      </c>
      <c r="G55" s="114">
        <v>41723</v>
      </c>
      <c r="I55" s="70">
        <f t="shared" ref="I55:I112" si="18">I54+1</f>
        <v>3</v>
      </c>
      <c r="J55" s="70">
        <f t="shared" ref="J55:J112" si="19">N54</f>
        <v>167875.22023087789</v>
      </c>
      <c r="K55" s="70">
        <f t="shared" si="10"/>
        <v>1080.1142216889255</v>
      </c>
      <c r="L55" s="70">
        <f t="shared" si="11"/>
        <v>62.992655768783152</v>
      </c>
      <c r="M55" s="70">
        <f t="shared" ref="M55:M64" si="20">M54</f>
        <v>1143.1068774577086</v>
      </c>
      <c r="N55" s="70">
        <f t="shared" si="12"/>
        <v>167812.22757510911</v>
      </c>
      <c r="P55" s="94">
        <v>41723</v>
      </c>
    </row>
    <row r="56" spans="1:16" x14ac:dyDescent="0.3">
      <c r="A56" s="70">
        <f t="shared" si="14"/>
        <v>4</v>
      </c>
      <c r="B56" s="70">
        <f t="shared" si="15"/>
        <v>167812.22757510911</v>
      </c>
      <c r="C56" s="70">
        <f t="shared" si="9"/>
        <v>1079.7089250449999</v>
      </c>
      <c r="D56" s="70">
        <f t="shared" si="13"/>
        <v>63.397952412708719</v>
      </c>
      <c r="E56" s="70">
        <f t="shared" si="16"/>
        <v>1143.1068774577086</v>
      </c>
      <c r="F56" s="70">
        <f t="shared" si="17"/>
        <v>167748.82962269639</v>
      </c>
      <c r="G56" s="114">
        <v>41754</v>
      </c>
      <c r="I56" s="70">
        <f t="shared" si="18"/>
        <v>4</v>
      </c>
      <c r="J56" s="70">
        <f t="shared" si="19"/>
        <v>167812.22757510911</v>
      </c>
      <c r="K56" s="70">
        <f t="shared" si="10"/>
        <v>1079.7089250449999</v>
      </c>
      <c r="L56" s="70">
        <f t="shared" si="11"/>
        <v>63.397952412708719</v>
      </c>
      <c r="M56" s="70">
        <f t="shared" si="20"/>
        <v>1143.1068774577086</v>
      </c>
      <c r="N56" s="70">
        <f t="shared" si="12"/>
        <v>167748.82962269639</v>
      </c>
      <c r="P56" s="94">
        <v>41754</v>
      </c>
    </row>
    <row r="57" spans="1:16" x14ac:dyDescent="0.3">
      <c r="A57" s="70">
        <f t="shared" si="14"/>
        <v>5</v>
      </c>
      <c r="B57" s="70">
        <f t="shared" si="15"/>
        <v>167748.82962269639</v>
      </c>
      <c r="C57" s="70">
        <f t="shared" si="9"/>
        <v>1079.3010207102639</v>
      </c>
      <c r="D57" s="70">
        <f t="shared" si="13"/>
        <v>63.80585674744475</v>
      </c>
      <c r="E57" s="70">
        <f t="shared" si="16"/>
        <v>1143.1068774577086</v>
      </c>
      <c r="F57" s="70">
        <f t="shared" si="17"/>
        <v>167685.02376594895</v>
      </c>
      <c r="G57" s="114">
        <v>41784</v>
      </c>
      <c r="I57" s="70">
        <f t="shared" si="18"/>
        <v>5</v>
      </c>
      <c r="J57" s="70">
        <f t="shared" si="19"/>
        <v>167748.82962269639</v>
      </c>
      <c r="K57" s="70">
        <f t="shared" si="10"/>
        <v>1079.3010207102639</v>
      </c>
      <c r="L57" s="70">
        <f t="shared" si="11"/>
        <v>63.80585674744475</v>
      </c>
      <c r="M57" s="70">
        <f t="shared" si="20"/>
        <v>1143.1068774577086</v>
      </c>
      <c r="N57" s="70">
        <f t="shared" si="12"/>
        <v>167685.02376594895</v>
      </c>
      <c r="P57" s="94">
        <v>41784</v>
      </c>
    </row>
    <row r="58" spans="1:16" x14ac:dyDescent="0.3">
      <c r="A58" s="70">
        <f t="shared" si="14"/>
        <v>6</v>
      </c>
      <c r="B58" s="70">
        <f t="shared" si="15"/>
        <v>167685.02376594895</v>
      </c>
      <c r="C58" s="70">
        <f t="shared" si="9"/>
        <v>1078.8904919067563</v>
      </c>
      <c r="D58" s="70">
        <f t="shared" si="13"/>
        <v>64.216385550952282</v>
      </c>
      <c r="E58" s="70">
        <f t="shared" si="16"/>
        <v>1143.1068774577086</v>
      </c>
      <c r="F58" s="70">
        <f t="shared" si="17"/>
        <v>167620.80738039801</v>
      </c>
      <c r="G58" s="114">
        <v>41815</v>
      </c>
      <c r="I58" s="70">
        <f t="shared" si="18"/>
        <v>6</v>
      </c>
      <c r="J58" s="70">
        <f t="shared" si="19"/>
        <v>167685.02376594895</v>
      </c>
      <c r="K58" s="70">
        <f t="shared" si="10"/>
        <v>1078.8904919067563</v>
      </c>
      <c r="L58" s="70">
        <f t="shared" si="11"/>
        <v>64.216385550952282</v>
      </c>
      <c r="M58" s="70">
        <f t="shared" si="20"/>
        <v>1143.1068774577086</v>
      </c>
      <c r="N58" s="70">
        <f t="shared" si="12"/>
        <v>167620.80738039801</v>
      </c>
      <c r="P58" s="94">
        <v>41815</v>
      </c>
    </row>
    <row r="59" spans="1:16" x14ac:dyDescent="0.3">
      <c r="A59" s="70">
        <f t="shared" si="14"/>
        <v>7</v>
      </c>
      <c r="B59" s="70">
        <f t="shared" si="15"/>
        <v>167620.80738039801</v>
      </c>
      <c r="C59" s="70">
        <f t="shared" si="9"/>
        <v>1078.4773217485661</v>
      </c>
      <c r="D59" s="70">
        <f t="shared" si="13"/>
        <v>64.629555709142551</v>
      </c>
      <c r="E59" s="70">
        <f t="shared" si="16"/>
        <v>1143.1068774577086</v>
      </c>
      <c r="F59" s="70">
        <f t="shared" si="17"/>
        <v>167556.17782468887</v>
      </c>
      <c r="G59" s="114">
        <v>41845</v>
      </c>
      <c r="I59" s="70">
        <f t="shared" si="18"/>
        <v>7</v>
      </c>
      <c r="J59" s="70">
        <f t="shared" si="19"/>
        <v>167620.80738039801</v>
      </c>
      <c r="K59" s="70">
        <f t="shared" si="10"/>
        <v>1078.4773217485661</v>
      </c>
      <c r="L59" s="70">
        <f t="shared" si="11"/>
        <v>64.629555709142551</v>
      </c>
      <c r="M59" s="70">
        <f t="shared" si="20"/>
        <v>1143.1068774577086</v>
      </c>
      <c r="N59" s="70">
        <f t="shared" si="12"/>
        <v>167556.17782468887</v>
      </c>
      <c r="P59" s="94">
        <v>41845</v>
      </c>
    </row>
    <row r="60" spans="1:16" x14ac:dyDescent="0.3">
      <c r="A60" s="70">
        <f t="shared" si="14"/>
        <v>8</v>
      </c>
      <c r="B60" s="70">
        <f t="shared" si="15"/>
        <v>167556.17782468887</v>
      </c>
      <c r="C60" s="70">
        <f t="shared" si="9"/>
        <v>1078.0614932411372</v>
      </c>
      <c r="D60" s="70">
        <f t="shared" si="13"/>
        <v>65.045384216571392</v>
      </c>
      <c r="E60" s="70">
        <f t="shared" si="16"/>
        <v>1143.1068774577086</v>
      </c>
      <c r="F60" s="70">
        <f t="shared" si="17"/>
        <v>167491.13244047231</v>
      </c>
      <c r="G60" s="114">
        <v>41876</v>
      </c>
      <c r="I60" s="70">
        <f t="shared" si="18"/>
        <v>8</v>
      </c>
      <c r="J60" s="70">
        <f t="shared" si="19"/>
        <v>167556.17782468887</v>
      </c>
      <c r="K60" s="70">
        <f t="shared" si="10"/>
        <v>1078.0614932411372</v>
      </c>
      <c r="L60" s="70">
        <f t="shared" si="11"/>
        <v>65.045384216571392</v>
      </c>
      <c r="M60" s="70">
        <f t="shared" si="20"/>
        <v>1143.1068774577086</v>
      </c>
      <c r="N60" s="70">
        <f t="shared" si="12"/>
        <v>167491.13244047231</v>
      </c>
      <c r="P60" s="94">
        <v>41876</v>
      </c>
    </row>
    <row r="61" spans="1:16" x14ac:dyDescent="0.3">
      <c r="A61" s="70">
        <f t="shared" si="14"/>
        <v>9</v>
      </c>
      <c r="B61" s="70">
        <f t="shared" si="15"/>
        <v>167491.13244047231</v>
      </c>
      <c r="C61" s="70">
        <f t="shared" si="9"/>
        <v>1077.6429892805711</v>
      </c>
      <c r="D61" s="70">
        <f t="shared" si="13"/>
        <v>65.463888177137505</v>
      </c>
      <c r="E61" s="70">
        <f t="shared" si="16"/>
        <v>1143.1068774577086</v>
      </c>
      <c r="F61" s="70">
        <f t="shared" si="17"/>
        <v>167425.66855229519</v>
      </c>
      <c r="G61" s="114">
        <v>41907</v>
      </c>
      <c r="I61" s="70">
        <f t="shared" si="18"/>
        <v>9</v>
      </c>
      <c r="J61" s="70">
        <f t="shared" si="19"/>
        <v>167491.13244047231</v>
      </c>
      <c r="K61" s="70">
        <f t="shared" si="10"/>
        <v>1077.6429892805711</v>
      </c>
      <c r="L61" s="70">
        <f t="shared" si="11"/>
        <v>65.463888177137505</v>
      </c>
      <c r="M61" s="70">
        <f t="shared" si="20"/>
        <v>1143.1068774577086</v>
      </c>
      <c r="N61" s="70">
        <f t="shared" si="12"/>
        <v>167425.66855229519</v>
      </c>
      <c r="P61" s="94">
        <v>41907</v>
      </c>
    </row>
    <row r="62" spans="1:16" x14ac:dyDescent="0.3">
      <c r="A62" s="70">
        <f t="shared" si="14"/>
        <v>10</v>
      </c>
      <c r="B62" s="70">
        <f t="shared" si="15"/>
        <v>167425.66855229519</v>
      </c>
      <c r="C62" s="70">
        <f t="shared" si="9"/>
        <v>1077.2217926529217</v>
      </c>
      <c r="D62" s="70">
        <f t="shared" si="13"/>
        <v>65.885084804786857</v>
      </c>
      <c r="E62" s="70">
        <f t="shared" si="16"/>
        <v>1143.1068774577086</v>
      </c>
      <c r="F62" s="70">
        <f t="shared" si="17"/>
        <v>167359.7834674904</v>
      </c>
      <c r="G62" s="114">
        <v>41937</v>
      </c>
      <c r="I62" s="70">
        <f t="shared" si="18"/>
        <v>10</v>
      </c>
      <c r="J62" s="70">
        <f t="shared" si="19"/>
        <v>167425.66855229519</v>
      </c>
      <c r="K62" s="70">
        <f t="shared" si="10"/>
        <v>1077.2217926529217</v>
      </c>
      <c r="L62" s="70">
        <f t="shared" si="11"/>
        <v>65.885084804786857</v>
      </c>
      <c r="M62" s="70">
        <f t="shared" si="20"/>
        <v>1143.1068774577086</v>
      </c>
      <c r="N62" s="70">
        <f t="shared" si="12"/>
        <v>167359.7834674904</v>
      </c>
      <c r="P62" s="94">
        <v>41937</v>
      </c>
    </row>
    <row r="63" spans="1:16" x14ac:dyDescent="0.3">
      <c r="A63" s="70">
        <f t="shared" si="14"/>
        <v>11</v>
      </c>
      <c r="B63" s="70">
        <f t="shared" si="15"/>
        <v>167359.7834674904</v>
      </c>
      <c r="C63" s="70">
        <f t="shared" si="9"/>
        <v>1076.7978860334874</v>
      </c>
      <c r="D63" s="70">
        <f t="shared" si="13"/>
        <v>66.308991424221176</v>
      </c>
      <c r="E63" s="70">
        <f t="shared" si="16"/>
        <v>1143.1068774577086</v>
      </c>
      <c r="F63" s="70">
        <f t="shared" si="17"/>
        <v>167293.47447606619</v>
      </c>
      <c r="G63" s="114">
        <v>41968</v>
      </c>
      <c r="I63" s="70">
        <f t="shared" si="18"/>
        <v>11</v>
      </c>
      <c r="J63" s="70">
        <f t="shared" si="19"/>
        <v>167359.7834674904</v>
      </c>
      <c r="K63" s="70">
        <f t="shared" si="10"/>
        <v>1076.7978860334874</v>
      </c>
      <c r="L63" s="70">
        <f t="shared" si="11"/>
        <v>66.308991424221176</v>
      </c>
      <c r="M63" s="70">
        <f t="shared" si="20"/>
        <v>1143.1068774577086</v>
      </c>
      <c r="N63" s="70">
        <f t="shared" si="12"/>
        <v>167293.47447606619</v>
      </c>
      <c r="P63" s="94">
        <v>41968</v>
      </c>
    </row>
    <row r="64" spans="1:16" x14ac:dyDescent="0.3">
      <c r="A64" s="70">
        <f t="shared" si="14"/>
        <v>12</v>
      </c>
      <c r="B64" s="70">
        <f t="shared" si="15"/>
        <v>167293.47447606619</v>
      </c>
      <c r="C64" s="70">
        <f t="shared" si="9"/>
        <v>1076.3712519861001</v>
      </c>
      <c r="D64" s="70">
        <f t="shared" si="13"/>
        <v>66.7356254716085</v>
      </c>
      <c r="E64" s="70">
        <f t="shared" si="16"/>
        <v>1143.1068774577086</v>
      </c>
      <c r="F64" s="70">
        <f t="shared" si="17"/>
        <v>167226.73885059459</v>
      </c>
      <c r="G64" s="114">
        <v>41998</v>
      </c>
      <c r="I64" s="70">
        <f t="shared" si="18"/>
        <v>12</v>
      </c>
      <c r="J64" s="70">
        <f t="shared" si="19"/>
        <v>167293.47447606619</v>
      </c>
      <c r="K64" s="70">
        <f t="shared" si="10"/>
        <v>1076.3712519861001</v>
      </c>
      <c r="L64" s="70">
        <f t="shared" si="11"/>
        <v>66.7356254716085</v>
      </c>
      <c r="M64" s="70">
        <f t="shared" si="20"/>
        <v>1143.1068774577086</v>
      </c>
      <c r="N64" s="70">
        <f t="shared" si="12"/>
        <v>167226.73885059459</v>
      </c>
      <c r="P64" s="94">
        <v>41998</v>
      </c>
    </row>
    <row r="65" spans="1:16" x14ac:dyDescent="0.3">
      <c r="A65" s="70">
        <f t="shared" si="14"/>
        <v>13</v>
      </c>
      <c r="B65" s="70">
        <f t="shared" si="15"/>
        <v>167226.73885059459</v>
      </c>
      <c r="C65" s="70">
        <f t="shared" ref="C65:C76" si="21">$E$15*B65</f>
        <v>945.52429412291565</v>
      </c>
      <c r="D65" s="70">
        <f t="shared" si="13"/>
        <v>1340.6894607925014</v>
      </c>
      <c r="E65" s="73">
        <f>$J$14*2</f>
        <v>2286.2137549154172</v>
      </c>
      <c r="F65" s="70">
        <f t="shared" si="17"/>
        <v>165886.04938980209</v>
      </c>
      <c r="G65" s="114">
        <v>42029</v>
      </c>
      <c r="I65" s="70">
        <f t="shared" si="18"/>
        <v>13</v>
      </c>
      <c r="J65" s="70">
        <f t="shared" si="19"/>
        <v>167226.73885059459</v>
      </c>
      <c r="K65" s="70">
        <f t="shared" ref="K65:K76" si="22">$E$15*J65</f>
        <v>945.52429412291565</v>
      </c>
      <c r="L65" s="70">
        <f t="shared" si="11"/>
        <v>1340.6894607925014</v>
      </c>
      <c r="M65" s="70">
        <f>$J$14*2</f>
        <v>2286.2137549154172</v>
      </c>
      <c r="N65" s="70">
        <f t="shared" si="12"/>
        <v>165886.04938980209</v>
      </c>
      <c r="P65" s="94">
        <v>42029</v>
      </c>
    </row>
    <row r="66" spans="1:16" x14ac:dyDescent="0.3">
      <c r="A66" s="70">
        <f t="shared" si="14"/>
        <v>14</v>
      </c>
      <c r="B66" s="70">
        <f t="shared" si="15"/>
        <v>165886.04938980209</v>
      </c>
      <c r="C66" s="70">
        <f t="shared" si="21"/>
        <v>937.94384099223294</v>
      </c>
      <c r="D66" s="70">
        <f t="shared" si="13"/>
        <v>1348.2699139231843</v>
      </c>
      <c r="E66" s="70">
        <f t="shared" si="16"/>
        <v>2286.2137549154172</v>
      </c>
      <c r="F66" s="70">
        <f t="shared" si="17"/>
        <v>164537.77947587892</v>
      </c>
      <c r="G66" s="114">
        <v>42060</v>
      </c>
      <c r="I66" s="70">
        <f t="shared" si="18"/>
        <v>14</v>
      </c>
      <c r="J66" s="70">
        <f t="shared" si="19"/>
        <v>165886.04938980209</v>
      </c>
      <c r="K66" s="70">
        <f t="shared" si="22"/>
        <v>937.94384099223294</v>
      </c>
      <c r="L66" s="70">
        <f t="shared" si="11"/>
        <v>1348.2699139231843</v>
      </c>
      <c r="M66" s="70">
        <f t="shared" ref="M66:M76" si="23">M65</f>
        <v>2286.2137549154172</v>
      </c>
      <c r="N66" s="70">
        <f t="shared" si="12"/>
        <v>164537.77947587892</v>
      </c>
      <c r="P66" s="94">
        <v>42060</v>
      </c>
    </row>
    <row r="67" spans="1:16" x14ac:dyDescent="0.3">
      <c r="A67" s="70">
        <f t="shared" si="14"/>
        <v>15</v>
      </c>
      <c r="B67" s="70">
        <f t="shared" si="15"/>
        <v>164537.77947587892</v>
      </c>
      <c r="C67" s="70">
        <f t="shared" si="21"/>
        <v>930.32052687744692</v>
      </c>
      <c r="D67" s="70">
        <f t="shared" si="13"/>
        <v>1355.8932280379704</v>
      </c>
      <c r="E67" s="70">
        <f t="shared" si="16"/>
        <v>2286.2137549154172</v>
      </c>
      <c r="F67" s="70">
        <f t="shared" si="17"/>
        <v>163181.88624784094</v>
      </c>
      <c r="G67" s="114">
        <v>42088</v>
      </c>
      <c r="I67" s="70">
        <f t="shared" si="18"/>
        <v>15</v>
      </c>
      <c r="J67" s="70">
        <f t="shared" si="19"/>
        <v>164537.77947587892</v>
      </c>
      <c r="K67" s="70">
        <f t="shared" si="22"/>
        <v>930.32052687744692</v>
      </c>
      <c r="L67" s="70">
        <f t="shared" si="11"/>
        <v>1355.8932280379704</v>
      </c>
      <c r="M67" s="70">
        <f t="shared" si="23"/>
        <v>2286.2137549154172</v>
      </c>
      <c r="N67" s="70">
        <f t="shared" si="12"/>
        <v>163181.88624784094</v>
      </c>
      <c r="P67" s="94">
        <v>42088</v>
      </c>
    </row>
    <row r="68" spans="1:16" x14ac:dyDescent="0.3">
      <c r="A68" s="70">
        <f t="shared" si="14"/>
        <v>16</v>
      </c>
      <c r="B68" s="70">
        <f t="shared" si="15"/>
        <v>163181.88624784094</v>
      </c>
      <c r="C68" s="70">
        <f t="shared" si="21"/>
        <v>922.65410943632196</v>
      </c>
      <c r="D68" s="70">
        <f t="shared" si="13"/>
        <v>1363.5596454790953</v>
      </c>
      <c r="E68" s="70">
        <f t="shared" si="16"/>
        <v>2286.2137549154172</v>
      </c>
      <c r="F68" s="70">
        <f t="shared" si="17"/>
        <v>161818.32660236183</v>
      </c>
      <c r="G68" s="114">
        <v>42119</v>
      </c>
      <c r="I68" s="70">
        <f t="shared" si="18"/>
        <v>16</v>
      </c>
      <c r="J68" s="70">
        <f t="shared" si="19"/>
        <v>163181.88624784094</v>
      </c>
      <c r="K68" s="70">
        <f t="shared" si="22"/>
        <v>922.65410943632196</v>
      </c>
      <c r="L68" s="70">
        <f t="shared" si="11"/>
        <v>1363.5596454790953</v>
      </c>
      <c r="M68" s="70">
        <f t="shared" si="23"/>
        <v>2286.2137549154172</v>
      </c>
      <c r="N68" s="70">
        <f t="shared" si="12"/>
        <v>161818.32660236183</v>
      </c>
      <c r="P68" s="94">
        <v>42119</v>
      </c>
    </row>
    <row r="69" spans="1:16" x14ac:dyDescent="0.3">
      <c r="A69" s="70">
        <f t="shared" si="14"/>
        <v>17</v>
      </c>
      <c r="B69" s="70">
        <f t="shared" si="15"/>
        <v>161818.32660236183</v>
      </c>
      <c r="C69" s="70">
        <f t="shared" si="21"/>
        <v>914.94434495638427</v>
      </c>
      <c r="D69" s="70">
        <f t="shared" si="13"/>
        <v>1371.2694099590331</v>
      </c>
      <c r="E69" s="70">
        <f t="shared" si="16"/>
        <v>2286.2137549154172</v>
      </c>
      <c r="F69" s="70">
        <f t="shared" si="17"/>
        <v>160447.0571924028</v>
      </c>
      <c r="G69" s="114">
        <v>42149</v>
      </c>
      <c r="I69" s="70">
        <f t="shared" si="18"/>
        <v>17</v>
      </c>
      <c r="J69" s="70">
        <f t="shared" si="19"/>
        <v>161818.32660236183</v>
      </c>
      <c r="K69" s="70">
        <f t="shared" si="22"/>
        <v>914.94434495638427</v>
      </c>
      <c r="L69" s="70">
        <f t="shared" si="11"/>
        <v>1371.2694099590331</v>
      </c>
      <c r="M69" s="70">
        <f t="shared" si="23"/>
        <v>2286.2137549154172</v>
      </c>
      <c r="N69" s="70">
        <f t="shared" si="12"/>
        <v>160447.0571924028</v>
      </c>
      <c r="P69" s="94">
        <v>42149</v>
      </c>
    </row>
    <row r="70" spans="1:16" x14ac:dyDescent="0.3">
      <c r="A70" s="70">
        <f t="shared" si="14"/>
        <v>18</v>
      </c>
      <c r="B70" s="70">
        <f t="shared" si="15"/>
        <v>160447.0571924028</v>
      </c>
      <c r="C70" s="70">
        <f t="shared" si="21"/>
        <v>907.19098834717454</v>
      </c>
      <c r="D70" s="70">
        <f t="shared" si="13"/>
        <v>1379.0227665682428</v>
      </c>
      <c r="E70" s="70">
        <f t="shared" si="16"/>
        <v>2286.2137549154172</v>
      </c>
      <c r="F70" s="70">
        <f t="shared" si="17"/>
        <v>159068.03442583457</v>
      </c>
      <c r="G70" s="114">
        <v>42180</v>
      </c>
      <c r="I70" s="70">
        <f t="shared" si="18"/>
        <v>18</v>
      </c>
      <c r="J70" s="70">
        <f t="shared" si="19"/>
        <v>160447.0571924028</v>
      </c>
      <c r="K70" s="70">
        <f t="shared" si="22"/>
        <v>907.19098834717454</v>
      </c>
      <c r="L70" s="70">
        <f t="shared" si="11"/>
        <v>1379.0227665682428</v>
      </c>
      <c r="M70" s="70">
        <f t="shared" si="23"/>
        <v>2286.2137549154172</v>
      </c>
      <c r="N70" s="70">
        <f t="shared" si="12"/>
        <v>159068.03442583457</v>
      </c>
      <c r="P70" s="94">
        <v>42180</v>
      </c>
    </row>
    <row r="71" spans="1:16" x14ac:dyDescent="0.3">
      <c r="A71" s="70">
        <f t="shared" si="14"/>
        <v>19</v>
      </c>
      <c r="B71" s="70">
        <f t="shared" si="15"/>
        <v>159068.03442583457</v>
      </c>
      <c r="C71" s="70">
        <f t="shared" si="21"/>
        <v>899.39379313245581</v>
      </c>
      <c r="D71" s="70">
        <f t="shared" si="13"/>
        <v>1386.8199617829614</v>
      </c>
      <c r="E71" s="70">
        <f t="shared" si="16"/>
        <v>2286.2137549154172</v>
      </c>
      <c r="F71" s="70">
        <f t="shared" si="17"/>
        <v>157681.21446405162</v>
      </c>
      <c r="G71" s="114">
        <v>42210</v>
      </c>
      <c r="I71" s="70">
        <f t="shared" si="18"/>
        <v>19</v>
      </c>
      <c r="J71" s="70">
        <f t="shared" si="19"/>
        <v>159068.03442583457</v>
      </c>
      <c r="K71" s="70">
        <f t="shared" si="22"/>
        <v>899.39379313245581</v>
      </c>
      <c r="L71" s="70">
        <f t="shared" si="11"/>
        <v>1386.8199617829614</v>
      </c>
      <c r="M71" s="70">
        <f t="shared" si="23"/>
        <v>2286.2137549154172</v>
      </c>
      <c r="N71" s="70">
        <f t="shared" si="12"/>
        <v>157681.21446405162</v>
      </c>
      <c r="P71" s="94">
        <v>42210</v>
      </c>
    </row>
    <row r="72" spans="1:16" x14ac:dyDescent="0.3">
      <c r="A72" s="70">
        <f t="shared" si="14"/>
        <v>20</v>
      </c>
      <c r="B72" s="70">
        <f t="shared" si="15"/>
        <v>157681.21446405162</v>
      </c>
      <c r="C72" s="70">
        <f t="shared" si="21"/>
        <v>891.55251144237923</v>
      </c>
      <c r="D72" s="70">
        <f t="shared" si="13"/>
        <v>1394.661243473038</v>
      </c>
      <c r="E72" s="70">
        <f t="shared" si="16"/>
        <v>2286.2137549154172</v>
      </c>
      <c r="F72" s="70">
        <f t="shared" si="17"/>
        <v>156286.55322057859</v>
      </c>
      <c r="G72" s="114">
        <v>42241</v>
      </c>
      <c r="I72" s="70">
        <f t="shared" si="18"/>
        <v>20</v>
      </c>
      <c r="J72" s="70">
        <f t="shared" si="19"/>
        <v>157681.21446405162</v>
      </c>
      <c r="K72" s="70">
        <f t="shared" si="22"/>
        <v>891.55251144237923</v>
      </c>
      <c r="L72" s="70">
        <f t="shared" si="11"/>
        <v>1394.661243473038</v>
      </c>
      <c r="M72" s="70">
        <f t="shared" si="23"/>
        <v>2286.2137549154172</v>
      </c>
      <c r="N72" s="70">
        <f t="shared" si="12"/>
        <v>156286.55322057859</v>
      </c>
      <c r="P72" s="94">
        <v>42241</v>
      </c>
    </row>
    <row r="73" spans="1:16" x14ac:dyDescent="0.3">
      <c r="A73" s="70">
        <f t="shared" si="14"/>
        <v>21</v>
      </c>
      <c r="B73" s="70">
        <f t="shared" si="15"/>
        <v>156286.55322057859</v>
      </c>
      <c r="C73" s="70">
        <f t="shared" si="21"/>
        <v>883.66689400560324</v>
      </c>
      <c r="D73" s="70">
        <f t="shared" si="13"/>
        <v>1402.5468609098139</v>
      </c>
      <c r="E73" s="70">
        <f t="shared" si="16"/>
        <v>2286.2137549154172</v>
      </c>
      <c r="F73" s="70">
        <f t="shared" si="17"/>
        <v>154884.00635966877</v>
      </c>
      <c r="G73" s="114">
        <v>42272</v>
      </c>
      <c r="I73" s="70">
        <f t="shared" si="18"/>
        <v>21</v>
      </c>
      <c r="J73" s="70">
        <f t="shared" si="19"/>
        <v>156286.55322057859</v>
      </c>
      <c r="K73" s="70">
        <f t="shared" si="22"/>
        <v>883.66689400560324</v>
      </c>
      <c r="L73" s="70">
        <f t="shared" si="11"/>
        <v>1402.5468609098139</v>
      </c>
      <c r="M73" s="70">
        <f t="shared" si="23"/>
        <v>2286.2137549154172</v>
      </c>
      <c r="N73" s="70">
        <f t="shared" si="12"/>
        <v>154884.00635966877</v>
      </c>
      <c r="P73" s="94">
        <v>42272</v>
      </c>
    </row>
    <row r="74" spans="1:16" x14ac:dyDescent="0.3">
      <c r="A74" s="70">
        <f t="shared" si="14"/>
        <v>22</v>
      </c>
      <c r="B74" s="70">
        <f t="shared" si="15"/>
        <v>154884.00635966877</v>
      </c>
      <c r="C74" s="70">
        <f t="shared" si="21"/>
        <v>875.73669014137022</v>
      </c>
      <c r="D74" s="70">
        <f t="shared" si="13"/>
        <v>1410.477064774047</v>
      </c>
      <c r="E74" s="70">
        <f t="shared" si="16"/>
        <v>2286.2137549154172</v>
      </c>
      <c r="F74" s="70">
        <f t="shared" si="17"/>
        <v>153473.52929489472</v>
      </c>
      <c r="G74" s="114">
        <v>42302</v>
      </c>
      <c r="I74" s="70">
        <f t="shared" si="18"/>
        <v>22</v>
      </c>
      <c r="J74" s="70">
        <f t="shared" si="19"/>
        <v>154884.00635966877</v>
      </c>
      <c r="K74" s="70">
        <f t="shared" si="22"/>
        <v>875.73669014137022</v>
      </c>
      <c r="L74" s="70">
        <f t="shared" si="11"/>
        <v>1410.477064774047</v>
      </c>
      <c r="M74" s="70">
        <f t="shared" si="23"/>
        <v>2286.2137549154172</v>
      </c>
      <c r="N74" s="70">
        <f t="shared" si="12"/>
        <v>153473.52929489472</v>
      </c>
      <c r="P74" s="94">
        <v>42302</v>
      </c>
    </row>
    <row r="75" spans="1:16" x14ac:dyDescent="0.3">
      <c r="A75" s="70">
        <f t="shared" si="14"/>
        <v>23</v>
      </c>
      <c r="B75" s="70">
        <f t="shared" si="15"/>
        <v>153473.52929489472</v>
      </c>
      <c r="C75" s="70">
        <f t="shared" si="21"/>
        <v>867.76164775153711</v>
      </c>
      <c r="D75" s="70">
        <f t="shared" si="13"/>
        <v>1418.4521071638801</v>
      </c>
      <c r="E75" s="70">
        <f t="shared" si="16"/>
        <v>2286.2137549154172</v>
      </c>
      <c r="F75" s="70">
        <f t="shared" si="17"/>
        <v>152055.07718773084</v>
      </c>
      <c r="G75" s="114">
        <v>42333</v>
      </c>
      <c r="I75" s="70">
        <f t="shared" si="18"/>
        <v>23</v>
      </c>
      <c r="J75" s="70">
        <f t="shared" si="19"/>
        <v>153473.52929489472</v>
      </c>
      <c r="K75" s="70">
        <f t="shared" si="22"/>
        <v>867.76164775153711</v>
      </c>
      <c r="L75" s="70">
        <f t="shared" si="11"/>
        <v>1418.4521071638801</v>
      </c>
      <c r="M75" s="70">
        <f t="shared" si="23"/>
        <v>2286.2137549154172</v>
      </c>
      <c r="N75" s="70">
        <f t="shared" si="12"/>
        <v>152055.07718773084</v>
      </c>
      <c r="P75" s="94">
        <v>42333</v>
      </c>
    </row>
    <row r="76" spans="1:16" x14ac:dyDescent="0.3">
      <c r="A76" s="70">
        <f t="shared" si="14"/>
        <v>24</v>
      </c>
      <c r="B76" s="70">
        <f t="shared" si="15"/>
        <v>152055.07718773084</v>
      </c>
      <c r="C76" s="70">
        <f t="shared" si="21"/>
        <v>859.74151331256121</v>
      </c>
      <c r="D76" s="70">
        <f t="shared" si="13"/>
        <v>1426.472241602856</v>
      </c>
      <c r="E76" s="70">
        <f t="shared" si="16"/>
        <v>2286.2137549154172</v>
      </c>
      <c r="F76" s="70">
        <f t="shared" si="17"/>
        <v>150628.60494612798</v>
      </c>
      <c r="G76" s="114">
        <v>42363</v>
      </c>
      <c r="I76" s="70">
        <f t="shared" si="18"/>
        <v>24</v>
      </c>
      <c r="J76" s="70">
        <f t="shared" si="19"/>
        <v>152055.07718773084</v>
      </c>
      <c r="K76" s="70">
        <f t="shared" si="22"/>
        <v>859.74151331256121</v>
      </c>
      <c r="L76" s="70">
        <f t="shared" si="11"/>
        <v>1426.472241602856</v>
      </c>
      <c r="M76" s="70">
        <f t="shared" si="23"/>
        <v>2286.2137549154172</v>
      </c>
      <c r="N76" s="70">
        <f t="shared" si="12"/>
        <v>150628.60494612798</v>
      </c>
      <c r="P76" s="94">
        <v>42363</v>
      </c>
    </row>
    <row r="77" spans="1:16" x14ac:dyDescent="0.3">
      <c r="A77" s="70">
        <f t="shared" si="14"/>
        <v>25</v>
      </c>
      <c r="B77" s="70">
        <f t="shared" si="15"/>
        <v>150628.60494612798</v>
      </c>
      <c r="C77" s="70">
        <f t="shared" ref="C77:C88" si="24">$D$15*B77</f>
        <v>733.19235116235996</v>
      </c>
      <c r="D77" s="70">
        <f t="shared" si="13"/>
        <v>2696.1282812107656</v>
      </c>
      <c r="E77" s="73">
        <f>$J$14*3</f>
        <v>3429.3206323731256</v>
      </c>
      <c r="F77" s="70">
        <f t="shared" si="17"/>
        <v>147932.47666491722</v>
      </c>
      <c r="G77" s="114">
        <v>42394</v>
      </c>
      <c r="I77" s="70">
        <f t="shared" si="18"/>
        <v>25</v>
      </c>
      <c r="J77" s="70">
        <f t="shared" si="19"/>
        <v>150628.60494612798</v>
      </c>
      <c r="K77" s="70">
        <f t="shared" ref="K77:K88" si="25">$D$15*J77</f>
        <v>733.19235116235996</v>
      </c>
      <c r="L77" s="70">
        <f t="shared" si="11"/>
        <v>2696.1282812107656</v>
      </c>
      <c r="M77" s="70">
        <f>$J$14*3</f>
        <v>3429.3206323731256</v>
      </c>
      <c r="N77" s="70">
        <f t="shared" si="12"/>
        <v>147932.47666491722</v>
      </c>
      <c r="P77" s="94">
        <v>42394</v>
      </c>
    </row>
    <row r="78" spans="1:16" x14ac:dyDescent="0.3">
      <c r="A78" s="70">
        <f t="shared" si="14"/>
        <v>26</v>
      </c>
      <c r="B78" s="70">
        <f t="shared" si="15"/>
        <v>147932.47666491722</v>
      </c>
      <c r="C78" s="70">
        <f t="shared" si="24"/>
        <v>720.06881042291513</v>
      </c>
      <c r="D78" s="70">
        <f t="shared" si="13"/>
        <v>2709.2518219502103</v>
      </c>
      <c r="E78" s="70">
        <f t="shared" si="16"/>
        <v>3429.3206323731256</v>
      </c>
      <c r="F78" s="70">
        <f t="shared" si="17"/>
        <v>145223.224842967</v>
      </c>
      <c r="G78" s="114">
        <v>42425</v>
      </c>
      <c r="I78" s="70">
        <f t="shared" si="18"/>
        <v>26</v>
      </c>
      <c r="J78" s="70">
        <f t="shared" si="19"/>
        <v>147932.47666491722</v>
      </c>
      <c r="K78" s="70">
        <f t="shared" si="25"/>
        <v>720.06881042291513</v>
      </c>
      <c r="L78" s="70">
        <f t="shared" si="11"/>
        <v>2709.2518219502103</v>
      </c>
      <c r="M78" s="70">
        <f t="shared" ref="M78:M88" si="26">M77</f>
        <v>3429.3206323731256</v>
      </c>
      <c r="N78" s="70">
        <f t="shared" si="12"/>
        <v>145223.224842967</v>
      </c>
      <c r="P78" s="94">
        <v>42425</v>
      </c>
    </row>
    <row r="79" spans="1:16" x14ac:dyDescent="0.3">
      <c r="A79" s="70">
        <f t="shared" si="14"/>
        <v>27</v>
      </c>
      <c r="B79" s="70">
        <f t="shared" si="15"/>
        <v>145223.224842967</v>
      </c>
      <c r="C79" s="70">
        <f t="shared" si="24"/>
        <v>706.88139018532468</v>
      </c>
      <c r="D79" s="70">
        <f t="shared" si="13"/>
        <v>2722.439242187801</v>
      </c>
      <c r="E79" s="70">
        <f t="shared" si="16"/>
        <v>3429.3206323731256</v>
      </c>
      <c r="F79" s="70">
        <f t="shared" si="17"/>
        <v>142500.7856007792</v>
      </c>
      <c r="G79" s="114">
        <v>42454</v>
      </c>
      <c r="I79" s="70">
        <f t="shared" si="18"/>
        <v>27</v>
      </c>
      <c r="J79" s="70">
        <f t="shared" si="19"/>
        <v>145223.224842967</v>
      </c>
      <c r="K79" s="70">
        <f t="shared" si="25"/>
        <v>706.88139018532468</v>
      </c>
      <c r="L79" s="70">
        <f t="shared" si="11"/>
        <v>2722.439242187801</v>
      </c>
      <c r="M79" s="70">
        <f t="shared" si="26"/>
        <v>3429.3206323731256</v>
      </c>
      <c r="N79" s="70">
        <f t="shared" si="12"/>
        <v>142500.7856007792</v>
      </c>
      <c r="P79" s="94">
        <v>42454</v>
      </c>
    </row>
    <row r="80" spans="1:16" x14ac:dyDescent="0.3">
      <c r="A80" s="70">
        <f t="shared" si="14"/>
        <v>28</v>
      </c>
      <c r="B80" s="70">
        <f t="shared" si="15"/>
        <v>142500.7856007792</v>
      </c>
      <c r="C80" s="70">
        <f t="shared" si="24"/>
        <v>693.62977951290134</v>
      </c>
      <c r="D80" s="70">
        <f t="shared" si="13"/>
        <v>2735.6908528602244</v>
      </c>
      <c r="E80" s="70">
        <f t="shared" si="16"/>
        <v>3429.3206323731256</v>
      </c>
      <c r="F80" s="70">
        <f t="shared" si="17"/>
        <v>139765.09474791898</v>
      </c>
      <c r="G80" s="114">
        <v>42485</v>
      </c>
      <c r="I80" s="70">
        <f t="shared" si="18"/>
        <v>28</v>
      </c>
      <c r="J80" s="70">
        <f t="shared" si="19"/>
        <v>142500.7856007792</v>
      </c>
      <c r="K80" s="70">
        <f t="shared" si="25"/>
        <v>693.62977951290134</v>
      </c>
      <c r="L80" s="70">
        <f t="shared" si="11"/>
        <v>2735.6908528602244</v>
      </c>
      <c r="M80" s="70">
        <f t="shared" si="26"/>
        <v>3429.3206323731256</v>
      </c>
      <c r="N80" s="70">
        <f t="shared" si="12"/>
        <v>139765.09474791898</v>
      </c>
      <c r="P80" s="94">
        <v>42485</v>
      </c>
    </row>
    <row r="81" spans="1:18" x14ac:dyDescent="0.3">
      <c r="A81" s="70">
        <f t="shared" si="14"/>
        <v>29</v>
      </c>
      <c r="B81" s="70">
        <f t="shared" si="15"/>
        <v>139765.09474791898</v>
      </c>
      <c r="C81" s="70">
        <f t="shared" si="24"/>
        <v>680.31366595545774</v>
      </c>
      <c r="D81" s="70">
        <f t="shared" si="13"/>
        <v>2749.0069664176681</v>
      </c>
      <c r="E81" s="70">
        <f t="shared" si="16"/>
        <v>3429.3206323731256</v>
      </c>
      <c r="F81" s="70">
        <f t="shared" si="17"/>
        <v>137016.08778150132</v>
      </c>
      <c r="G81" s="114">
        <v>42515</v>
      </c>
      <c r="I81" s="91">
        <f t="shared" si="18"/>
        <v>29</v>
      </c>
      <c r="J81" s="91">
        <f t="shared" si="19"/>
        <v>139765.09474791898</v>
      </c>
      <c r="K81" s="91">
        <f t="shared" si="25"/>
        <v>680.31366595545774</v>
      </c>
      <c r="L81" s="91">
        <f t="shared" si="11"/>
        <v>2749.0069664176681</v>
      </c>
      <c r="M81" s="91">
        <f t="shared" si="26"/>
        <v>3429.3206323731256</v>
      </c>
      <c r="N81" s="91">
        <f>J81-L81-O81</f>
        <v>137016.08778150132</v>
      </c>
      <c r="O81" s="70">
        <v>0</v>
      </c>
      <c r="P81" s="94">
        <v>42515</v>
      </c>
    </row>
    <row r="82" spans="1:18" x14ac:dyDescent="0.3">
      <c r="A82" s="70">
        <f t="shared" si="14"/>
        <v>30</v>
      </c>
      <c r="B82" s="70">
        <f t="shared" si="15"/>
        <v>137016.08778150132</v>
      </c>
      <c r="C82" s="70">
        <f t="shared" si="24"/>
        <v>666.93273554193956</v>
      </c>
      <c r="D82" s="70">
        <f t="shared" si="13"/>
        <v>2762.387896831186</v>
      </c>
      <c r="E82" s="70">
        <f t="shared" si="16"/>
        <v>3429.3206323731256</v>
      </c>
      <c r="F82" s="70">
        <f t="shared" si="17"/>
        <v>134253.69988467015</v>
      </c>
      <c r="G82" s="114">
        <v>42546</v>
      </c>
      <c r="I82" s="95">
        <f t="shared" si="18"/>
        <v>30</v>
      </c>
      <c r="J82" s="95">
        <f t="shared" si="19"/>
        <v>137016.08778150132</v>
      </c>
      <c r="K82" s="95">
        <f t="shared" si="25"/>
        <v>666.93273554193956</v>
      </c>
      <c r="L82" s="95">
        <f t="shared" si="11"/>
        <v>2762.387896831186</v>
      </c>
      <c r="M82" s="95">
        <f>+M81</f>
        <v>3429.3206323731256</v>
      </c>
      <c r="N82" s="95">
        <f>J82-L82-O82</f>
        <v>91253.699884670146</v>
      </c>
      <c r="O82" s="95">
        <v>43000</v>
      </c>
      <c r="P82" s="94">
        <v>42546</v>
      </c>
      <c r="Q82" s="95" t="s">
        <v>161</v>
      </c>
      <c r="R82" s="85" t="s">
        <v>162</v>
      </c>
    </row>
    <row r="83" spans="1:18" x14ac:dyDescent="0.3">
      <c r="A83" s="70">
        <f t="shared" si="14"/>
        <v>31</v>
      </c>
      <c r="B83" s="70">
        <f t="shared" si="15"/>
        <v>134253.69988467015</v>
      </c>
      <c r="C83" s="70">
        <f t="shared" si="24"/>
        <v>653.48667277302218</v>
      </c>
      <c r="D83" s="70">
        <f t="shared" si="13"/>
        <v>2775.8339596001033</v>
      </c>
      <c r="E83" s="70">
        <f t="shared" si="16"/>
        <v>3429.3206323731256</v>
      </c>
      <c r="F83" s="70">
        <f t="shared" si="17"/>
        <v>131477.86592507004</v>
      </c>
      <c r="G83" s="114">
        <v>42576</v>
      </c>
      <c r="I83" s="70">
        <f t="shared" si="18"/>
        <v>31</v>
      </c>
      <c r="J83" s="70">
        <f t="shared" si="19"/>
        <v>91253.699884670146</v>
      </c>
      <c r="K83" s="70">
        <f t="shared" si="25"/>
        <v>444.18199846327104</v>
      </c>
      <c r="L83" s="70">
        <f t="shared" si="11"/>
        <v>1886.764530859286</v>
      </c>
      <c r="M83" s="95">
        <f>J32*3</f>
        <v>2330.9465293225571</v>
      </c>
      <c r="N83" s="70">
        <f t="shared" ref="N83:N112" si="27">J83-L83</f>
        <v>89366.935353810855</v>
      </c>
    </row>
    <row r="84" spans="1:18" x14ac:dyDescent="0.3">
      <c r="A84" s="70">
        <f t="shared" si="14"/>
        <v>32</v>
      </c>
      <c r="B84" s="70">
        <f t="shared" si="15"/>
        <v>131477.86592507004</v>
      </c>
      <c r="C84" s="70">
        <f t="shared" si="24"/>
        <v>639.97516061367219</v>
      </c>
      <c r="D84" s="70">
        <f t="shared" si="13"/>
        <v>2789.3454717594532</v>
      </c>
      <c r="E84" s="70">
        <f t="shared" si="16"/>
        <v>3429.3206323731256</v>
      </c>
      <c r="F84" s="70">
        <f t="shared" si="17"/>
        <v>128688.52045331059</v>
      </c>
      <c r="G84" s="114">
        <v>42607</v>
      </c>
      <c r="I84" s="70">
        <f t="shared" si="18"/>
        <v>32</v>
      </c>
      <c r="J84" s="70">
        <f t="shared" si="19"/>
        <v>89366.935353810855</v>
      </c>
      <c r="K84" s="70">
        <f t="shared" si="25"/>
        <v>434.99807670441771</v>
      </c>
      <c r="L84" s="70">
        <f t="shared" si="11"/>
        <v>1895.9484526181395</v>
      </c>
      <c r="M84" s="70">
        <f t="shared" si="26"/>
        <v>2330.9465293225571</v>
      </c>
      <c r="N84" s="70">
        <f t="shared" si="27"/>
        <v>87470.986901192722</v>
      </c>
    </row>
    <row r="85" spans="1:18" x14ac:dyDescent="0.3">
      <c r="A85" s="70">
        <f t="shared" si="14"/>
        <v>33</v>
      </c>
      <c r="B85" s="70">
        <f t="shared" si="15"/>
        <v>128688.52045331059</v>
      </c>
      <c r="C85" s="70">
        <f t="shared" si="24"/>
        <v>626.39788048567243</v>
      </c>
      <c r="D85" s="70">
        <f t="shared" si="13"/>
        <v>2802.9227518874532</v>
      </c>
      <c r="E85" s="70">
        <f t="shared" si="16"/>
        <v>3429.3206323731256</v>
      </c>
      <c r="F85" s="70">
        <f t="shared" si="17"/>
        <v>125885.59770142313</v>
      </c>
      <c r="G85" s="114">
        <v>42638</v>
      </c>
      <c r="I85" s="70">
        <f t="shared" si="18"/>
        <v>33</v>
      </c>
      <c r="J85" s="70">
        <f t="shared" si="19"/>
        <v>87470.986901192722</v>
      </c>
      <c r="K85" s="70">
        <f t="shared" si="25"/>
        <v>425.76945174201501</v>
      </c>
      <c r="L85" s="70">
        <f t="shared" ref="L85:L112" si="28">M85-K85</f>
        <v>1905.1770775805421</v>
      </c>
      <c r="M85" s="70">
        <f t="shared" si="26"/>
        <v>2330.9465293225571</v>
      </c>
      <c r="N85" s="70">
        <f t="shared" si="27"/>
        <v>85565.809823612173</v>
      </c>
    </row>
    <row r="86" spans="1:18" x14ac:dyDescent="0.3">
      <c r="A86" s="70">
        <f t="shared" si="14"/>
        <v>34</v>
      </c>
      <c r="B86" s="70">
        <f t="shared" si="15"/>
        <v>125885.59770142313</v>
      </c>
      <c r="C86" s="70">
        <f t="shared" si="24"/>
        <v>612.75451226010978</v>
      </c>
      <c r="D86" s="70">
        <f t="shared" si="13"/>
        <v>2816.566120113016</v>
      </c>
      <c r="E86" s="70">
        <f t="shared" si="16"/>
        <v>3429.3206323731256</v>
      </c>
      <c r="F86" s="70">
        <f t="shared" si="17"/>
        <v>123069.03158131012</v>
      </c>
      <c r="G86" s="114">
        <v>42668</v>
      </c>
      <c r="I86" s="70">
        <f t="shared" si="18"/>
        <v>34</v>
      </c>
      <c r="J86" s="70">
        <f t="shared" si="19"/>
        <v>85565.809823612173</v>
      </c>
      <c r="K86" s="70">
        <f t="shared" si="25"/>
        <v>416.49590598095921</v>
      </c>
      <c r="L86" s="70">
        <f t="shared" si="28"/>
        <v>1914.450623341598</v>
      </c>
      <c r="M86" s="70">
        <f t="shared" si="26"/>
        <v>2330.9465293225571</v>
      </c>
      <c r="N86" s="70">
        <f t="shared" si="27"/>
        <v>83651.35920027057</v>
      </c>
    </row>
    <row r="87" spans="1:18" x14ac:dyDescent="0.3">
      <c r="A87" s="70">
        <f t="shared" si="14"/>
        <v>35</v>
      </c>
      <c r="B87" s="70">
        <f t="shared" si="15"/>
        <v>123069.03158131012</v>
      </c>
      <c r="C87" s="70">
        <f t="shared" si="24"/>
        <v>599.04473424982757</v>
      </c>
      <c r="D87" s="70">
        <f t="shared" si="13"/>
        <v>2830.2758981232982</v>
      </c>
      <c r="E87" s="70">
        <f t="shared" si="16"/>
        <v>3429.3206323731256</v>
      </c>
      <c r="F87" s="70">
        <f t="shared" si="17"/>
        <v>120238.75568318681</v>
      </c>
      <c r="G87" s="114">
        <v>42699</v>
      </c>
      <c r="I87" s="70">
        <f t="shared" si="18"/>
        <v>35</v>
      </c>
      <c r="J87" s="70">
        <f t="shared" si="19"/>
        <v>83651.35920027057</v>
      </c>
      <c r="K87" s="70">
        <f t="shared" si="25"/>
        <v>407.17722076699141</v>
      </c>
      <c r="L87" s="70">
        <f t="shared" si="28"/>
        <v>1923.7693085555657</v>
      </c>
      <c r="M87" s="70">
        <f t="shared" si="26"/>
        <v>2330.9465293225571</v>
      </c>
      <c r="N87" s="70">
        <f t="shared" si="27"/>
        <v>81727.589891715004</v>
      </c>
    </row>
    <row r="88" spans="1:18" x14ac:dyDescent="0.3">
      <c r="A88" s="70">
        <f t="shared" si="14"/>
        <v>36</v>
      </c>
      <c r="B88" s="70">
        <f t="shared" si="15"/>
        <v>120238.75568318681</v>
      </c>
      <c r="C88" s="70">
        <f t="shared" si="24"/>
        <v>585.26822320184067</v>
      </c>
      <c r="D88" s="70">
        <f t="shared" si="13"/>
        <v>2844.052409171285</v>
      </c>
      <c r="E88" s="70">
        <f t="shared" si="16"/>
        <v>3429.3206323731256</v>
      </c>
      <c r="F88" s="70">
        <f t="shared" si="17"/>
        <v>117394.70327401553</v>
      </c>
      <c r="G88" s="114">
        <v>42729</v>
      </c>
      <c r="I88" s="70">
        <f t="shared" si="18"/>
        <v>36</v>
      </c>
      <c r="J88" s="70">
        <f t="shared" si="19"/>
        <v>81727.589891715004</v>
      </c>
      <c r="K88" s="70">
        <f t="shared" si="25"/>
        <v>397.81317638154218</v>
      </c>
      <c r="L88" s="70">
        <f t="shared" si="28"/>
        <v>1933.1333529410149</v>
      </c>
      <c r="M88" s="70">
        <f t="shared" si="26"/>
        <v>2330.9465293225571</v>
      </c>
      <c r="N88" s="70">
        <f t="shared" si="27"/>
        <v>79794.456538773986</v>
      </c>
    </row>
    <row r="89" spans="1:18" x14ac:dyDescent="0.3">
      <c r="A89" s="70">
        <f t="shared" si="14"/>
        <v>37</v>
      </c>
      <c r="B89" s="70">
        <f t="shared" si="15"/>
        <v>117394.70327401553</v>
      </c>
      <c r="C89" s="70">
        <f t="shared" ref="C89:C100" si="29">$C$15*B89</f>
        <v>478.2805526830079</v>
      </c>
      <c r="D89" s="70">
        <f t="shared" si="13"/>
        <v>4094.1469571478265</v>
      </c>
      <c r="E89" s="73">
        <f>$J$14*4</f>
        <v>4572.4275098308344</v>
      </c>
      <c r="F89" s="70">
        <f t="shared" si="17"/>
        <v>113300.5563168677</v>
      </c>
      <c r="G89" s="114">
        <v>42760</v>
      </c>
      <c r="I89" s="70">
        <f t="shared" si="18"/>
        <v>37</v>
      </c>
      <c r="J89" s="70">
        <f t="shared" si="19"/>
        <v>79794.456538773986</v>
      </c>
      <c r="K89" s="70">
        <f t="shared" ref="K89:K100" si="30">$C$15*J89</f>
        <v>325.09249318791399</v>
      </c>
      <c r="L89" s="70">
        <f t="shared" si="28"/>
        <v>2782.8362125754957</v>
      </c>
      <c r="M89" s="73">
        <f>J32*4</f>
        <v>3107.9287057634097</v>
      </c>
      <c r="N89" s="70">
        <f t="shared" si="27"/>
        <v>77011.620326198492</v>
      </c>
    </row>
    <row r="90" spans="1:18" x14ac:dyDescent="0.3">
      <c r="A90" s="70">
        <f t="shared" si="14"/>
        <v>38</v>
      </c>
      <c r="B90" s="70">
        <f t="shared" si="15"/>
        <v>113300.5563168677</v>
      </c>
      <c r="C90" s="70">
        <f t="shared" si="29"/>
        <v>461.60049119114041</v>
      </c>
      <c r="D90" s="70">
        <f t="shared" si="13"/>
        <v>4110.827018639694</v>
      </c>
      <c r="E90" s="70">
        <f t="shared" si="16"/>
        <v>4572.4275098308344</v>
      </c>
      <c r="F90" s="70">
        <f t="shared" si="17"/>
        <v>109189.72929822801</v>
      </c>
      <c r="G90" s="114">
        <v>42791</v>
      </c>
      <c r="I90" s="70">
        <f t="shared" si="18"/>
        <v>38</v>
      </c>
      <c r="J90" s="70">
        <f t="shared" si="19"/>
        <v>77011.620326198492</v>
      </c>
      <c r="K90" s="70">
        <f t="shared" si="30"/>
        <v>313.75487398826226</v>
      </c>
      <c r="L90" s="70">
        <f t="shared" si="28"/>
        <v>2794.1738317751474</v>
      </c>
      <c r="M90" s="70">
        <f t="shared" ref="M90:M100" si="31">M89</f>
        <v>3107.9287057634097</v>
      </c>
      <c r="N90" s="70">
        <f t="shared" si="27"/>
        <v>74217.446494423348</v>
      </c>
    </row>
    <row r="91" spans="1:18" x14ac:dyDescent="0.3">
      <c r="A91" s="70">
        <f t="shared" si="14"/>
        <v>39</v>
      </c>
      <c r="B91" s="70">
        <f t="shared" si="15"/>
        <v>109189.72929822801</v>
      </c>
      <c r="C91" s="70">
        <f t="shared" si="29"/>
        <v>444.85247306403613</v>
      </c>
      <c r="D91" s="70">
        <f t="shared" si="13"/>
        <v>4127.5750367667979</v>
      </c>
      <c r="E91" s="70">
        <f t="shared" si="16"/>
        <v>4572.4275098308344</v>
      </c>
      <c r="F91" s="70">
        <f t="shared" si="17"/>
        <v>105062.15426146121</v>
      </c>
      <c r="G91" s="114">
        <v>42819</v>
      </c>
      <c r="I91" s="70">
        <f t="shared" si="18"/>
        <v>39</v>
      </c>
      <c r="J91" s="70">
        <f t="shared" si="19"/>
        <v>74217.446494423348</v>
      </c>
      <c r="K91" s="70">
        <f t="shared" si="30"/>
        <v>302.37106392457929</v>
      </c>
      <c r="L91" s="70">
        <f t="shared" si="28"/>
        <v>2805.5576418388305</v>
      </c>
      <c r="M91" s="70">
        <f t="shared" si="31"/>
        <v>3107.9287057634097</v>
      </c>
      <c r="N91" s="70">
        <f t="shared" si="27"/>
        <v>71411.88885258451</v>
      </c>
    </row>
    <row r="92" spans="1:18" x14ac:dyDescent="0.3">
      <c r="A92" s="70">
        <f t="shared" si="14"/>
        <v>40</v>
      </c>
      <c r="B92" s="70">
        <f t="shared" si="15"/>
        <v>105062.15426146121</v>
      </c>
      <c r="C92" s="70">
        <f t="shared" si="29"/>
        <v>428.03622143795133</v>
      </c>
      <c r="D92" s="70">
        <f t="shared" si="13"/>
        <v>4144.3912883928833</v>
      </c>
      <c r="E92" s="70">
        <f t="shared" si="16"/>
        <v>4572.4275098308344</v>
      </c>
      <c r="F92" s="70">
        <f t="shared" si="17"/>
        <v>100917.76297306833</v>
      </c>
      <c r="G92" s="114">
        <v>42850</v>
      </c>
      <c r="I92" s="70">
        <f t="shared" si="18"/>
        <v>40</v>
      </c>
      <c r="J92" s="70">
        <f t="shared" si="19"/>
        <v>71411.88885258451</v>
      </c>
      <c r="K92" s="70">
        <f t="shared" si="30"/>
        <v>290.94087480956728</v>
      </c>
      <c r="L92" s="70">
        <f t="shared" si="28"/>
        <v>2816.9878309538426</v>
      </c>
      <c r="M92" s="70">
        <f t="shared" si="31"/>
        <v>3107.9287057634097</v>
      </c>
      <c r="N92" s="70">
        <f t="shared" si="27"/>
        <v>68594.901021630663</v>
      </c>
    </row>
    <row r="93" spans="1:18" x14ac:dyDescent="0.3">
      <c r="A93" s="70">
        <f t="shared" si="14"/>
        <v>41</v>
      </c>
      <c r="B93" s="70">
        <f t="shared" si="15"/>
        <v>100917.76297306833</v>
      </c>
      <c r="C93" s="70">
        <f t="shared" si="29"/>
        <v>411.15145832116485</v>
      </c>
      <c r="D93" s="70">
        <f t="shared" si="13"/>
        <v>4161.2760515096697</v>
      </c>
      <c r="E93" s="70">
        <f t="shared" si="16"/>
        <v>4572.4275098308344</v>
      </c>
      <c r="F93" s="70">
        <f t="shared" si="17"/>
        <v>96756.486921558651</v>
      </c>
      <c r="G93" s="114">
        <v>42880</v>
      </c>
      <c r="I93" s="70">
        <f t="shared" si="18"/>
        <v>41</v>
      </c>
      <c r="J93" s="70">
        <f t="shared" si="19"/>
        <v>68594.901021630663</v>
      </c>
      <c r="K93" s="70">
        <f t="shared" si="30"/>
        <v>279.46411768923025</v>
      </c>
      <c r="L93" s="70">
        <f t="shared" si="28"/>
        <v>2828.4645880741796</v>
      </c>
      <c r="M93" s="70">
        <f t="shared" si="31"/>
        <v>3107.9287057634097</v>
      </c>
      <c r="N93" s="70">
        <f t="shared" si="27"/>
        <v>65766.43643355649</v>
      </c>
    </row>
    <row r="94" spans="1:18" x14ac:dyDescent="0.3">
      <c r="A94" s="70">
        <f t="shared" si="14"/>
        <v>42</v>
      </c>
      <c r="B94" s="70">
        <f t="shared" si="15"/>
        <v>96756.486921558651</v>
      </c>
      <c r="C94" s="70">
        <f t="shared" si="29"/>
        <v>394.19790458938297</v>
      </c>
      <c r="D94" s="70">
        <f t="shared" si="13"/>
        <v>4178.2296052414513</v>
      </c>
      <c r="E94" s="70">
        <f t="shared" si="16"/>
        <v>4572.4275098308344</v>
      </c>
      <c r="F94" s="70">
        <f t="shared" si="17"/>
        <v>92578.257316317206</v>
      </c>
      <c r="G94" s="114">
        <v>42911</v>
      </c>
      <c r="I94" s="70">
        <f t="shared" si="18"/>
        <v>42</v>
      </c>
      <c r="J94" s="70">
        <f t="shared" si="19"/>
        <v>65766.43643355649</v>
      </c>
      <c r="K94" s="70">
        <f t="shared" si="30"/>
        <v>267.94060283975011</v>
      </c>
      <c r="L94" s="70">
        <f t="shared" si="28"/>
        <v>2839.9881029236594</v>
      </c>
      <c r="M94" s="70">
        <f t="shared" si="31"/>
        <v>3107.9287057634097</v>
      </c>
      <c r="N94" s="70">
        <f t="shared" si="27"/>
        <v>62926.448330632833</v>
      </c>
    </row>
    <row r="95" spans="1:18" x14ac:dyDescent="0.3">
      <c r="A95" s="70">
        <f t="shared" si="14"/>
        <v>43</v>
      </c>
      <c r="B95" s="70">
        <f t="shared" si="15"/>
        <v>92578.257316317206</v>
      </c>
      <c r="C95" s="70">
        <f t="shared" si="29"/>
        <v>377.17527998112513</v>
      </c>
      <c r="D95" s="70">
        <f t="shared" si="13"/>
        <v>4195.2522298497097</v>
      </c>
      <c r="E95" s="70">
        <f t="shared" si="16"/>
        <v>4572.4275098308344</v>
      </c>
      <c r="F95" s="70">
        <f t="shared" si="17"/>
        <v>88383.005086467499</v>
      </c>
      <c r="G95" s="114">
        <v>42941</v>
      </c>
      <c r="I95" s="70">
        <f t="shared" si="18"/>
        <v>43</v>
      </c>
      <c r="J95" s="70">
        <f t="shared" si="19"/>
        <v>62926.448330632833</v>
      </c>
      <c r="K95" s="70">
        <f t="shared" si="30"/>
        <v>256.37013976435043</v>
      </c>
      <c r="L95" s="70">
        <f t="shared" si="28"/>
        <v>2851.5585659990593</v>
      </c>
      <c r="M95" s="70">
        <f t="shared" si="31"/>
        <v>3107.9287057634097</v>
      </c>
      <c r="N95" s="70">
        <f t="shared" si="27"/>
        <v>60074.889764633772</v>
      </c>
    </row>
    <row r="96" spans="1:18" x14ac:dyDescent="0.3">
      <c r="A96" s="70">
        <f t="shared" si="14"/>
        <v>44</v>
      </c>
      <c r="B96" s="70">
        <f t="shared" si="15"/>
        <v>88383.005086467499</v>
      </c>
      <c r="C96" s="70">
        <f t="shared" si="29"/>
        <v>360.08330309309065</v>
      </c>
      <c r="D96" s="70">
        <f t="shared" si="13"/>
        <v>4212.3442067377437</v>
      </c>
      <c r="E96" s="70">
        <f t="shared" si="16"/>
        <v>4572.4275098308344</v>
      </c>
      <c r="F96" s="70">
        <f t="shared" si="17"/>
        <v>84170.660879729752</v>
      </c>
      <c r="G96" s="114">
        <v>42972</v>
      </c>
      <c r="I96" s="70">
        <f t="shared" si="18"/>
        <v>44</v>
      </c>
      <c r="J96" s="70">
        <f t="shared" si="19"/>
        <v>60074.889764633772</v>
      </c>
      <c r="K96" s="70">
        <f t="shared" si="30"/>
        <v>244.75253719014748</v>
      </c>
      <c r="L96" s="70">
        <f t="shared" si="28"/>
        <v>2863.1761685732622</v>
      </c>
      <c r="M96" s="70">
        <f t="shared" si="31"/>
        <v>3107.9287057634097</v>
      </c>
      <c r="N96" s="70">
        <f t="shared" si="27"/>
        <v>57211.713596060508</v>
      </c>
    </row>
    <row r="97" spans="1:14" x14ac:dyDescent="0.3">
      <c r="A97" s="70">
        <f t="shared" si="14"/>
        <v>45</v>
      </c>
      <c r="B97" s="70">
        <f t="shared" si="15"/>
        <v>84170.660879729752</v>
      </c>
      <c r="C97" s="70">
        <f t="shared" si="29"/>
        <v>342.92169137550701</v>
      </c>
      <c r="D97" s="70">
        <f t="shared" si="13"/>
        <v>4229.5058184553272</v>
      </c>
      <c r="E97" s="70">
        <f t="shared" si="16"/>
        <v>4572.4275098308344</v>
      </c>
      <c r="F97" s="70">
        <f t="shared" si="17"/>
        <v>79941.155061274418</v>
      </c>
      <c r="G97" s="114">
        <v>43003</v>
      </c>
      <c r="I97" s="70">
        <f t="shared" si="18"/>
        <v>45</v>
      </c>
      <c r="J97" s="70">
        <f t="shared" si="19"/>
        <v>57211.713596060508</v>
      </c>
      <c r="K97" s="70">
        <f t="shared" si="30"/>
        <v>233.08760306498797</v>
      </c>
      <c r="L97" s="70">
        <f t="shared" si="28"/>
        <v>2874.8411026984218</v>
      </c>
      <c r="M97" s="70">
        <f t="shared" si="31"/>
        <v>3107.9287057634097</v>
      </c>
      <c r="N97" s="70">
        <f t="shared" si="27"/>
        <v>54336.872493362083</v>
      </c>
    </row>
    <row r="98" spans="1:14" x14ac:dyDescent="0.3">
      <c r="A98" s="70">
        <f t="shared" si="14"/>
        <v>46</v>
      </c>
      <c r="B98" s="70">
        <f t="shared" si="15"/>
        <v>79941.155061274418</v>
      </c>
      <c r="C98" s="70">
        <f t="shared" si="29"/>
        <v>325.69016112745908</v>
      </c>
      <c r="D98" s="70">
        <f t="shared" si="13"/>
        <v>4246.7373487033756</v>
      </c>
      <c r="E98" s="70">
        <f t="shared" si="16"/>
        <v>4572.4275098308344</v>
      </c>
      <c r="F98" s="70">
        <f t="shared" si="17"/>
        <v>75694.417712571041</v>
      </c>
      <c r="G98" s="114">
        <v>43033</v>
      </c>
      <c r="I98" s="70">
        <f t="shared" si="18"/>
        <v>46</v>
      </c>
      <c r="J98" s="70">
        <f t="shared" si="19"/>
        <v>54336.872493362083</v>
      </c>
      <c r="K98" s="70">
        <f t="shared" si="30"/>
        <v>221.37514455427447</v>
      </c>
      <c r="L98" s="70">
        <f t="shared" si="28"/>
        <v>2886.5535612091353</v>
      </c>
      <c r="M98" s="70">
        <f t="shared" si="31"/>
        <v>3107.9287057634097</v>
      </c>
      <c r="N98" s="70">
        <f t="shared" si="27"/>
        <v>51450.31893215295</v>
      </c>
    </row>
    <row r="99" spans="1:14" x14ac:dyDescent="0.3">
      <c r="A99" s="70">
        <f t="shared" si="14"/>
        <v>47</v>
      </c>
      <c r="B99" s="70">
        <f t="shared" si="15"/>
        <v>75694.417712571041</v>
      </c>
      <c r="C99" s="70">
        <f t="shared" si="29"/>
        <v>308.3884274921989</v>
      </c>
      <c r="D99" s="70">
        <f t="shared" si="13"/>
        <v>4264.0390823386351</v>
      </c>
      <c r="E99" s="70">
        <f t="shared" si="16"/>
        <v>4572.4275098308344</v>
      </c>
      <c r="F99" s="70">
        <f t="shared" si="17"/>
        <v>71430.378630232401</v>
      </c>
      <c r="G99" s="114">
        <v>43064</v>
      </c>
      <c r="I99" s="70">
        <f t="shared" si="18"/>
        <v>47</v>
      </c>
      <c r="J99" s="70">
        <f t="shared" si="19"/>
        <v>51450.31893215295</v>
      </c>
      <c r="K99" s="70">
        <f t="shared" si="30"/>
        <v>209.61496803777749</v>
      </c>
      <c r="L99" s="70">
        <f t="shared" si="28"/>
        <v>2898.3137377256321</v>
      </c>
      <c r="M99" s="70">
        <f t="shared" si="31"/>
        <v>3107.9287057634097</v>
      </c>
      <c r="N99" s="70">
        <f t="shared" si="27"/>
        <v>48552.005194427315</v>
      </c>
    </row>
    <row r="100" spans="1:14" x14ac:dyDescent="0.3">
      <c r="A100" s="70">
        <f t="shared" si="14"/>
        <v>48</v>
      </c>
      <c r="B100" s="70">
        <f t="shared" si="15"/>
        <v>71430.378630232401</v>
      </c>
      <c r="C100" s="70">
        <f t="shared" si="29"/>
        <v>291.01620445243691</v>
      </c>
      <c r="D100" s="70">
        <f t="shared" si="13"/>
        <v>4281.4113053783976</v>
      </c>
      <c r="E100" s="70">
        <f t="shared" si="16"/>
        <v>4572.4275098308344</v>
      </c>
      <c r="F100" s="70">
        <f t="shared" si="17"/>
        <v>67148.967324854006</v>
      </c>
      <c r="G100" s="114">
        <v>43094</v>
      </c>
      <c r="I100" s="70">
        <f t="shared" si="18"/>
        <v>48</v>
      </c>
      <c r="J100" s="70">
        <f t="shared" si="19"/>
        <v>48552.005194427315</v>
      </c>
      <c r="K100" s="70">
        <f t="shared" si="30"/>
        <v>197.80687910643474</v>
      </c>
      <c r="L100" s="70">
        <f t="shared" si="28"/>
        <v>2910.1218266569749</v>
      </c>
      <c r="M100" s="70">
        <f t="shared" si="31"/>
        <v>3107.9287057634097</v>
      </c>
      <c r="N100" s="70">
        <f t="shared" si="27"/>
        <v>45641.883367770337</v>
      </c>
    </row>
    <row r="101" spans="1:14" x14ac:dyDescent="0.3">
      <c r="A101" s="70">
        <f t="shared" si="14"/>
        <v>49</v>
      </c>
      <c r="B101" s="70">
        <f t="shared" si="15"/>
        <v>67148.967324854006</v>
      </c>
      <c r="C101" s="70">
        <f t="shared" ref="C101:C112" si="32">B101*$B$15</f>
        <v>219.82824566494958</v>
      </c>
      <c r="D101" s="70">
        <f t="shared" si="13"/>
        <v>5495.7061416235938</v>
      </c>
      <c r="E101" s="73">
        <f>$J$14*5</f>
        <v>5715.5343872885433</v>
      </c>
      <c r="F101" s="70">
        <f t="shared" si="17"/>
        <v>61653.26118323041</v>
      </c>
      <c r="G101" s="114">
        <v>43125</v>
      </c>
      <c r="I101" s="70">
        <f t="shared" si="18"/>
        <v>49</v>
      </c>
      <c r="J101" s="70">
        <f t="shared" si="19"/>
        <v>45641.883367770337</v>
      </c>
      <c r="K101" s="70">
        <f t="shared" ref="K101:K112" si="33">J101*$B$15</f>
        <v>149.41964931555273</v>
      </c>
      <c r="L101" s="70">
        <f t="shared" si="28"/>
        <v>3735.4912328887094</v>
      </c>
      <c r="M101" s="73">
        <f>J32*5</f>
        <v>3884.9108822042622</v>
      </c>
      <c r="N101" s="70">
        <f t="shared" si="27"/>
        <v>41906.392134881629</v>
      </c>
    </row>
    <row r="102" spans="1:14" x14ac:dyDescent="0.3">
      <c r="A102" s="70">
        <f t="shared" si="14"/>
        <v>50</v>
      </c>
      <c r="B102" s="70">
        <f t="shared" si="15"/>
        <v>61653.26118323041</v>
      </c>
      <c r="C102" s="70">
        <f t="shared" si="32"/>
        <v>201.83673383784151</v>
      </c>
      <c r="D102" s="70">
        <f t="shared" si="13"/>
        <v>5513.6976534507021</v>
      </c>
      <c r="E102" s="70">
        <f t="shared" si="16"/>
        <v>5715.5343872885433</v>
      </c>
      <c r="F102" s="70">
        <f t="shared" si="17"/>
        <v>56139.563529779705</v>
      </c>
      <c r="G102" s="114">
        <v>43156</v>
      </c>
      <c r="I102" s="70">
        <f t="shared" si="18"/>
        <v>50</v>
      </c>
      <c r="J102" s="70">
        <f t="shared" si="19"/>
        <v>41906.392134881629</v>
      </c>
      <c r="K102" s="70">
        <f t="shared" si="33"/>
        <v>137.1906230603897</v>
      </c>
      <c r="L102" s="70">
        <f t="shared" si="28"/>
        <v>3747.7202591438727</v>
      </c>
      <c r="M102" s="70">
        <f t="shared" ref="M102:M112" si="34">M101</f>
        <v>3884.9108822042622</v>
      </c>
      <c r="N102" s="70">
        <f t="shared" si="27"/>
        <v>38158.671875737753</v>
      </c>
    </row>
    <row r="103" spans="1:14" x14ac:dyDescent="0.3">
      <c r="A103" s="70">
        <f t="shared" si="14"/>
        <v>51</v>
      </c>
      <c r="B103" s="70">
        <f t="shared" si="15"/>
        <v>56139.563529779705</v>
      </c>
      <c r="C103" s="70">
        <f t="shared" si="32"/>
        <v>183.78632248272314</v>
      </c>
      <c r="D103" s="70">
        <f t="shared" si="13"/>
        <v>5531.7480648058199</v>
      </c>
      <c r="E103" s="70">
        <f t="shared" si="16"/>
        <v>5715.5343872885433</v>
      </c>
      <c r="F103" s="70">
        <f t="shared" si="17"/>
        <v>50607.815464973886</v>
      </c>
      <c r="G103" s="114">
        <v>43184</v>
      </c>
      <c r="I103" s="70">
        <f t="shared" si="18"/>
        <v>51</v>
      </c>
      <c r="J103" s="70">
        <f t="shared" si="19"/>
        <v>38158.671875737753</v>
      </c>
      <c r="K103" s="70">
        <f t="shared" si="33"/>
        <v>124.92156215547756</v>
      </c>
      <c r="L103" s="70">
        <f t="shared" si="28"/>
        <v>3759.9893200487845</v>
      </c>
      <c r="M103" s="70">
        <f t="shared" si="34"/>
        <v>3884.9108822042622</v>
      </c>
      <c r="N103" s="70">
        <f t="shared" si="27"/>
        <v>34398.682555688967</v>
      </c>
    </row>
    <row r="104" spans="1:14" x14ac:dyDescent="0.3">
      <c r="A104" s="70">
        <f t="shared" si="14"/>
        <v>52</v>
      </c>
      <c r="B104" s="70">
        <f t="shared" si="15"/>
        <v>50607.815464973886</v>
      </c>
      <c r="C104" s="70">
        <f t="shared" si="32"/>
        <v>165.67681877786646</v>
      </c>
      <c r="D104" s="70">
        <f t="shared" si="13"/>
        <v>5549.8575685106771</v>
      </c>
      <c r="E104" s="70">
        <f t="shared" si="16"/>
        <v>5715.5343872885433</v>
      </c>
      <c r="F104" s="70">
        <f t="shared" si="17"/>
        <v>45057.957896463209</v>
      </c>
      <c r="G104" s="114">
        <v>43215</v>
      </c>
      <c r="I104" s="70">
        <f t="shared" si="18"/>
        <v>52</v>
      </c>
      <c r="J104" s="70">
        <f t="shared" si="19"/>
        <v>34398.682555688967</v>
      </c>
      <c r="K104" s="70">
        <f t="shared" si="33"/>
        <v>112.6123355377908</v>
      </c>
      <c r="L104" s="70">
        <f t="shared" si="28"/>
        <v>3772.2985466664713</v>
      </c>
      <c r="M104" s="70">
        <f t="shared" si="34"/>
        <v>3884.9108822042622</v>
      </c>
      <c r="N104" s="70">
        <f t="shared" si="27"/>
        <v>30626.384009022495</v>
      </c>
    </row>
    <row r="105" spans="1:14" x14ac:dyDescent="0.3">
      <c r="A105" s="70">
        <f t="shared" si="14"/>
        <v>53</v>
      </c>
      <c r="B105" s="70">
        <f t="shared" si="15"/>
        <v>45057.957896463209</v>
      </c>
      <c r="C105" s="70">
        <f t="shared" si="32"/>
        <v>147.50802927029534</v>
      </c>
      <c r="D105" s="70">
        <f t="shared" si="13"/>
        <v>5568.0263580182482</v>
      </c>
      <c r="E105" s="70">
        <f t="shared" si="16"/>
        <v>5715.5343872885433</v>
      </c>
      <c r="F105" s="70">
        <f t="shared" si="17"/>
        <v>39489.931538444958</v>
      </c>
      <c r="G105" s="114">
        <v>43245</v>
      </c>
      <c r="I105" s="70">
        <f t="shared" si="18"/>
        <v>53</v>
      </c>
      <c r="J105" s="70">
        <f t="shared" si="19"/>
        <v>30626.384009022495</v>
      </c>
      <c r="K105" s="70">
        <f t="shared" si="33"/>
        <v>100.26281171523762</v>
      </c>
      <c r="L105" s="70">
        <f t="shared" si="28"/>
        <v>3784.6480704890246</v>
      </c>
      <c r="M105" s="70">
        <f t="shared" si="34"/>
        <v>3884.9108822042622</v>
      </c>
      <c r="N105" s="70">
        <f t="shared" si="27"/>
        <v>26841.735938533471</v>
      </c>
    </row>
    <row r="106" spans="1:14" x14ac:dyDescent="0.3">
      <c r="A106" s="70">
        <f t="shared" si="14"/>
        <v>54</v>
      </c>
      <c r="B106" s="70">
        <f t="shared" si="15"/>
        <v>39489.931538444958</v>
      </c>
      <c r="C106" s="70">
        <f t="shared" si="32"/>
        <v>129.27975987371883</v>
      </c>
      <c r="D106" s="70">
        <f t="shared" si="13"/>
        <v>5586.2546274148244</v>
      </c>
      <c r="E106" s="70">
        <f t="shared" si="16"/>
        <v>5715.5343872885433</v>
      </c>
      <c r="F106" s="70">
        <f t="shared" si="17"/>
        <v>33903.676911030132</v>
      </c>
      <c r="G106" s="114">
        <v>43276</v>
      </c>
      <c r="I106" s="70">
        <f t="shared" si="18"/>
        <v>54</v>
      </c>
      <c r="J106" s="70">
        <f t="shared" si="19"/>
        <v>26841.735938533471</v>
      </c>
      <c r="K106" s="70">
        <f t="shared" si="33"/>
        <v>87.872858765255344</v>
      </c>
      <c r="L106" s="70">
        <f t="shared" si="28"/>
        <v>3797.0380234390068</v>
      </c>
      <c r="M106" s="70">
        <f t="shared" si="34"/>
        <v>3884.9108822042622</v>
      </c>
      <c r="N106" s="70">
        <f t="shared" si="27"/>
        <v>23044.697915094464</v>
      </c>
    </row>
    <row r="107" spans="1:14" x14ac:dyDescent="0.3">
      <c r="A107" s="70">
        <f t="shared" si="14"/>
        <v>55</v>
      </c>
      <c r="B107" s="70">
        <f t="shared" si="15"/>
        <v>33903.676911030132</v>
      </c>
      <c r="C107" s="70">
        <f t="shared" si="32"/>
        <v>110.99181586645815</v>
      </c>
      <c r="D107" s="70">
        <f t="shared" si="13"/>
        <v>5604.5425714220855</v>
      </c>
      <c r="E107" s="70">
        <f t="shared" si="16"/>
        <v>5715.5343872885433</v>
      </c>
      <c r="F107" s="70">
        <f t="shared" si="17"/>
        <v>28299.134339608048</v>
      </c>
      <c r="G107" s="114">
        <v>43306</v>
      </c>
      <c r="I107" s="70">
        <f t="shared" si="18"/>
        <v>55</v>
      </c>
      <c r="J107" s="70">
        <f t="shared" si="19"/>
        <v>23044.697915094464</v>
      </c>
      <c r="K107" s="70">
        <f t="shared" si="33"/>
        <v>75.442344333401124</v>
      </c>
      <c r="L107" s="70">
        <f t="shared" si="28"/>
        <v>3809.4685378708609</v>
      </c>
      <c r="M107" s="70">
        <f t="shared" si="34"/>
        <v>3884.9108822042622</v>
      </c>
      <c r="N107" s="70">
        <f t="shared" si="27"/>
        <v>19235.229377223604</v>
      </c>
    </row>
    <row r="108" spans="1:14" x14ac:dyDescent="0.3">
      <c r="A108" s="70">
        <f t="shared" si="14"/>
        <v>56</v>
      </c>
      <c r="B108" s="70">
        <f t="shared" si="15"/>
        <v>28299.134339608048</v>
      </c>
      <c r="C108" s="70">
        <f t="shared" si="32"/>
        <v>92.64400188936628</v>
      </c>
      <c r="D108" s="70">
        <f t="shared" si="13"/>
        <v>5622.8903853991769</v>
      </c>
      <c r="E108" s="70">
        <f t="shared" si="16"/>
        <v>5715.5343872885433</v>
      </c>
      <c r="F108" s="70">
        <f t="shared" si="17"/>
        <v>22676.243954208872</v>
      </c>
      <c r="G108" s="114">
        <v>43337</v>
      </c>
      <c r="I108" s="70">
        <f t="shared" si="18"/>
        <v>56</v>
      </c>
      <c r="J108" s="70">
        <f t="shared" si="19"/>
        <v>19235.229377223604</v>
      </c>
      <c r="K108" s="70">
        <f t="shared" si="33"/>
        <v>62.971135631938161</v>
      </c>
      <c r="L108" s="70">
        <f t="shared" si="28"/>
        <v>3821.9397465723241</v>
      </c>
      <c r="M108" s="70">
        <f t="shared" si="34"/>
        <v>3884.9108822042622</v>
      </c>
      <c r="N108" s="70">
        <f t="shared" si="27"/>
        <v>15413.289630651281</v>
      </c>
    </row>
    <row r="109" spans="1:14" x14ac:dyDescent="0.3">
      <c r="A109" s="70">
        <f t="shared" si="14"/>
        <v>57</v>
      </c>
      <c r="B109" s="70">
        <f t="shared" si="15"/>
        <v>22676.243954208872</v>
      </c>
      <c r="C109" s="70">
        <f t="shared" si="32"/>
        <v>74.23612194374121</v>
      </c>
      <c r="D109" s="70">
        <f t="shared" si="13"/>
        <v>5641.2982653448016</v>
      </c>
      <c r="E109" s="70">
        <f t="shared" si="16"/>
        <v>5715.5343872885433</v>
      </c>
      <c r="F109" s="70">
        <f t="shared" si="17"/>
        <v>17034.945688864071</v>
      </c>
      <c r="G109" s="114">
        <v>43368</v>
      </c>
      <c r="I109" s="70">
        <f t="shared" si="18"/>
        <v>57</v>
      </c>
      <c r="J109" s="70">
        <f t="shared" si="19"/>
        <v>15413.289630651281</v>
      </c>
      <c r="K109" s="70">
        <f t="shared" si="33"/>
        <v>50.459099438417113</v>
      </c>
      <c r="L109" s="70">
        <f t="shared" si="28"/>
        <v>3834.4517827658451</v>
      </c>
      <c r="M109" s="70">
        <f t="shared" si="34"/>
        <v>3884.9108822042622</v>
      </c>
      <c r="N109" s="70">
        <f t="shared" si="27"/>
        <v>11578.837847885436</v>
      </c>
    </row>
    <row r="110" spans="1:14" x14ac:dyDescent="0.3">
      <c r="A110" s="70">
        <f t="shared" si="14"/>
        <v>58</v>
      </c>
      <c r="B110" s="70">
        <f t="shared" si="15"/>
        <v>17034.945688864071</v>
      </c>
      <c r="C110" s="70">
        <f t="shared" si="32"/>
        <v>55.767979389232202</v>
      </c>
      <c r="D110" s="70">
        <f t="shared" si="13"/>
        <v>5659.7664078993112</v>
      </c>
      <c r="E110" s="70">
        <f t="shared" si="16"/>
        <v>5715.5343872885433</v>
      </c>
      <c r="F110" s="70">
        <f t="shared" si="17"/>
        <v>11375.17928096476</v>
      </c>
      <c r="G110" s="114">
        <v>43398</v>
      </c>
      <c r="I110" s="70">
        <f t="shared" si="18"/>
        <v>58</v>
      </c>
      <c r="J110" s="70">
        <f t="shared" si="19"/>
        <v>11578.837847885436</v>
      </c>
      <c r="K110" s="70">
        <f t="shared" si="33"/>
        <v>37.906102094253015</v>
      </c>
      <c r="L110" s="70">
        <f t="shared" si="28"/>
        <v>3847.0047801100091</v>
      </c>
      <c r="M110" s="70">
        <f t="shared" si="34"/>
        <v>3884.9108822042622</v>
      </c>
      <c r="N110" s="70">
        <f t="shared" si="27"/>
        <v>7731.8330677754266</v>
      </c>
    </row>
    <row r="111" spans="1:14" x14ac:dyDescent="0.3">
      <c r="A111" s="70">
        <f t="shared" si="14"/>
        <v>59</v>
      </c>
      <c r="B111" s="70">
        <f t="shared" si="15"/>
        <v>11375.17928096476</v>
      </c>
      <c r="C111" s="70">
        <f t="shared" si="32"/>
        <v>37.239376941739174</v>
      </c>
      <c r="D111" s="70">
        <f t="shared" si="13"/>
        <v>5678.2950103468038</v>
      </c>
      <c r="E111" s="70">
        <f t="shared" si="16"/>
        <v>5715.5343872885433</v>
      </c>
      <c r="F111" s="70">
        <f t="shared" si="17"/>
        <v>5696.8842706179557</v>
      </c>
      <c r="G111" s="114">
        <v>43429</v>
      </c>
      <c r="I111" s="70">
        <f t="shared" si="18"/>
        <v>59</v>
      </c>
      <c r="J111" s="70">
        <f t="shared" si="19"/>
        <v>7731.8330677754266</v>
      </c>
      <c r="K111" s="70">
        <f t="shared" si="33"/>
        <v>25.312009503297489</v>
      </c>
      <c r="L111" s="70">
        <f t="shared" si="28"/>
        <v>3859.5988727009649</v>
      </c>
      <c r="M111" s="70">
        <f t="shared" si="34"/>
        <v>3884.9108822042622</v>
      </c>
      <c r="N111" s="70">
        <f t="shared" si="27"/>
        <v>3872.2341950744617</v>
      </c>
    </row>
    <row r="112" spans="1:14" x14ac:dyDescent="0.3">
      <c r="A112" s="70">
        <f t="shared" si="14"/>
        <v>60</v>
      </c>
      <c r="B112" s="70">
        <f t="shared" si="15"/>
        <v>5696.8842706179557</v>
      </c>
      <c r="C112" s="70">
        <f t="shared" si="32"/>
        <v>18.650116671305248</v>
      </c>
      <c r="D112" s="70">
        <f t="shared" si="13"/>
        <v>5696.8842706172381</v>
      </c>
      <c r="E112" s="70">
        <f t="shared" si="16"/>
        <v>5715.5343872885433</v>
      </c>
      <c r="F112" s="70">
        <f t="shared" si="17"/>
        <v>7.1759131969884038E-10</v>
      </c>
      <c r="G112" s="114">
        <v>43459</v>
      </c>
      <c r="I112" s="70">
        <f t="shared" si="18"/>
        <v>60</v>
      </c>
      <c r="J112" s="70">
        <f t="shared" si="19"/>
        <v>3872.2341950744617</v>
      </c>
      <c r="K112" s="70">
        <f t="shared" si="33"/>
        <v>12.676687130406258</v>
      </c>
      <c r="L112" s="70">
        <f t="shared" si="28"/>
        <v>3872.234195073856</v>
      </c>
      <c r="M112" s="70">
        <f t="shared" si="34"/>
        <v>3884.9108822042622</v>
      </c>
      <c r="N112" s="95">
        <f t="shared" si="27"/>
        <v>6.0572347138077021E-10</v>
      </c>
    </row>
  </sheetData>
  <phoneticPr fontId="1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8A42-5ABC-4AF1-86B0-0C1B6EA8FD52}">
  <dimension ref="A1:U244"/>
  <sheetViews>
    <sheetView zoomScale="146" zoomScaleNormal="146" workbookViewId="0">
      <selection activeCell="A60" sqref="A60:XFD240"/>
    </sheetView>
  </sheetViews>
  <sheetFormatPr baseColWidth="10" defaultRowHeight="14.4" outlineLevelRow="1" x14ac:dyDescent="0.3"/>
  <cols>
    <col min="1" max="1" width="4.44140625" style="226" customWidth="1"/>
    <col min="2" max="2" width="15.6640625" style="226" customWidth="1"/>
    <col min="3" max="3" width="13.109375" style="226" customWidth="1"/>
    <col min="4" max="5" width="11.5546875" style="226"/>
    <col min="6" max="6" width="5.5546875" style="226" customWidth="1"/>
    <col min="7" max="7" width="12.44140625" style="226" bestFit="1" customWidth="1"/>
    <col min="8" max="8" width="11.5546875" style="226"/>
    <col min="9" max="9" width="12.44140625" style="226" bestFit="1" customWidth="1"/>
    <col min="10" max="10" width="14.109375" style="226" customWidth="1"/>
    <col min="11" max="12" width="11.5546875" style="226"/>
    <col min="13" max="13" width="12.44140625" style="226" bestFit="1" customWidth="1"/>
    <col min="14" max="16" width="11.5546875" style="226"/>
    <col min="17" max="17" width="13.88671875" style="226" customWidth="1"/>
    <col min="18" max="18" width="12.44140625" style="226" bestFit="1" customWidth="1"/>
    <col min="19" max="16384" width="11.5546875" style="226"/>
  </cols>
  <sheetData>
    <row r="1" spans="2:13" x14ac:dyDescent="0.3">
      <c r="B1" s="233" t="s">
        <v>359</v>
      </c>
    </row>
    <row r="2" spans="2:13" x14ac:dyDescent="0.3">
      <c r="B2" s="227" t="s">
        <v>360</v>
      </c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</row>
    <row r="3" spans="2:13" x14ac:dyDescent="0.3">
      <c r="B3" s="227" t="s">
        <v>295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</row>
    <row r="4" spans="2:13" x14ac:dyDescent="0.3">
      <c r="B4" s="227" t="s">
        <v>296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</row>
    <row r="5" spans="2:13" x14ac:dyDescent="0.3">
      <c r="B5" s="227" t="s">
        <v>297</v>
      </c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</row>
    <row r="6" spans="2:13" x14ac:dyDescent="0.3">
      <c r="B6" s="227" t="s">
        <v>298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</row>
    <row r="7" spans="2:13" x14ac:dyDescent="0.3">
      <c r="B7" s="227" t="s">
        <v>299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2:13" x14ac:dyDescent="0.3">
      <c r="B8" s="227" t="s">
        <v>300</v>
      </c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2:13" x14ac:dyDescent="0.3">
      <c r="B9" s="227" t="s">
        <v>301</v>
      </c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</row>
    <row r="10" spans="2:13" x14ac:dyDescent="0.3">
      <c r="B10" s="227" t="s">
        <v>362</v>
      </c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</row>
    <row r="11" spans="2:13" x14ac:dyDescent="0.3">
      <c r="B11" s="227" t="s">
        <v>361</v>
      </c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</row>
    <row r="12" spans="2:13" x14ac:dyDescent="0.3"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7"/>
    </row>
    <row r="13" spans="2:13" x14ac:dyDescent="0.3">
      <c r="B13" s="227" t="s">
        <v>302</v>
      </c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</row>
    <row r="14" spans="2:13" x14ac:dyDescent="0.3">
      <c r="B14" s="227" t="s">
        <v>303</v>
      </c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7"/>
    </row>
    <row r="15" spans="2:13" x14ac:dyDescent="0.3">
      <c r="B15" s="227" t="s">
        <v>304</v>
      </c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7"/>
    </row>
    <row r="16" spans="2:13" x14ac:dyDescent="0.3">
      <c r="B16" s="227" t="s">
        <v>305</v>
      </c>
      <c r="C16" s="227"/>
      <c r="D16" s="227"/>
      <c r="E16" s="227"/>
      <c r="F16" s="227"/>
      <c r="G16" s="227"/>
      <c r="H16" s="227"/>
      <c r="I16" s="227"/>
      <c r="J16" s="227"/>
      <c r="K16" s="227"/>
      <c r="L16" s="227"/>
      <c r="M16" s="227"/>
    </row>
    <row r="18" spans="2:4" x14ac:dyDescent="0.3">
      <c r="B18" s="228" t="s">
        <v>306</v>
      </c>
      <c r="C18" s="229"/>
      <c r="D18" s="229" t="s">
        <v>307</v>
      </c>
    </row>
    <row r="19" spans="2:4" x14ac:dyDescent="0.3">
      <c r="B19" s="227" t="s">
        <v>308</v>
      </c>
      <c r="D19" s="226" t="s">
        <v>309</v>
      </c>
    </row>
    <row r="20" spans="2:4" x14ac:dyDescent="0.3">
      <c r="D20" s="226" t="s">
        <v>310</v>
      </c>
    </row>
    <row r="21" spans="2:4" x14ac:dyDescent="0.3">
      <c r="B21" s="226" t="s">
        <v>311</v>
      </c>
      <c r="D21" s="226" t="s">
        <v>312</v>
      </c>
    </row>
    <row r="22" spans="2:4" x14ac:dyDescent="0.3">
      <c r="B22" s="226" t="s">
        <v>313</v>
      </c>
      <c r="D22" s="226" t="s">
        <v>356</v>
      </c>
    </row>
    <row r="23" spans="2:4" x14ac:dyDescent="0.3">
      <c r="D23" s="226" t="s">
        <v>314</v>
      </c>
    </row>
    <row r="24" spans="2:4" x14ac:dyDescent="0.3">
      <c r="D24" s="226" t="s">
        <v>315</v>
      </c>
    </row>
    <row r="25" spans="2:4" x14ac:dyDescent="0.3">
      <c r="B25" s="226" t="s">
        <v>316</v>
      </c>
      <c r="D25" s="226" t="s">
        <v>317</v>
      </c>
    </row>
    <row r="26" spans="2:4" x14ac:dyDescent="0.3">
      <c r="D26" s="226" t="s">
        <v>318</v>
      </c>
    </row>
    <row r="27" spans="2:4" x14ac:dyDescent="0.3">
      <c r="B27" s="226" t="s">
        <v>319</v>
      </c>
      <c r="D27" s="226" t="s">
        <v>320</v>
      </c>
    </row>
    <row r="30" spans="2:4" x14ac:dyDescent="0.3">
      <c r="B30" s="226" t="s">
        <v>321</v>
      </c>
      <c r="C30" s="232">
        <v>900000</v>
      </c>
    </row>
    <row r="31" spans="2:4" x14ac:dyDescent="0.3">
      <c r="B31" s="226" t="s">
        <v>322</v>
      </c>
      <c r="C31" s="230">
        <v>0.9</v>
      </c>
      <c r="D31" s="231">
        <f>+C30*C31</f>
        <v>810000</v>
      </c>
    </row>
    <row r="32" spans="2:4" x14ac:dyDescent="0.3">
      <c r="B32" s="226" t="s">
        <v>323</v>
      </c>
      <c r="C32" s="226">
        <v>0</v>
      </c>
    </row>
    <row r="33" spans="2:6" x14ac:dyDescent="0.3">
      <c r="B33" s="226" t="s">
        <v>319</v>
      </c>
      <c r="C33" s="226">
        <v>15</v>
      </c>
      <c r="D33" s="226" t="s">
        <v>3</v>
      </c>
      <c r="E33" s="226">
        <f>+C33*12</f>
        <v>180</v>
      </c>
      <c r="F33" s="226" t="s">
        <v>47</v>
      </c>
    </row>
    <row r="34" spans="2:6" x14ac:dyDescent="0.3">
      <c r="B34" s="226" t="s">
        <v>7</v>
      </c>
      <c r="C34" s="230">
        <v>7.0000000000000007E-2</v>
      </c>
    </row>
    <row r="35" spans="2:6" x14ac:dyDescent="0.3">
      <c r="B35" s="226" t="s">
        <v>324</v>
      </c>
      <c r="C35" s="236">
        <v>2.5000000000000001E-2</v>
      </c>
      <c r="D35" s="232">
        <f>2.5%*C30</f>
        <v>22500</v>
      </c>
      <c r="E35" s="226">
        <f>+D35/12</f>
        <v>1875</v>
      </c>
      <c r="F35" s="226" t="s">
        <v>325</v>
      </c>
    </row>
    <row r="36" spans="2:6" x14ac:dyDescent="0.3">
      <c r="B36" s="226" t="s">
        <v>326</v>
      </c>
      <c r="C36" s="230">
        <v>0.01</v>
      </c>
      <c r="D36" s="237">
        <f>+C36*C30</f>
        <v>9000</v>
      </c>
      <c r="E36" s="100">
        <f>+D36/12</f>
        <v>750</v>
      </c>
      <c r="F36" s="226" t="s">
        <v>11</v>
      </c>
    </row>
    <row r="37" spans="2:6" x14ac:dyDescent="0.3">
      <c r="E37" s="226">
        <f>SUM(E35:E36)</f>
        <v>2625</v>
      </c>
    </row>
    <row r="38" spans="2:6" x14ac:dyDescent="0.3">
      <c r="C38" s="230"/>
    </row>
    <row r="39" spans="2:6" x14ac:dyDescent="0.3">
      <c r="B39" s="226" t="s">
        <v>327</v>
      </c>
    </row>
    <row r="40" spans="2:6" x14ac:dyDescent="0.3">
      <c r="C40" s="226" t="s">
        <v>328</v>
      </c>
    </row>
    <row r="41" spans="2:6" x14ac:dyDescent="0.3">
      <c r="C41" s="226" t="s">
        <v>329</v>
      </c>
    </row>
    <row r="43" spans="2:6" x14ac:dyDescent="0.3">
      <c r="B43" s="233" t="s">
        <v>330</v>
      </c>
    </row>
    <row r="44" spans="2:6" x14ac:dyDescent="0.3">
      <c r="B44" s="226" t="s">
        <v>331</v>
      </c>
    </row>
    <row r="45" spans="2:6" x14ac:dyDescent="0.3">
      <c r="B45" s="226" t="s">
        <v>332</v>
      </c>
    </row>
    <row r="46" spans="2:6" x14ac:dyDescent="0.3">
      <c r="B46" s="226" t="s">
        <v>333</v>
      </c>
    </row>
    <row r="47" spans="2:6" x14ac:dyDescent="0.3">
      <c r="B47" s="226" t="s">
        <v>334</v>
      </c>
    </row>
    <row r="48" spans="2:6" x14ac:dyDescent="0.3">
      <c r="B48" s="233"/>
    </row>
    <row r="49" spans="1:21" x14ac:dyDescent="0.3">
      <c r="B49" s="226" t="s">
        <v>7</v>
      </c>
      <c r="C49" s="230">
        <f>+C34</f>
        <v>7.0000000000000007E-2</v>
      </c>
    </row>
    <row r="50" spans="1:21" x14ac:dyDescent="0.3">
      <c r="B50" s="226" t="s">
        <v>28</v>
      </c>
      <c r="C50" s="226">
        <f>+(1+C49)^(1/12)-1</f>
        <v>5.6541453874052738E-3</v>
      </c>
    </row>
    <row r="51" spans="1:21" x14ac:dyDescent="0.3">
      <c r="B51" s="226" t="s">
        <v>335</v>
      </c>
      <c r="C51" s="235">
        <f>+NPV(C50,B61:B240)</f>
        <v>131.28789526850235</v>
      </c>
      <c r="D51" s="234">
        <v>44166</v>
      </c>
    </row>
    <row r="52" spans="1:21" x14ac:dyDescent="0.3">
      <c r="B52" s="226" t="s">
        <v>336</v>
      </c>
      <c r="C52" s="235">
        <f>+NPV(C50,C61:C240)</f>
        <v>48639.185462401336</v>
      </c>
      <c r="D52" s="234">
        <v>44166</v>
      </c>
    </row>
    <row r="53" spans="1:21" x14ac:dyDescent="0.3">
      <c r="B53" s="226" t="s">
        <v>337</v>
      </c>
      <c r="C53" s="235">
        <f>+NPV(C50,D61:D240)</f>
        <v>136618.71007663722</v>
      </c>
      <c r="D53" s="234">
        <v>44166</v>
      </c>
    </row>
    <row r="54" spans="1:21" x14ac:dyDescent="0.3">
      <c r="C54" s="235"/>
      <c r="D54" s="234"/>
      <c r="I54" s="233"/>
      <c r="J54" s="239"/>
      <c r="K54" s="234"/>
    </row>
    <row r="55" spans="1:21" x14ac:dyDescent="0.3">
      <c r="B55" s="233" t="s">
        <v>124</v>
      </c>
      <c r="C55" s="239">
        <f>+(D31-C53-C52)/C51</f>
        <v>4758.5659224963219</v>
      </c>
      <c r="D55" s="234"/>
      <c r="I55" s="233"/>
      <c r="J55" s="239"/>
      <c r="K55" s="234"/>
    </row>
    <row r="56" spans="1:21" x14ac:dyDescent="0.3">
      <c r="B56" s="226" t="s">
        <v>338</v>
      </c>
      <c r="C56" s="235">
        <f>+E35+E36</f>
        <v>2625</v>
      </c>
      <c r="D56" s="234"/>
      <c r="I56" s="233"/>
      <c r="J56" s="239"/>
      <c r="K56" s="234"/>
    </row>
    <row r="57" spans="1:21" x14ac:dyDescent="0.3">
      <c r="B57" s="233" t="s">
        <v>51</v>
      </c>
      <c r="C57" s="239">
        <f>+C55+C56</f>
        <v>7383.5659224963219</v>
      </c>
      <c r="D57" s="234"/>
      <c r="I57" s="233"/>
      <c r="J57" s="239"/>
      <c r="K57" s="234"/>
    </row>
    <row r="58" spans="1:21" x14ac:dyDescent="0.3">
      <c r="U58" s="236"/>
    </row>
    <row r="59" spans="1:21" x14ac:dyDescent="0.3">
      <c r="Q59" s="233" t="s">
        <v>339</v>
      </c>
      <c r="R59" s="233" t="s">
        <v>340</v>
      </c>
      <c r="S59" s="233" t="s">
        <v>341</v>
      </c>
      <c r="T59" s="233" t="s">
        <v>342</v>
      </c>
      <c r="U59" s="233" t="s">
        <v>343</v>
      </c>
    </row>
    <row r="60" spans="1:21" hidden="1" outlineLevel="1" x14ac:dyDescent="0.3">
      <c r="A60" s="242" t="s">
        <v>344</v>
      </c>
      <c r="B60" s="238" t="s">
        <v>345</v>
      </c>
      <c r="C60" s="238" t="s">
        <v>346</v>
      </c>
      <c r="D60" s="238" t="s">
        <v>347</v>
      </c>
      <c r="E60" s="238" t="s">
        <v>348</v>
      </c>
      <c r="G60" s="241" t="s">
        <v>349</v>
      </c>
      <c r="H60" s="240" t="s">
        <v>350</v>
      </c>
      <c r="I60" s="240" t="s">
        <v>18</v>
      </c>
      <c r="J60" s="240" t="s">
        <v>17</v>
      </c>
      <c r="K60" s="240" t="s">
        <v>324</v>
      </c>
      <c r="L60" s="240" t="s">
        <v>326</v>
      </c>
      <c r="M60" s="240" t="s">
        <v>351</v>
      </c>
      <c r="N60" s="240" t="s">
        <v>352</v>
      </c>
      <c r="P60" s="226">
        <v>0</v>
      </c>
      <c r="Q60" s="243">
        <f>+H61</f>
        <v>810000</v>
      </c>
      <c r="R60" s="248"/>
      <c r="S60" s="243"/>
      <c r="U60" s="243"/>
    </row>
    <row r="61" spans="1:21" hidden="1" outlineLevel="1" x14ac:dyDescent="0.3">
      <c r="A61" s="226">
        <v>1</v>
      </c>
      <c r="B61" s="226">
        <v>1</v>
      </c>
      <c r="C61" s="226">
        <v>0</v>
      </c>
      <c r="D61" s="226">
        <v>0</v>
      </c>
      <c r="E61" s="226">
        <v>0</v>
      </c>
      <c r="G61" s="234">
        <v>43831</v>
      </c>
      <c r="H61" s="243">
        <f>+D31</f>
        <v>810000</v>
      </c>
      <c r="I61" s="231">
        <f t="shared" ref="I61:I124" si="0">+H61*$C$50</f>
        <v>4579.8577637982717</v>
      </c>
      <c r="J61" s="231">
        <f t="shared" ref="J61:J124" si="1">+M61-I61-K61-L61</f>
        <v>178.70815869805028</v>
      </c>
      <c r="K61" s="231">
        <f>+$E$35</f>
        <v>1875</v>
      </c>
      <c r="L61" s="231">
        <f>+$E$36</f>
        <v>750</v>
      </c>
      <c r="M61" s="235">
        <f t="shared" ref="M61:M124" si="2">+B61*$C$57+D61</f>
        <v>7383.5659224963219</v>
      </c>
      <c r="N61" s="231">
        <f t="shared" ref="N61:N124" si="3">+H61-J61</f>
        <v>809821.29184130195</v>
      </c>
      <c r="P61" s="226">
        <v>1</v>
      </c>
      <c r="Q61" s="235">
        <f>-M61</f>
        <v>-7383.5659224963219</v>
      </c>
      <c r="U61" s="243"/>
    </row>
    <row r="62" spans="1:21" hidden="1" outlineLevel="1" x14ac:dyDescent="0.3">
      <c r="A62" s="226">
        <v>2</v>
      </c>
      <c r="B62" s="226">
        <v>1</v>
      </c>
      <c r="C62" s="226">
        <v>0</v>
      </c>
      <c r="D62" s="226">
        <v>0</v>
      </c>
      <c r="E62" s="226">
        <v>0</v>
      </c>
      <c r="G62" s="234">
        <v>43862</v>
      </c>
      <c r="H62" s="243">
        <f>+N61</f>
        <v>809821.29184130195</v>
      </c>
      <c r="I62" s="231">
        <f t="shared" si="0"/>
        <v>4578.8473218870777</v>
      </c>
      <c r="J62" s="231">
        <f t="shared" si="1"/>
        <v>179.71860060924428</v>
      </c>
      <c r="K62" s="231">
        <f t="shared" ref="K62:K125" si="4">+$E$35</f>
        <v>1875</v>
      </c>
      <c r="L62" s="231">
        <f t="shared" ref="L62:L125" si="5">+$E$36</f>
        <v>750</v>
      </c>
      <c r="M62" s="235">
        <f t="shared" si="2"/>
        <v>7383.5659224963219</v>
      </c>
      <c r="N62" s="231">
        <f t="shared" si="3"/>
        <v>809641.57324069273</v>
      </c>
      <c r="P62" s="226">
        <v>2</v>
      </c>
      <c r="Q62" s="235">
        <f t="shared" ref="Q62:Q125" si="6">-M62</f>
        <v>-7383.5659224963219</v>
      </c>
      <c r="U62" s="243"/>
    </row>
    <row r="63" spans="1:21" hidden="1" outlineLevel="1" x14ac:dyDescent="0.3">
      <c r="A63" s="226">
        <v>3</v>
      </c>
      <c r="B63" s="226">
        <v>1</v>
      </c>
      <c r="C63" s="226">
        <v>0</v>
      </c>
      <c r="D63" s="226">
        <v>0</v>
      </c>
      <c r="E63" s="226">
        <v>0</v>
      </c>
      <c r="G63" s="234">
        <v>43891</v>
      </c>
      <c r="H63" s="243">
        <f t="shared" ref="H63:H126" si="7">+N62</f>
        <v>809641.57324069273</v>
      </c>
      <c r="I63" s="231">
        <f t="shared" si="0"/>
        <v>4577.8311667904118</v>
      </c>
      <c r="J63" s="231">
        <f t="shared" si="1"/>
        <v>180.73475570591017</v>
      </c>
      <c r="K63" s="231">
        <f t="shared" si="4"/>
        <v>1875</v>
      </c>
      <c r="L63" s="231">
        <f t="shared" si="5"/>
        <v>750</v>
      </c>
      <c r="M63" s="235">
        <f t="shared" si="2"/>
        <v>7383.5659224963219</v>
      </c>
      <c r="N63" s="231">
        <f t="shared" si="3"/>
        <v>809460.8384849868</v>
      </c>
      <c r="P63" s="226">
        <v>3</v>
      </c>
      <c r="Q63" s="235">
        <f t="shared" si="6"/>
        <v>-7383.5659224963219</v>
      </c>
      <c r="U63" s="243"/>
    </row>
    <row r="64" spans="1:21" hidden="1" outlineLevel="1" x14ac:dyDescent="0.3">
      <c r="A64" s="226">
        <v>4</v>
      </c>
      <c r="B64" s="226">
        <v>1</v>
      </c>
      <c r="C64" s="226">
        <v>0</v>
      </c>
      <c r="D64" s="226">
        <v>0</v>
      </c>
      <c r="E64" s="226">
        <v>0</v>
      </c>
      <c r="G64" s="234">
        <v>43922</v>
      </c>
      <c r="H64" s="243">
        <f t="shared" si="7"/>
        <v>809460.8384849868</v>
      </c>
      <c r="I64" s="231">
        <f t="shared" si="0"/>
        <v>4576.8092662050931</v>
      </c>
      <c r="J64" s="231">
        <f t="shared" si="1"/>
        <v>181.75665629122886</v>
      </c>
      <c r="K64" s="231">
        <f t="shared" si="4"/>
        <v>1875</v>
      </c>
      <c r="L64" s="231">
        <f t="shared" si="5"/>
        <v>750</v>
      </c>
      <c r="M64" s="235">
        <f t="shared" si="2"/>
        <v>7383.5659224963219</v>
      </c>
      <c r="N64" s="231">
        <f t="shared" si="3"/>
        <v>809279.08182869561</v>
      </c>
      <c r="P64" s="226">
        <v>4</v>
      </c>
      <c r="Q64" s="235">
        <f t="shared" si="6"/>
        <v>-7383.5659224963219</v>
      </c>
      <c r="U64" s="243"/>
    </row>
    <row r="65" spans="1:21" hidden="1" outlineLevel="1" x14ac:dyDescent="0.3">
      <c r="A65" s="226">
        <v>5</v>
      </c>
      <c r="B65" s="226">
        <v>1</v>
      </c>
      <c r="C65" s="226">
        <v>0</v>
      </c>
      <c r="D65" s="226">
        <v>0</v>
      </c>
      <c r="E65" s="226">
        <v>0</v>
      </c>
      <c r="G65" s="234">
        <v>43952</v>
      </c>
      <c r="H65" s="243">
        <f t="shared" si="7"/>
        <v>809279.08182869561</v>
      </c>
      <c r="I65" s="231">
        <f t="shared" si="0"/>
        <v>4575.7815876452942</v>
      </c>
      <c r="J65" s="231">
        <f t="shared" si="1"/>
        <v>182.78433485102778</v>
      </c>
      <c r="K65" s="231">
        <f t="shared" si="4"/>
        <v>1875</v>
      </c>
      <c r="L65" s="231">
        <f t="shared" si="5"/>
        <v>750</v>
      </c>
      <c r="M65" s="235">
        <f t="shared" si="2"/>
        <v>7383.5659224963219</v>
      </c>
      <c r="N65" s="231">
        <f t="shared" si="3"/>
        <v>809096.29749384453</v>
      </c>
      <c r="P65" s="226">
        <v>5</v>
      </c>
      <c r="Q65" s="235">
        <f t="shared" si="6"/>
        <v>-7383.5659224963219</v>
      </c>
      <c r="U65" s="243"/>
    </row>
    <row r="66" spans="1:21" hidden="1" outlineLevel="1" x14ac:dyDescent="0.3">
      <c r="A66" s="226">
        <v>6</v>
      </c>
      <c r="B66" s="226">
        <v>2</v>
      </c>
      <c r="C66" s="226">
        <f>+$E$35+$E$36</f>
        <v>2625</v>
      </c>
      <c r="D66" s="226">
        <v>0</v>
      </c>
      <c r="E66" s="226">
        <v>0</v>
      </c>
      <c r="G66" s="234">
        <v>43983</v>
      </c>
      <c r="H66" s="243">
        <f t="shared" si="7"/>
        <v>809096.29749384453</v>
      </c>
      <c r="I66" s="231">
        <f t="shared" si="0"/>
        <v>4574.748098441506</v>
      </c>
      <c r="J66" s="231">
        <f t="shared" si="1"/>
        <v>7567.3837465511388</v>
      </c>
      <c r="K66" s="231">
        <f t="shared" si="4"/>
        <v>1875</v>
      </c>
      <c r="L66" s="231">
        <f t="shared" si="5"/>
        <v>750</v>
      </c>
      <c r="M66" s="235">
        <f t="shared" si="2"/>
        <v>14767.131844992644</v>
      </c>
      <c r="N66" s="231">
        <f t="shared" si="3"/>
        <v>801528.91374729341</v>
      </c>
      <c r="P66" s="226">
        <v>6</v>
      </c>
      <c r="Q66" s="235">
        <f t="shared" si="6"/>
        <v>-14767.131844992644</v>
      </c>
      <c r="U66" s="243"/>
    </row>
    <row r="67" spans="1:21" hidden="1" outlineLevel="1" x14ac:dyDescent="0.3">
      <c r="A67" s="226">
        <v>7</v>
      </c>
      <c r="B67" s="226">
        <v>1</v>
      </c>
      <c r="C67" s="226">
        <v>0</v>
      </c>
      <c r="D67" s="226">
        <v>0</v>
      </c>
      <c r="E67" s="226">
        <v>0</v>
      </c>
      <c r="G67" s="234">
        <v>44013</v>
      </c>
      <c r="H67" s="243">
        <f t="shared" si="7"/>
        <v>801528.91374729341</v>
      </c>
      <c r="I67" s="231">
        <f t="shared" si="0"/>
        <v>4531.961010536219</v>
      </c>
      <c r="J67" s="231">
        <f t="shared" si="1"/>
        <v>226.60491196010298</v>
      </c>
      <c r="K67" s="231">
        <f t="shared" si="4"/>
        <v>1875</v>
      </c>
      <c r="L67" s="231">
        <f t="shared" si="5"/>
        <v>750</v>
      </c>
      <c r="M67" s="235">
        <f t="shared" si="2"/>
        <v>7383.5659224963219</v>
      </c>
      <c r="N67" s="231">
        <f t="shared" si="3"/>
        <v>801302.30883533333</v>
      </c>
      <c r="P67" s="226">
        <v>7</v>
      </c>
      <c r="Q67" s="235">
        <f t="shared" si="6"/>
        <v>-7383.5659224963219</v>
      </c>
      <c r="U67" s="243"/>
    </row>
    <row r="68" spans="1:21" hidden="1" outlineLevel="1" x14ac:dyDescent="0.3">
      <c r="A68" s="226">
        <v>8</v>
      </c>
      <c r="B68" s="226">
        <v>1</v>
      </c>
      <c r="C68" s="226">
        <v>0</v>
      </c>
      <c r="D68" s="226">
        <v>0</v>
      </c>
      <c r="E68" s="226">
        <v>0</v>
      </c>
      <c r="G68" s="234">
        <v>44044</v>
      </c>
      <c r="H68" s="243">
        <f t="shared" si="7"/>
        <v>801302.30883533333</v>
      </c>
      <c r="I68" s="231">
        <f t="shared" si="0"/>
        <v>4530.6797534184961</v>
      </c>
      <c r="J68" s="231">
        <f t="shared" si="1"/>
        <v>227.8861690778258</v>
      </c>
      <c r="K68" s="231">
        <f t="shared" si="4"/>
        <v>1875</v>
      </c>
      <c r="L68" s="231">
        <f t="shared" si="5"/>
        <v>750</v>
      </c>
      <c r="M68" s="235">
        <f t="shared" si="2"/>
        <v>7383.5659224963219</v>
      </c>
      <c r="N68" s="231">
        <f t="shared" si="3"/>
        <v>801074.4226662555</v>
      </c>
      <c r="P68" s="226">
        <v>8</v>
      </c>
      <c r="Q68" s="235">
        <f t="shared" si="6"/>
        <v>-7383.5659224963219</v>
      </c>
      <c r="U68" s="243"/>
    </row>
    <row r="69" spans="1:21" hidden="1" outlineLevel="1" x14ac:dyDescent="0.3">
      <c r="A69" s="226">
        <v>9</v>
      </c>
      <c r="B69" s="226">
        <v>1</v>
      </c>
      <c r="C69" s="226">
        <v>0</v>
      </c>
      <c r="D69" s="226">
        <v>0</v>
      </c>
      <c r="E69" s="226">
        <v>0</v>
      </c>
      <c r="G69" s="234">
        <v>44075</v>
      </c>
      <c r="H69" s="243">
        <f t="shared" si="7"/>
        <v>801074.4226662555</v>
      </c>
      <c r="I69" s="231">
        <f t="shared" si="0"/>
        <v>4529.391251886751</v>
      </c>
      <c r="J69" s="231">
        <f t="shared" si="1"/>
        <v>229.17467060957097</v>
      </c>
      <c r="K69" s="231">
        <f t="shared" si="4"/>
        <v>1875</v>
      </c>
      <c r="L69" s="231">
        <f t="shared" si="5"/>
        <v>750</v>
      </c>
      <c r="M69" s="235">
        <f t="shared" si="2"/>
        <v>7383.5659224963219</v>
      </c>
      <c r="N69" s="231">
        <f t="shared" si="3"/>
        <v>800845.24799564597</v>
      </c>
      <c r="P69" s="226">
        <v>9</v>
      </c>
      <c r="Q69" s="235">
        <f t="shared" si="6"/>
        <v>-7383.5659224963219</v>
      </c>
      <c r="U69" s="243"/>
    </row>
    <row r="70" spans="1:21" hidden="1" outlineLevel="1" x14ac:dyDescent="0.3">
      <c r="A70" s="226">
        <v>10</v>
      </c>
      <c r="B70" s="226">
        <v>1</v>
      </c>
      <c r="C70" s="226">
        <v>0</v>
      </c>
      <c r="D70" s="226">
        <v>0</v>
      </c>
      <c r="E70" s="226">
        <v>0</v>
      </c>
      <c r="G70" s="234">
        <v>44105</v>
      </c>
      <c r="H70" s="243">
        <f t="shared" si="7"/>
        <v>800845.24799564597</v>
      </c>
      <c r="I70" s="231">
        <f t="shared" si="0"/>
        <v>4528.0954649800142</v>
      </c>
      <c r="J70" s="231">
        <f t="shared" si="1"/>
        <v>230.47045751630776</v>
      </c>
      <c r="K70" s="231">
        <f t="shared" si="4"/>
        <v>1875</v>
      </c>
      <c r="L70" s="231">
        <f t="shared" si="5"/>
        <v>750</v>
      </c>
      <c r="M70" s="235">
        <f t="shared" si="2"/>
        <v>7383.5659224963219</v>
      </c>
      <c r="N70" s="231">
        <f t="shared" si="3"/>
        <v>800614.77753812971</v>
      </c>
      <c r="P70" s="226">
        <v>10</v>
      </c>
      <c r="Q70" s="235">
        <f t="shared" si="6"/>
        <v>-7383.5659224963219</v>
      </c>
      <c r="U70" s="243"/>
    </row>
    <row r="71" spans="1:21" hidden="1" outlineLevel="1" x14ac:dyDescent="0.3">
      <c r="A71" s="226">
        <v>11</v>
      </c>
      <c r="B71" s="226">
        <v>1</v>
      </c>
      <c r="C71" s="226">
        <v>0</v>
      </c>
      <c r="D71" s="226">
        <v>0</v>
      </c>
      <c r="E71" s="226">
        <v>0</v>
      </c>
      <c r="G71" s="234">
        <v>44136</v>
      </c>
      <c r="H71" s="243">
        <f t="shared" si="7"/>
        <v>800614.77753812971</v>
      </c>
      <c r="I71" s="231">
        <f t="shared" si="0"/>
        <v>4526.7923515057155</v>
      </c>
      <c r="J71" s="231">
        <f t="shared" si="1"/>
        <v>231.77357099060646</v>
      </c>
      <c r="K71" s="231">
        <f t="shared" si="4"/>
        <v>1875</v>
      </c>
      <c r="L71" s="231">
        <f t="shared" si="5"/>
        <v>750</v>
      </c>
      <c r="M71" s="235">
        <f t="shared" si="2"/>
        <v>7383.5659224963219</v>
      </c>
      <c r="N71" s="231">
        <f t="shared" si="3"/>
        <v>800383.00396713906</v>
      </c>
      <c r="P71" s="226">
        <v>11</v>
      </c>
      <c r="Q71" s="235">
        <f t="shared" si="6"/>
        <v>-7383.5659224963219</v>
      </c>
      <c r="U71" s="243"/>
    </row>
    <row r="72" spans="1:21" hidden="1" outlineLevel="1" x14ac:dyDescent="0.3">
      <c r="A72" s="226">
        <v>12</v>
      </c>
      <c r="B72" s="226">
        <v>2</v>
      </c>
      <c r="C72" s="226">
        <f>+$E$35+$E$36</f>
        <v>2625</v>
      </c>
      <c r="D72" s="226">
        <v>15000</v>
      </c>
      <c r="E72" s="226">
        <v>0</v>
      </c>
      <c r="G72" s="244">
        <v>44166</v>
      </c>
      <c r="H72" s="245">
        <f t="shared" si="7"/>
        <v>800383.00396713906</v>
      </c>
      <c r="I72" s="246">
        <f t="shared" si="0"/>
        <v>4525.4818700383767</v>
      </c>
      <c r="J72" s="246">
        <f t="shared" si="1"/>
        <v>22616.649974954267</v>
      </c>
      <c r="K72" s="246">
        <f t="shared" si="4"/>
        <v>1875</v>
      </c>
      <c r="L72" s="246">
        <f t="shared" si="5"/>
        <v>750</v>
      </c>
      <c r="M72" s="247">
        <f t="shared" si="2"/>
        <v>29767.131844992644</v>
      </c>
      <c r="N72" s="246">
        <f t="shared" si="3"/>
        <v>777766.35399218474</v>
      </c>
      <c r="P72" s="226">
        <v>12</v>
      </c>
      <c r="Q72" s="235">
        <f t="shared" si="6"/>
        <v>-29767.131844992644</v>
      </c>
      <c r="U72" s="243"/>
    </row>
    <row r="73" spans="1:21" hidden="1" outlineLevel="1" x14ac:dyDescent="0.3">
      <c r="A73" s="226">
        <v>13</v>
      </c>
      <c r="B73" s="226">
        <v>1</v>
      </c>
      <c r="C73" s="226">
        <v>0</v>
      </c>
      <c r="D73" s="226">
        <v>0</v>
      </c>
      <c r="E73" s="226">
        <v>0</v>
      </c>
      <c r="G73" s="234">
        <v>44197</v>
      </c>
      <c r="H73" s="243">
        <f t="shared" si="7"/>
        <v>777766.35399218474</v>
      </c>
      <c r="I73" s="231">
        <f t="shared" si="0"/>
        <v>4397.6040429039285</v>
      </c>
      <c r="J73" s="231">
        <f t="shared" si="1"/>
        <v>360.96187959239342</v>
      </c>
      <c r="K73" s="231">
        <f t="shared" si="4"/>
        <v>1875</v>
      </c>
      <c r="L73" s="231">
        <f t="shared" si="5"/>
        <v>750</v>
      </c>
      <c r="M73" s="235">
        <f t="shared" si="2"/>
        <v>7383.5659224963219</v>
      </c>
      <c r="N73" s="231">
        <f t="shared" si="3"/>
        <v>777405.39211259235</v>
      </c>
      <c r="P73" s="226">
        <v>13</v>
      </c>
      <c r="Q73" s="235">
        <f t="shared" si="6"/>
        <v>-7383.5659224963219</v>
      </c>
      <c r="U73" s="243"/>
    </row>
    <row r="74" spans="1:21" hidden="1" outlineLevel="1" x14ac:dyDescent="0.3">
      <c r="A74" s="226">
        <v>14</v>
      </c>
      <c r="B74" s="226">
        <v>1</v>
      </c>
      <c r="C74" s="226">
        <v>0</v>
      </c>
      <c r="D74" s="226">
        <v>0</v>
      </c>
      <c r="E74" s="226">
        <v>0</v>
      </c>
      <c r="G74" s="234">
        <v>44228</v>
      </c>
      <c r="H74" s="243">
        <f t="shared" si="7"/>
        <v>777405.39211259235</v>
      </c>
      <c r="I74" s="231">
        <f t="shared" si="0"/>
        <v>4395.5631119574027</v>
      </c>
      <c r="J74" s="231">
        <f t="shared" si="1"/>
        <v>363.00281053891922</v>
      </c>
      <c r="K74" s="231">
        <f t="shared" si="4"/>
        <v>1875</v>
      </c>
      <c r="L74" s="231">
        <f t="shared" si="5"/>
        <v>750</v>
      </c>
      <c r="M74" s="235">
        <f t="shared" si="2"/>
        <v>7383.5659224963219</v>
      </c>
      <c r="N74" s="231">
        <f t="shared" si="3"/>
        <v>777042.38930205349</v>
      </c>
      <c r="P74" s="226">
        <v>14</v>
      </c>
      <c r="Q74" s="235">
        <f t="shared" si="6"/>
        <v>-7383.5659224963219</v>
      </c>
      <c r="U74" s="243"/>
    </row>
    <row r="75" spans="1:21" hidden="1" outlineLevel="1" x14ac:dyDescent="0.3">
      <c r="A75" s="226">
        <v>15</v>
      </c>
      <c r="B75" s="226">
        <v>1</v>
      </c>
      <c r="C75" s="226">
        <v>0</v>
      </c>
      <c r="D75" s="226">
        <v>0</v>
      </c>
      <c r="E75" s="226">
        <v>0</v>
      </c>
      <c r="G75" s="234">
        <v>44256</v>
      </c>
      <c r="H75" s="243">
        <f t="shared" si="7"/>
        <v>777042.38930205349</v>
      </c>
      <c r="I75" s="231">
        <f t="shared" si="0"/>
        <v>4393.5106412905789</v>
      </c>
      <c r="J75" s="231">
        <f t="shared" si="1"/>
        <v>365.05528120574309</v>
      </c>
      <c r="K75" s="231">
        <f t="shared" si="4"/>
        <v>1875</v>
      </c>
      <c r="L75" s="231">
        <f t="shared" si="5"/>
        <v>750</v>
      </c>
      <c r="M75" s="235">
        <f t="shared" si="2"/>
        <v>7383.5659224963219</v>
      </c>
      <c r="N75" s="231">
        <f t="shared" si="3"/>
        <v>776677.33402084769</v>
      </c>
      <c r="P75" s="226">
        <v>15</v>
      </c>
      <c r="Q75" s="235">
        <f t="shared" si="6"/>
        <v>-7383.5659224963219</v>
      </c>
      <c r="U75" s="243"/>
    </row>
    <row r="76" spans="1:21" hidden="1" outlineLevel="1" x14ac:dyDescent="0.3">
      <c r="A76" s="226">
        <v>16</v>
      </c>
      <c r="B76" s="226">
        <v>1</v>
      </c>
      <c r="C76" s="226">
        <v>0</v>
      </c>
      <c r="D76" s="226">
        <v>0</v>
      </c>
      <c r="E76" s="226">
        <v>0</v>
      </c>
      <c r="G76" s="234">
        <v>44287</v>
      </c>
      <c r="H76" s="243">
        <f t="shared" si="7"/>
        <v>776677.33402084769</v>
      </c>
      <c r="I76" s="231">
        <f t="shared" si="0"/>
        <v>4391.4465656562015</v>
      </c>
      <c r="J76" s="231">
        <f t="shared" si="1"/>
        <v>367.11935684012042</v>
      </c>
      <c r="K76" s="231">
        <f t="shared" si="4"/>
        <v>1875</v>
      </c>
      <c r="L76" s="231">
        <f t="shared" si="5"/>
        <v>750</v>
      </c>
      <c r="M76" s="235">
        <f t="shared" si="2"/>
        <v>7383.5659224963219</v>
      </c>
      <c r="N76" s="231">
        <f t="shared" si="3"/>
        <v>776310.21466400754</v>
      </c>
      <c r="P76" s="226">
        <v>16</v>
      </c>
      <c r="Q76" s="235">
        <f t="shared" si="6"/>
        <v>-7383.5659224963219</v>
      </c>
      <c r="U76" s="243"/>
    </row>
    <row r="77" spans="1:21" hidden="1" outlineLevel="1" x14ac:dyDescent="0.3">
      <c r="A77" s="226">
        <v>17</v>
      </c>
      <c r="B77" s="226">
        <v>1</v>
      </c>
      <c r="C77" s="226">
        <v>0</v>
      </c>
      <c r="D77" s="226">
        <v>0</v>
      </c>
      <c r="E77" s="226">
        <v>0</v>
      </c>
      <c r="G77" s="234">
        <v>44317</v>
      </c>
      <c r="H77" s="243">
        <f t="shared" si="7"/>
        <v>776310.21466400754</v>
      </c>
      <c r="I77" s="231">
        <f t="shared" si="0"/>
        <v>4389.3708194380961</v>
      </c>
      <c r="J77" s="231">
        <f t="shared" si="1"/>
        <v>369.19510305822587</v>
      </c>
      <c r="K77" s="231">
        <f t="shared" si="4"/>
        <v>1875</v>
      </c>
      <c r="L77" s="231">
        <f t="shared" si="5"/>
        <v>750</v>
      </c>
      <c r="M77" s="235">
        <f t="shared" si="2"/>
        <v>7383.5659224963219</v>
      </c>
      <c r="N77" s="231">
        <f t="shared" si="3"/>
        <v>775941.01956094929</v>
      </c>
      <c r="P77" s="226">
        <v>17</v>
      </c>
      <c r="Q77" s="235">
        <f t="shared" si="6"/>
        <v>-7383.5659224963219</v>
      </c>
      <c r="U77" s="243"/>
    </row>
    <row r="78" spans="1:21" hidden="1" outlineLevel="1" x14ac:dyDescent="0.3">
      <c r="A78" s="226">
        <v>18</v>
      </c>
      <c r="B78" s="226">
        <v>2</v>
      </c>
      <c r="C78" s="226">
        <f t="shared" ref="C78" si="8">+$E$35+$E$36</f>
        <v>2625</v>
      </c>
      <c r="D78" s="226">
        <v>0</v>
      </c>
      <c r="E78" s="226">
        <v>0</v>
      </c>
      <c r="G78" s="234">
        <v>44348</v>
      </c>
      <c r="H78" s="243">
        <f t="shared" si="7"/>
        <v>775941.01956094929</v>
      </c>
      <c r="I78" s="231">
        <f t="shared" si="0"/>
        <v>4387.2833366490868</v>
      </c>
      <c r="J78" s="231">
        <f t="shared" si="1"/>
        <v>7754.8485083435571</v>
      </c>
      <c r="K78" s="231">
        <f t="shared" si="4"/>
        <v>1875</v>
      </c>
      <c r="L78" s="231">
        <f t="shared" si="5"/>
        <v>750</v>
      </c>
      <c r="M78" s="235">
        <f t="shared" si="2"/>
        <v>14767.131844992644</v>
      </c>
      <c r="N78" s="231">
        <f t="shared" si="3"/>
        <v>768186.17105260573</v>
      </c>
      <c r="P78" s="226">
        <v>18</v>
      </c>
      <c r="Q78" s="235">
        <f t="shared" si="6"/>
        <v>-14767.131844992644</v>
      </c>
      <c r="U78" s="243"/>
    </row>
    <row r="79" spans="1:21" hidden="1" outlineLevel="1" x14ac:dyDescent="0.3">
      <c r="A79" s="226">
        <v>19</v>
      </c>
      <c r="B79" s="226">
        <v>1</v>
      </c>
      <c r="C79" s="226">
        <v>0</v>
      </c>
      <c r="D79" s="226">
        <v>0</v>
      </c>
      <c r="E79" s="226">
        <v>0</v>
      </c>
      <c r="G79" s="234">
        <v>44378</v>
      </c>
      <c r="H79" s="243">
        <f t="shared" si="7"/>
        <v>768186.17105260573</v>
      </c>
      <c r="I79" s="231">
        <f t="shared" si="0"/>
        <v>4343.4362957256089</v>
      </c>
      <c r="J79" s="231">
        <f t="shared" si="1"/>
        <v>415.129626770713</v>
      </c>
      <c r="K79" s="231">
        <f t="shared" si="4"/>
        <v>1875</v>
      </c>
      <c r="L79" s="231">
        <f t="shared" si="5"/>
        <v>750</v>
      </c>
      <c r="M79" s="235">
        <f t="shared" si="2"/>
        <v>7383.5659224963219</v>
      </c>
      <c r="N79" s="231">
        <f t="shared" si="3"/>
        <v>767771.04142583499</v>
      </c>
      <c r="P79" s="226">
        <v>19</v>
      </c>
      <c r="Q79" s="235">
        <f t="shared" si="6"/>
        <v>-7383.5659224963219</v>
      </c>
      <c r="U79" s="243"/>
    </row>
    <row r="80" spans="1:21" hidden="1" outlineLevel="1" x14ac:dyDescent="0.3">
      <c r="A80" s="226">
        <v>20</v>
      </c>
      <c r="B80" s="226">
        <v>1</v>
      </c>
      <c r="C80" s="226">
        <v>0</v>
      </c>
      <c r="D80" s="226">
        <v>0</v>
      </c>
      <c r="E80" s="226">
        <v>0</v>
      </c>
      <c r="G80" s="234">
        <v>44409</v>
      </c>
      <c r="H80" s="243">
        <f t="shared" si="7"/>
        <v>767771.04142583499</v>
      </c>
      <c r="I80" s="231">
        <f t="shared" si="0"/>
        <v>4341.0890924612286</v>
      </c>
      <c r="J80" s="231">
        <f t="shared" si="1"/>
        <v>417.47683003509337</v>
      </c>
      <c r="K80" s="231">
        <f t="shared" si="4"/>
        <v>1875</v>
      </c>
      <c r="L80" s="231">
        <f t="shared" si="5"/>
        <v>750</v>
      </c>
      <c r="M80" s="235">
        <f t="shared" si="2"/>
        <v>7383.5659224963219</v>
      </c>
      <c r="N80" s="231">
        <f t="shared" si="3"/>
        <v>767353.56459579989</v>
      </c>
      <c r="P80" s="226">
        <v>20</v>
      </c>
      <c r="Q80" s="235">
        <f t="shared" si="6"/>
        <v>-7383.5659224963219</v>
      </c>
      <c r="U80" s="243"/>
    </row>
    <row r="81" spans="1:21" hidden="1" outlineLevel="1" x14ac:dyDescent="0.3">
      <c r="A81" s="226">
        <v>21</v>
      </c>
      <c r="B81" s="226">
        <v>1</v>
      </c>
      <c r="C81" s="226">
        <v>0</v>
      </c>
      <c r="D81" s="226">
        <v>0</v>
      </c>
      <c r="E81" s="226">
        <v>0</v>
      </c>
      <c r="G81" s="234">
        <v>44440</v>
      </c>
      <c r="H81" s="243">
        <f t="shared" si="7"/>
        <v>767353.56459579989</v>
      </c>
      <c r="I81" s="231">
        <f t="shared" si="0"/>
        <v>4338.7286177683372</v>
      </c>
      <c r="J81" s="231">
        <f t="shared" si="1"/>
        <v>419.8373047279847</v>
      </c>
      <c r="K81" s="231">
        <f t="shared" si="4"/>
        <v>1875</v>
      </c>
      <c r="L81" s="231">
        <f t="shared" si="5"/>
        <v>750</v>
      </c>
      <c r="M81" s="235">
        <f t="shared" si="2"/>
        <v>7383.5659224963219</v>
      </c>
      <c r="N81" s="231">
        <f t="shared" si="3"/>
        <v>766933.7272910719</v>
      </c>
      <c r="P81" s="226">
        <v>21</v>
      </c>
      <c r="Q81" s="235">
        <f t="shared" si="6"/>
        <v>-7383.5659224963219</v>
      </c>
      <c r="U81" s="243"/>
    </row>
    <row r="82" spans="1:21" hidden="1" outlineLevel="1" x14ac:dyDescent="0.3">
      <c r="A82" s="226">
        <v>22</v>
      </c>
      <c r="B82" s="226">
        <v>1</v>
      </c>
      <c r="C82" s="226">
        <v>0</v>
      </c>
      <c r="D82" s="226">
        <v>0</v>
      </c>
      <c r="E82" s="226">
        <v>0</v>
      </c>
      <c r="G82" s="234">
        <v>44470</v>
      </c>
      <c r="H82" s="243">
        <f t="shared" si="7"/>
        <v>766933.7272910719</v>
      </c>
      <c r="I82" s="231">
        <f t="shared" si="0"/>
        <v>4336.3547966083488</v>
      </c>
      <c r="J82" s="231">
        <f t="shared" si="1"/>
        <v>422.21112588797314</v>
      </c>
      <c r="K82" s="231">
        <f t="shared" si="4"/>
        <v>1875</v>
      </c>
      <c r="L82" s="231">
        <f t="shared" si="5"/>
        <v>750</v>
      </c>
      <c r="M82" s="235">
        <f t="shared" si="2"/>
        <v>7383.5659224963219</v>
      </c>
      <c r="N82" s="231">
        <f t="shared" si="3"/>
        <v>766511.51616518397</v>
      </c>
      <c r="P82" s="226">
        <v>22</v>
      </c>
      <c r="Q82" s="235">
        <f t="shared" si="6"/>
        <v>-7383.5659224963219</v>
      </c>
      <c r="U82" s="243"/>
    </row>
    <row r="83" spans="1:21" hidden="1" outlineLevel="1" x14ac:dyDescent="0.3">
      <c r="A83" s="226">
        <v>23</v>
      </c>
      <c r="B83" s="226">
        <v>1</v>
      </c>
      <c r="C83" s="226">
        <v>0</v>
      </c>
      <c r="D83" s="226">
        <v>0</v>
      </c>
      <c r="E83" s="226">
        <v>0</v>
      </c>
      <c r="G83" s="234">
        <v>44501</v>
      </c>
      <c r="H83" s="243">
        <f t="shared" si="7"/>
        <v>766511.51616518397</v>
      </c>
      <c r="I83" s="231">
        <f t="shared" si="0"/>
        <v>4333.9675535183978</v>
      </c>
      <c r="J83" s="231">
        <f t="shared" si="1"/>
        <v>424.59836897792411</v>
      </c>
      <c r="K83" s="231">
        <f t="shared" si="4"/>
        <v>1875</v>
      </c>
      <c r="L83" s="231">
        <f t="shared" si="5"/>
        <v>750</v>
      </c>
      <c r="M83" s="235">
        <f t="shared" si="2"/>
        <v>7383.5659224963219</v>
      </c>
      <c r="N83" s="231">
        <f t="shared" si="3"/>
        <v>766086.91779620608</v>
      </c>
      <c r="P83" s="226">
        <v>23</v>
      </c>
      <c r="Q83" s="235">
        <f t="shared" si="6"/>
        <v>-7383.5659224963219</v>
      </c>
      <c r="U83" s="243"/>
    </row>
    <row r="84" spans="1:21" hidden="1" outlineLevel="1" x14ac:dyDescent="0.3">
      <c r="A84" s="226">
        <v>24</v>
      </c>
      <c r="B84" s="226">
        <v>2</v>
      </c>
      <c r="C84" s="226">
        <f t="shared" ref="C84" si="9">+$E$35+$E$36</f>
        <v>2625</v>
      </c>
      <c r="D84" s="226">
        <v>15000</v>
      </c>
      <c r="E84" s="226">
        <v>0</v>
      </c>
      <c r="G84" s="234">
        <v>44531</v>
      </c>
      <c r="H84" s="243">
        <f t="shared" si="7"/>
        <v>766086.91779620608</v>
      </c>
      <c r="I84" s="231">
        <f t="shared" si="0"/>
        <v>4331.5668126089422</v>
      </c>
      <c r="J84" s="231">
        <f t="shared" si="1"/>
        <v>22810.565032383704</v>
      </c>
      <c r="K84" s="231">
        <f t="shared" si="4"/>
        <v>1875</v>
      </c>
      <c r="L84" s="231">
        <f t="shared" si="5"/>
        <v>750</v>
      </c>
      <c r="M84" s="235">
        <f t="shared" si="2"/>
        <v>29767.131844992644</v>
      </c>
      <c r="N84" s="231">
        <f t="shared" si="3"/>
        <v>743276.35276382242</v>
      </c>
      <c r="P84" s="226">
        <v>24</v>
      </c>
      <c r="Q84" s="235">
        <f t="shared" si="6"/>
        <v>-29767.131844992644</v>
      </c>
      <c r="U84" s="243"/>
    </row>
    <row r="85" spans="1:21" hidden="1" outlineLevel="1" x14ac:dyDescent="0.3">
      <c r="A85" s="226">
        <v>25</v>
      </c>
      <c r="B85" s="226">
        <v>1</v>
      </c>
      <c r="C85" s="226">
        <v>0</v>
      </c>
      <c r="D85" s="226">
        <v>0</v>
      </c>
      <c r="E85" s="226">
        <v>0</v>
      </c>
      <c r="G85" s="234">
        <v>44562</v>
      </c>
      <c r="H85" s="243">
        <f t="shared" si="7"/>
        <v>743276.35276382242</v>
      </c>
      <c r="I85" s="231">
        <f t="shared" si="0"/>
        <v>4202.5925615469814</v>
      </c>
      <c r="J85" s="231">
        <f t="shared" si="1"/>
        <v>555.97336094934053</v>
      </c>
      <c r="K85" s="231">
        <f t="shared" si="4"/>
        <v>1875</v>
      </c>
      <c r="L85" s="231">
        <f t="shared" si="5"/>
        <v>750</v>
      </c>
      <c r="M85" s="235">
        <f t="shared" si="2"/>
        <v>7383.5659224963219</v>
      </c>
      <c r="N85" s="231">
        <f t="shared" si="3"/>
        <v>742720.37940287311</v>
      </c>
      <c r="P85" s="226">
        <v>25</v>
      </c>
      <c r="Q85" s="235">
        <f t="shared" si="6"/>
        <v>-7383.5659224963219</v>
      </c>
      <c r="U85" s="243"/>
    </row>
    <row r="86" spans="1:21" hidden="1" outlineLevel="1" x14ac:dyDescent="0.3">
      <c r="A86" s="226">
        <v>26</v>
      </c>
      <c r="B86" s="226">
        <v>1</v>
      </c>
      <c r="C86" s="226">
        <v>0</v>
      </c>
      <c r="D86" s="226">
        <v>0</v>
      </c>
      <c r="E86" s="226">
        <v>0</v>
      </c>
      <c r="G86" s="234">
        <v>44593</v>
      </c>
      <c r="H86" s="243">
        <f t="shared" si="7"/>
        <v>742720.37940287311</v>
      </c>
      <c r="I86" s="231">
        <f t="shared" si="0"/>
        <v>4199.4490073326497</v>
      </c>
      <c r="J86" s="231">
        <f t="shared" si="1"/>
        <v>559.11691516367227</v>
      </c>
      <c r="K86" s="231">
        <f t="shared" si="4"/>
        <v>1875</v>
      </c>
      <c r="L86" s="231">
        <f t="shared" si="5"/>
        <v>750</v>
      </c>
      <c r="M86" s="235">
        <f t="shared" si="2"/>
        <v>7383.5659224963219</v>
      </c>
      <c r="N86" s="231">
        <f t="shared" si="3"/>
        <v>742161.26248770941</v>
      </c>
      <c r="P86" s="226">
        <v>26</v>
      </c>
      <c r="Q86" s="235">
        <f t="shared" si="6"/>
        <v>-7383.5659224963219</v>
      </c>
      <c r="U86" s="243"/>
    </row>
    <row r="87" spans="1:21" hidden="1" outlineLevel="1" x14ac:dyDescent="0.3">
      <c r="A87" s="226">
        <v>27</v>
      </c>
      <c r="B87" s="226">
        <v>1</v>
      </c>
      <c r="C87" s="226">
        <v>0</v>
      </c>
      <c r="D87" s="226">
        <v>0</v>
      </c>
      <c r="E87" s="226">
        <v>0</v>
      </c>
      <c r="G87" s="234">
        <v>44621</v>
      </c>
      <c r="H87" s="243">
        <f t="shared" si="7"/>
        <v>742161.26248770941</v>
      </c>
      <c r="I87" s="231">
        <f t="shared" si="0"/>
        <v>4196.2876790057571</v>
      </c>
      <c r="J87" s="231">
        <f t="shared" si="1"/>
        <v>562.27824349056482</v>
      </c>
      <c r="K87" s="231">
        <f t="shared" si="4"/>
        <v>1875</v>
      </c>
      <c r="L87" s="231">
        <f t="shared" si="5"/>
        <v>750</v>
      </c>
      <c r="M87" s="235">
        <f t="shared" si="2"/>
        <v>7383.5659224963219</v>
      </c>
      <c r="N87" s="231">
        <f t="shared" si="3"/>
        <v>741598.98424421879</v>
      </c>
      <c r="P87" s="226">
        <v>27</v>
      </c>
      <c r="Q87" s="235">
        <f t="shared" si="6"/>
        <v>-7383.5659224963219</v>
      </c>
      <c r="U87" s="243"/>
    </row>
    <row r="88" spans="1:21" hidden="1" outlineLevel="1" x14ac:dyDescent="0.3">
      <c r="A88" s="226">
        <v>28</v>
      </c>
      <c r="B88" s="226">
        <v>1</v>
      </c>
      <c r="C88" s="226">
        <v>0</v>
      </c>
      <c r="D88" s="226">
        <v>0</v>
      </c>
      <c r="E88" s="226">
        <v>0</v>
      </c>
      <c r="G88" s="234">
        <v>44652</v>
      </c>
      <c r="H88" s="243">
        <f t="shared" si="7"/>
        <v>741598.98424421879</v>
      </c>
      <c r="I88" s="231">
        <f t="shared" si="0"/>
        <v>4193.1084760688864</v>
      </c>
      <c r="J88" s="231">
        <f t="shared" si="1"/>
        <v>565.45744642743557</v>
      </c>
      <c r="K88" s="231">
        <f t="shared" si="4"/>
        <v>1875</v>
      </c>
      <c r="L88" s="231">
        <f t="shared" si="5"/>
        <v>750</v>
      </c>
      <c r="M88" s="235">
        <f t="shared" si="2"/>
        <v>7383.5659224963219</v>
      </c>
      <c r="N88" s="231">
        <f t="shared" si="3"/>
        <v>741033.52679779136</v>
      </c>
      <c r="P88" s="226">
        <v>28</v>
      </c>
      <c r="Q88" s="235">
        <f t="shared" si="6"/>
        <v>-7383.5659224963219</v>
      </c>
      <c r="U88" s="243"/>
    </row>
    <row r="89" spans="1:21" hidden="1" outlineLevel="1" x14ac:dyDescent="0.3">
      <c r="A89" s="226">
        <v>29</v>
      </c>
      <c r="B89" s="226">
        <v>1</v>
      </c>
      <c r="C89" s="226">
        <v>0</v>
      </c>
      <c r="D89" s="226">
        <v>0</v>
      </c>
      <c r="E89" s="226">
        <v>0</v>
      </c>
      <c r="G89" s="234">
        <v>44682</v>
      </c>
      <c r="H89" s="243">
        <f t="shared" si="7"/>
        <v>741033.52679779136</v>
      </c>
      <c r="I89" s="231">
        <f t="shared" si="0"/>
        <v>4189.9112974563941</v>
      </c>
      <c r="J89" s="231">
        <f t="shared" si="1"/>
        <v>568.65462503992785</v>
      </c>
      <c r="K89" s="231">
        <f t="shared" si="4"/>
        <v>1875</v>
      </c>
      <c r="L89" s="231">
        <f t="shared" si="5"/>
        <v>750</v>
      </c>
      <c r="M89" s="235">
        <f t="shared" si="2"/>
        <v>7383.5659224963219</v>
      </c>
      <c r="N89" s="231">
        <f t="shared" si="3"/>
        <v>740464.87217275146</v>
      </c>
      <c r="P89" s="226">
        <v>29</v>
      </c>
      <c r="Q89" s="235">
        <f t="shared" si="6"/>
        <v>-7383.5659224963219</v>
      </c>
      <c r="U89" s="243"/>
    </row>
    <row r="90" spans="1:21" hidden="1" outlineLevel="1" x14ac:dyDescent="0.3">
      <c r="A90" s="226">
        <v>30</v>
      </c>
      <c r="B90" s="226">
        <v>2</v>
      </c>
      <c r="C90" s="226">
        <f t="shared" ref="C90" si="10">+$E$35+$E$36</f>
        <v>2625</v>
      </c>
      <c r="D90" s="226">
        <v>0</v>
      </c>
      <c r="E90" s="226">
        <v>0</v>
      </c>
      <c r="G90" s="234">
        <v>44713</v>
      </c>
      <c r="H90" s="243">
        <f t="shared" si="7"/>
        <v>740464.87217275146</v>
      </c>
      <c r="I90" s="231">
        <f t="shared" si="0"/>
        <v>4186.6960415311987</v>
      </c>
      <c r="J90" s="231">
        <f t="shared" si="1"/>
        <v>7955.4358034614452</v>
      </c>
      <c r="K90" s="231">
        <f t="shared" si="4"/>
        <v>1875</v>
      </c>
      <c r="L90" s="231">
        <f t="shared" si="5"/>
        <v>750</v>
      </c>
      <c r="M90" s="235">
        <f t="shared" si="2"/>
        <v>14767.131844992644</v>
      </c>
      <c r="N90" s="231">
        <f t="shared" si="3"/>
        <v>732509.43636928999</v>
      </c>
      <c r="P90" s="226">
        <v>30</v>
      </c>
      <c r="Q90" s="235">
        <f t="shared" si="6"/>
        <v>-14767.131844992644</v>
      </c>
      <c r="U90" s="243"/>
    </row>
    <row r="91" spans="1:21" hidden="1" outlineLevel="1" x14ac:dyDescent="0.3">
      <c r="A91" s="226">
        <v>31</v>
      </c>
      <c r="B91" s="226">
        <v>1</v>
      </c>
      <c r="C91" s="226">
        <v>0</v>
      </c>
      <c r="D91" s="226">
        <v>0</v>
      </c>
      <c r="E91" s="226">
        <v>0</v>
      </c>
      <c r="G91" s="234">
        <v>44743</v>
      </c>
      <c r="H91" s="243">
        <f t="shared" si="7"/>
        <v>732509.43636928999</v>
      </c>
      <c r="I91" s="231">
        <f t="shared" si="0"/>
        <v>4141.7148508782584</v>
      </c>
      <c r="J91" s="231">
        <f t="shared" si="1"/>
        <v>616.85107161806354</v>
      </c>
      <c r="K91" s="231">
        <f t="shared" si="4"/>
        <v>1875</v>
      </c>
      <c r="L91" s="231">
        <f t="shared" si="5"/>
        <v>750</v>
      </c>
      <c r="M91" s="235">
        <f t="shared" si="2"/>
        <v>7383.5659224963219</v>
      </c>
      <c r="N91" s="231">
        <f t="shared" si="3"/>
        <v>731892.58529767196</v>
      </c>
      <c r="P91" s="226">
        <v>31</v>
      </c>
      <c r="Q91" s="235">
        <f t="shared" si="6"/>
        <v>-7383.5659224963219</v>
      </c>
      <c r="U91" s="243"/>
    </row>
    <row r="92" spans="1:21" hidden="1" outlineLevel="1" x14ac:dyDescent="0.3">
      <c r="A92" s="226">
        <v>32</v>
      </c>
      <c r="B92" s="226">
        <v>1</v>
      </c>
      <c r="C92" s="226">
        <v>0</v>
      </c>
      <c r="D92" s="226">
        <v>0</v>
      </c>
      <c r="E92" s="226">
        <v>0</v>
      </c>
      <c r="G92" s="234">
        <v>44774</v>
      </c>
      <c r="H92" s="243">
        <f t="shared" si="7"/>
        <v>731892.58529767196</v>
      </c>
      <c r="I92" s="231">
        <f t="shared" si="0"/>
        <v>4138.2270852369529</v>
      </c>
      <c r="J92" s="231">
        <f t="shared" si="1"/>
        <v>620.33883725936903</v>
      </c>
      <c r="K92" s="231">
        <f t="shared" si="4"/>
        <v>1875</v>
      </c>
      <c r="L92" s="231">
        <f t="shared" si="5"/>
        <v>750</v>
      </c>
      <c r="M92" s="235">
        <f t="shared" si="2"/>
        <v>7383.5659224963219</v>
      </c>
      <c r="N92" s="231">
        <f t="shared" si="3"/>
        <v>731272.24646041263</v>
      </c>
      <c r="P92" s="226">
        <v>32</v>
      </c>
      <c r="Q92" s="235">
        <f t="shared" si="6"/>
        <v>-7383.5659224963219</v>
      </c>
      <c r="U92" s="243"/>
    </row>
    <row r="93" spans="1:21" hidden="1" outlineLevel="1" x14ac:dyDescent="0.3">
      <c r="A93" s="226">
        <v>33</v>
      </c>
      <c r="B93" s="226">
        <v>1</v>
      </c>
      <c r="C93" s="226">
        <v>0</v>
      </c>
      <c r="D93" s="226">
        <v>0</v>
      </c>
      <c r="E93" s="226">
        <v>0</v>
      </c>
      <c r="G93" s="234">
        <v>44805</v>
      </c>
      <c r="H93" s="243">
        <f t="shared" si="7"/>
        <v>731272.24646041263</v>
      </c>
      <c r="I93" s="231">
        <f t="shared" si="0"/>
        <v>4134.7195992616344</v>
      </c>
      <c r="J93" s="231">
        <f t="shared" si="1"/>
        <v>623.84632323468759</v>
      </c>
      <c r="K93" s="231">
        <f t="shared" si="4"/>
        <v>1875</v>
      </c>
      <c r="L93" s="231">
        <f t="shared" si="5"/>
        <v>750</v>
      </c>
      <c r="M93" s="235">
        <f t="shared" si="2"/>
        <v>7383.5659224963219</v>
      </c>
      <c r="N93" s="231">
        <f t="shared" si="3"/>
        <v>730648.4001371779</v>
      </c>
      <c r="P93" s="226">
        <v>33</v>
      </c>
      <c r="Q93" s="235">
        <f t="shared" si="6"/>
        <v>-7383.5659224963219</v>
      </c>
      <c r="U93" s="243"/>
    </row>
    <row r="94" spans="1:21" hidden="1" outlineLevel="1" x14ac:dyDescent="0.3">
      <c r="A94" s="226">
        <v>34</v>
      </c>
      <c r="B94" s="226">
        <v>1</v>
      </c>
      <c r="C94" s="226">
        <v>0</v>
      </c>
      <c r="D94" s="226">
        <v>0</v>
      </c>
      <c r="E94" s="226">
        <v>0</v>
      </c>
      <c r="G94" s="234">
        <v>44835</v>
      </c>
      <c r="H94" s="243">
        <f t="shared" si="7"/>
        <v>730648.4001371779</v>
      </c>
      <c r="I94" s="231">
        <f t="shared" si="0"/>
        <v>4131.192281450667</v>
      </c>
      <c r="J94" s="231">
        <f t="shared" si="1"/>
        <v>627.37364104565495</v>
      </c>
      <c r="K94" s="231">
        <f t="shared" si="4"/>
        <v>1875</v>
      </c>
      <c r="L94" s="231">
        <f t="shared" si="5"/>
        <v>750</v>
      </c>
      <c r="M94" s="235">
        <f t="shared" si="2"/>
        <v>7383.5659224963219</v>
      </c>
      <c r="N94" s="231">
        <f t="shared" si="3"/>
        <v>730021.02649613225</v>
      </c>
      <c r="P94" s="226">
        <v>34</v>
      </c>
      <c r="Q94" s="235">
        <f t="shared" si="6"/>
        <v>-7383.5659224963219</v>
      </c>
      <c r="U94" s="243"/>
    </row>
    <row r="95" spans="1:21" hidden="1" outlineLevel="1" x14ac:dyDescent="0.3">
      <c r="A95" s="226">
        <v>35</v>
      </c>
      <c r="B95" s="226">
        <v>1</v>
      </c>
      <c r="C95" s="226">
        <v>0</v>
      </c>
      <c r="D95" s="226">
        <v>0</v>
      </c>
      <c r="E95" s="226">
        <v>0</v>
      </c>
      <c r="G95" s="234">
        <v>44866</v>
      </c>
      <c r="H95" s="243">
        <f t="shared" si="7"/>
        <v>730021.02649613225</v>
      </c>
      <c r="I95" s="231">
        <f t="shared" si="0"/>
        <v>4127.6450196719697</v>
      </c>
      <c r="J95" s="231">
        <f t="shared" si="1"/>
        <v>630.9209028243522</v>
      </c>
      <c r="K95" s="231">
        <f t="shared" si="4"/>
        <v>1875</v>
      </c>
      <c r="L95" s="231">
        <f t="shared" si="5"/>
        <v>750</v>
      </c>
      <c r="M95" s="235">
        <f t="shared" si="2"/>
        <v>7383.5659224963219</v>
      </c>
      <c r="N95" s="231">
        <f t="shared" si="3"/>
        <v>729390.10559330788</v>
      </c>
      <c r="P95" s="226">
        <v>35</v>
      </c>
      <c r="Q95" s="235">
        <f t="shared" si="6"/>
        <v>-7383.5659224963219</v>
      </c>
      <c r="U95" s="243"/>
    </row>
    <row r="96" spans="1:21" hidden="1" outlineLevel="1" x14ac:dyDescent="0.3">
      <c r="A96" s="226">
        <v>36</v>
      </c>
      <c r="B96" s="226">
        <v>2</v>
      </c>
      <c r="C96" s="226">
        <f t="shared" ref="C96" si="11">+$E$35+$E$36</f>
        <v>2625</v>
      </c>
      <c r="D96" s="226">
        <v>15000</v>
      </c>
      <c r="E96" s="226">
        <v>0</v>
      </c>
      <c r="G96" s="234">
        <v>44896</v>
      </c>
      <c r="H96" s="243">
        <f t="shared" si="7"/>
        <v>729390.10559330788</v>
      </c>
      <c r="I96" s="231">
        <f t="shared" si="0"/>
        <v>4124.0777011594473</v>
      </c>
      <c r="J96" s="231">
        <f t="shared" si="1"/>
        <v>23018.054143833197</v>
      </c>
      <c r="K96" s="231">
        <f t="shared" si="4"/>
        <v>1875</v>
      </c>
      <c r="L96" s="231">
        <f t="shared" si="5"/>
        <v>750</v>
      </c>
      <c r="M96" s="235">
        <f t="shared" si="2"/>
        <v>29767.131844992644</v>
      </c>
      <c r="N96" s="231">
        <f t="shared" si="3"/>
        <v>706372.05144947465</v>
      </c>
      <c r="P96" s="226">
        <v>36</v>
      </c>
      <c r="Q96" s="235">
        <f t="shared" si="6"/>
        <v>-29767.131844992644</v>
      </c>
      <c r="U96" s="243"/>
    </row>
    <row r="97" spans="1:21" hidden="1" outlineLevel="1" x14ac:dyDescent="0.3">
      <c r="A97" s="226">
        <v>37</v>
      </c>
      <c r="B97" s="226">
        <v>1</v>
      </c>
      <c r="C97" s="226">
        <v>0</v>
      </c>
      <c r="D97" s="226">
        <v>0</v>
      </c>
      <c r="E97" s="226">
        <v>0</v>
      </c>
      <c r="G97" s="234">
        <v>44927</v>
      </c>
      <c r="H97" s="243">
        <f t="shared" si="7"/>
        <v>706372.05144947465</v>
      </c>
      <c r="I97" s="231">
        <f t="shared" si="0"/>
        <v>3993.930276495048</v>
      </c>
      <c r="J97" s="231">
        <f t="shared" si="1"/>
        <v>764.63564600127393</v>
      </c>
      <c r="K97" s="231">
        <f t="shared" si="4"/>
        <v>1875</v>
      </c>
      <c r="L97" s="231">
        <f t="shared" si="5"/>
        <v>750</v>
      </c>
      <c r="M97" s="235">
        <f t="shared" si="2"/>
        <v>7383.5659224963219</v>
      </c>
      <c r="N97" s="231">
        <f t="shared" si="3"/>
        <v>705607.41580347333</v>
      </c>
      <c r="P97" s="226">
        <v>37</v>
      </c>
      <c r="Q97" s="235">
        <f t="shared" si="6"/>
        <v>-7383.5659224963219</v>
      </c>
      <c r="U97" s="243"/>
    </row>
    <row r="98" spans="1:21" hidden="1" outlineLevel="1" x14ac:dyDescent="0.3">
      <c r="A98" s="226">
        <v>38</v>
      </c>
      <c r="B98" s="226">
        <v>1</v>
      </c>
      <c r="C98" s="226">
        <v>0</v>
      </c>
      <c r="D98" s="226">
        <v>0</v>
      </c>
      <c r="E98" s="226">
        <v>0</v>
      </c>
      <c r="G98" s="234">
        <v>44958</v>
      </c>
      <c r="H98" s="243">
        <f t="shared" si="7"/>
        <v>705607.41580347333</v>
      </c>
      <c r="I98" s="231">
        <f t="shared" si="0"/>
        <v>3989.606915384164</v>
      </c>
      <c r="J98" s="231">
        <f t="shared" si="1"/>
        <v>768.95900711215791</v>
      </c>
      <c r="K98" s="231">
        <f t="shared" si="4"/>
        <v>1875</v>
      </c>
      <c r="L98" s="231">
        <f t="shared" si="5"/>
        <v>750</v>
      </c>
      <c r="M98" s="235">
        <f t="shared" si="2"/>
        <v>7383.5659224963219</v>
      </c>
      <c r="N98" s="231">
        <f t="shared" si="3"/>
        <v>704838.45679636113</v>
      </c>
      <c r="P98" s="226">
        <v>38</v>
      </c>
      <c r="Q98" s="235">
        <f t="shared" si="6"/>
        <v>-7383.5659224963219</v>
      </c>
      <c r="U98" s="243"/>
    </row>
    <row r="99" spans="1:21" hidden="1" outlineLevel="1" x14ac:dyDescent="0.3">
      <c r="A99" s="226">
        <v>39</v>
      </c>
      <c r="B99" s="226">
        <v>1</v>
      </c>
      <c r="C99" s="226">
        <v>0</v>
      </c>
      <c r="D99" s="226">
        <v>0</v>
      </c>
      <c r="E99" s="226">
        <v>0</v>
      </c>
      <c r="G99" s="234">
        <v>44986</v>
      </c>
      <c r="H99" s="243">
        <f t="shared" si="7"/>
        <v>704838.45679636113</v>
      </c>
      <c r="I99" s="231">
        <f t="shared" si="0"/>
        <v>3985.2591093609967</v>
      </c>
      <c r="J99" s="231">
        <f t="shared" si="1"/>
        <v>773.30681313532523</v>
      </c>
      <c r="K99" s="231">
        <f t="shared" si="4"/>
        <v>1875</v>
      </c>
      <c r="L99" s="231">
        <f t="shared" si="5"/>
        <v>750</v>
      </c>
      <c r="M99" s="235">
        <f t="shared" si="2"/>
        <v>7383.5659224963219</v>
      </c>
      <c r="N99" s="231">
        <f t="shared" si="3"/>
        <v>704065.14998322586</v>
      </c>
      <c r="P99" s="226">
        <v>39</v>
      </c>
      <c r="Q99" s="235">
        <f t="shared" si="6"/>
        <v>-7383.5659224963219</v>
      </c>
      <c r="U99" s="243"/>
    </row>
    <row r="100" spans="1:21" hidden="1" outlineLevel="1" x14ac:dyDescent="0.3">
      <c r="A100" s="226">
        <v>40</v>
      </c>
      <c r="B100" s="226">
        <v>1</v>
      </c>
      <c r="C100" s="226">
        <v>0</v>
      </c>
      <c r="D100" s="226">
        <v>0</v>
      </c>
      <c r="E100" s="226">
        <v>0</v>
      </c>
      <c r="G100" s="234">
        <v>45017</v>
      </c>
      <c r="H100" s="243">
        <f t="shared" si="7"/>
        <v>704065.14998322586</v>
      </c>
      <c r="I100" s="231">
        <f t="shared" si="0"/>
        <v>3980.8867202104589</v>
      </c>
      <c r="J100" s="231">
        <f t="shared" si="1"/>
        <v>777.67920228586308</v>
      </c>
      <c r="K100" s="231">
        <f t="shared" si="4"/>
        <v>1875</v>
      </c>
      <c r="L100" s="231">
        <f t="shared" si="5"/>
        <v>750</v>
      </c>
      <c r="M100" s="235">
        <f t="shared" si="2"/>
        <v>7383.5659224963219</v>
      </c>
      <c r="N100" s="231">
        <f t="shared" si="3"/>
        <v>703287.47078094003</v>
      </c>
      <c r="P100" s="226">
        <v>40</v>
      </c>
      <c r="Q100" s="235">
        <f t="shared" si="6"/>
        <v>-7383.5659224963219</v>
      </c>
      <c r="U100" s="243"/>
    </row>
    <row r="101" spans="1:21" hidden="1" outlineLevel="1" x14ac:dyDescent="0.3">
      <c r="A101" s="226">
        <v>41</v>
      </c>
      <c r="B101" s="226">
        <v>1</v>
      </c>
      <c r="C101" s="226">
        <v>0</v>
      </c>
      <c r="D101" s="226">
        <v>0</v>
      </c>
      <c r="E101" s="226">
        <v>0</v>
      </c>
      <c r="G101" s="234">
        <v>45047</v>
      </c>
      <c r="H101" s="243">
        <f t="shared" si="7"/>
        <v>703287.47078094003</v>
      </c>
      <c r="I101" s="231">
        <f t="shared" si="0"/>
        <v>3976.4896089359731</v>
      </c>
      <c r="J101" s="231">
        <f t="shared" si="1"/>
        <v>782.07631356034881</v>
      </c>
      <c r="K101" s="231">
        <f t="shared" si="4"/>
        <v>1875</v>
      </c>
      <c r="L101" s="231">
        <f t="shared" si="5"/>
        <v>750</v>
      </c>
      <c r="M101" s="235">
        <f t="shared" si="2"/>
        <v>7383.5659224963219</v>
      </c>
      <c r="N101" s="231">
        <f t="shared" si="3"/>
        <v>702505.39446737967</v>
      </c>
      <c r="P101" s="226">
        <v>41</v>
      </c>
      <c r="Q101" s="235">
        <f t="shared" si="6"/>
        <v>-7383.5659224963219</v>
      </c>
      <c r="U101" s="243"/>
    </row>
    <row r="102" spans="1:21" hidden="1" outlineLevel="1" x14ac:dyDescent="0.3">
      <c r="A102" s="226">
        <v>42</v>
      </c>
      <c r="B102" s="226">
        <v>2</v>
      </c>
      <c r="C102" s="226">
        <f t="shared" ref="C102" si="12">+$E$35+$E$36</f>
        <v>2625</v>
      </c>
      <c r="D102" s="226">
        <v>0</v>
      </c>
      <c r="E102" s="226">
        <v>0</v>
      </c>
      <c r="G102" s="234">
        <v>45078</v>
      </c>
      <c r="H102" s="243">
        <f t="shared" si="7"/>
        <v>702505.39446737967</v>
      </c>
      <c r="I102" s="231">
        <f t="shared" si="0"/>
        <v>3972.0676357550569</v>
      </c>
      <c r="J102" s="231">
        <f t="shared" si="1"/>
        <v>8170.0642092375874</v>
      </c>
      <c r="K102" s="231">
        <f t="shared" si="4"/>
        <v>1875</v>
      </c>
      <c r="L102" s="231">
        <f t="shared" si="5"/>
        <v>750</v>
      </c>
      <c r="M102" s="235">
        <f t="shared" si="2"/>
        <v>14767.131844992644</v>
      </c>
      <c r="N102" s="231">
        <f t="shared" si="3"/>
        <v>694335.33025814209</v>
      </c>
      <c r="P102" s="226">
        <v>42</v>
      </c>
      <c r="Q102" s="235">
        <f t="shared" si="6"/>
        <v>-14767.131844992644</v>
      </c>
      <c r="U102" s="243"/>
    </row>
    <row r="103" spans="1:21" hidden="1" outlineLevel="1" x14ac:dyDescent="0.3">
      <c r="A103" s="226">
        <v>43</v>
      </c>
      <c r="B103" s="226">
        <v>1</v>
      </c>
      <c r="C103" s="226">
        <v>0</v>
      </c>
      <c r="D103" s="226">
        <v>0</v>
      </c>
      <c r="E103" s="226">
        <v>0</v>
      </c>
      <c r="G103" s="234">
        <v>45108</v>
      </c>
      <c r="H103" s="243">
        <f t="shared" si="7"/>
        <v>694335.33025814209</v>
      </c>
      <c r="I103" s="231">
        <f t="shared" si="0"/>
        <v>3925.8729048915916</v>
      </c>
      <c r="J103" s="231">
        <f t="shared" si="1"/>
        <v>832.69301760473036</v>
      </c>
      <c r="K103" s="231">
        <f t="shared" si="4"/>
        <v>1875</v>
      </c>
      <c r="L103" s="231">
        <f t="shared" si="5"/>
        <v>750</v>
      </c>
      <c r="M103" s="235">
        <f t="shared" si="2"/>
        <v>7383.5659224963219</v>
      </c>
      <c r="N103" s="231">
        <f t="shared" si="3"/>
        <v>693502.63724053733</v>
      </c>
      <c r="P103" s="226">
        <v>43</v>
      </c>
      <c r="Q103" s="235">
        <f t="shared" si="6"/>
        <v>-7383.5659224963219</v>
      </c>
      <c r="U103" s="243"/>
    </row>
    <row r="104" spans="1:21" hidden="1" outlineLevel="1" x14ac:dyDescent="0.3">
      <c r="A104" s="226">
        <v>44</v>
      </c>
      <c r="B104" s="226">
        <v>1</v>
      </c>
      <c r="C104" s="226">
        <v>0</v>
      </c>
      <c r="D104" s="226">
        <v>0</v>
      </c>
      <c r="E104" s="226">
        <v>0</v>
      </c>
      <c r="G104" s="234">
        <v>45139</v>
      </c>
      <c r="H104" s="243">
        <f t="shared" si="7"/>
        <v>693502.63724053733</v>
      </c>
      <c r="I104" s="231">
        <f t="shared" si="0"/>
        <v>3921.164737506977</v>
      </c>
      <c r="J104" s="231">
        <f t="shared" si="1"/>
        <v>837.40118498934498</v>
      </c>
      <c r="K104" s="231">
        <f t="shared" si="4"/>
        <v>1875</v>
      </c>
      <c r="L104" s="231">
        <f t="shared" si="5"/>
        <v>750</v>
      </c>
      <c r="M104" s="235">
        <f t="shared" si="2"/>
        <v>7383.5659224963219</v>
      </c>
      <c r="N104" s="231">
        <f t="shared" si="3"/>
        <v>692665.23605554795</v>
      </c>
      <c r="P104" s="226">
        <v>44</v>
      </c>
      <c r="Q104" s="235">
        <f t="shared" si="6"/>
        <v>-7383.5659224963219</v>
      </c>
      <c r="U104" s="243"/>
    </row>
    <row r="105" spans="1:21" hidden="1" outlineLevel="1" x14ac:dyDescent="0.3">
      <c r="A105" s="226">
        <v>45</v>
      </c>
      <c r="B105" s="226">
        <v>1</v>
      </c>
      <c r="C105" s="226">
        <v>0</v>
      </c>
      <c r="D105" s="226">
        <v>0</v>
      </c>
      <c r="E105" s="226">
        <v>0</v>
      </c>
      <c r="G105" s="234">
        <v>45170</v>
      </c>
      <c r="H105" s="243">
        <f t="shared" si="7"/>
        <v>692665.23605554795</v>
      </c>
      <c r="I105" s="231">
        <f t="shared" si="0"/>
        <v>3916.4299494594616</v>
      </c>
      <c r="J105" s="231">
        <f t="shared" si="1"/>
        <v>842.13597303686038</v>
      </c>
      <c r="K105" s="231">
        <f t="shared" si="4"/>
        <v>1875</v>
      </c>
      <c r="L105" s="231">
        <f t="shared" si="5"/>
        <v>750</v>
      </c>
      <c r="M105" s="235">
        <f t="shared" si="2"/>
        <v>7383.5659224963219</v>
      </c>
      <c r="N105" s="231">
        <f t="shared" si="3"/>
        <v>691823.10008251108</v>
      </c>
      <c r="P105" s="226">
        <v>45</v>
      </c>
      <c r="Q105" s="235">
        <f t="shared" si="6"/>
        <v>-7383.5659224963219</v>
      </c>
      <c r="U105" s="243"/>
    </row>
    <row r="106" spans="1:21" hidden="1" outlineLevel="1" x14ac:dyDescent="0.3">
      <c r="A106" s="226">
        <v>46</v>
      </c>
      <c r="B106" s="226">
        <v>1</v>
      </c>
      <c r="C106" s="226">
        <v>0</v>
      </c>
      <c r="D106" s="226">
        <v>0</v>
      </c>
      <c r="E106" s="226">
        <v>0</v>
      </c>
      <c r="G106" s="234">
        <v>45200</v>
      </c>
      <c r="H106" s="243">
        <f t="shared" si="7"/>
        <v>691823.10008251108</v>
      </c>
      <c r="I106" s="231">
        <f t="shared" si="0"/>
        <v>3911.6683902319473</v>
      </c>
      <c r="J106" s="231">
        <f t="shared" si="1"/>
        <v>846.8975322643746</v>
      </c>
      <c r="K106" s="231">
        <f t="shared" si="4"/>
        <v>1875</v>
      </c>
      <c r="L106" s="231">
        <f t="shared" si="5"/>
        <v>750</v>
      </c>
      <c r="M106" s="235">
        <f t="shared" si="2"/>
        <v>7383.5659224963219</v>
      </c>
      <c r="N106" s="231">
        <f t="shared" si="3"/>
        <v>690976.20255024673</v>
      </c>
      <c r="P106" s="226">
        <v>46</v>
      </c>
      <c r="Q106" s="235">
        <f t="shared" si="6"/>
        <v>-7383.5659224963219</v>
      </c>
      <c r="U106" s="243"/>
    </row>
    <row r="107" spans="1:21" hidden="1" outlineLevel="1" x14ac:dyDescent="0.3">
      <c r="A107" s="226">
        <v>47</v>
      </c>
      <c r="B107" s="226">
        <v>1</v>
      </c>
      <c r="C107" s="226">
        <v>0</v>
      </c>
      <c r="D107" s="226">
        <v>0</v>
      </c>
      <c r="E107" s="226">
        <v>0</v>
      </c>
      <c r="G107" s="234">
        <v>45231</v>
      </c>
      <c r="H107" s="243">
        <f t="shared" si="7"/>
        <v>690976.20255024673</v>
      </c>
      <c r="I107" s="231">
        <f t="shared" si="0"/>
        <v>3906.8799084562897</v>
      </c>
      <c r="J107" s="231">
        <f t="shared" si="1"/>
        <v>851.68601404003221</v>
      </c>
      <c r="K107" s="231">
        <f t="shared" si="4"/>
        <v>1875</v>
      </c>
      <c r="L107" s="231">
        <f t="shared" si="5"/>
        <v>750</v>
      </c>
      <c r="M107" s="235">
        <f t="shared" si="2"/>
        <v>7383.5659224963219</v>
      </c>
      <c r="N107" s="231">
        <f t="shared" si="3"/>
        <v>690124.51653620671</v>
      </c>
      <c r="P107" s="226">
        <v>47</v>
      </c>
      <c r="Q107" s="235">
        <f t="shared" si="6"/>
        <v>-7383.5659224963219</v>
      </c>
      <c r="U107" s="243"/>
    </row>
    <row r="108" spans="1:21" hidden="1" outlineLevel="1" x14ac:dyDescent="0.3">
      <c r="A108" s="226">
        <v>48</v>
      </c>
      <c r="B108" s="226">
        <v>2</v>
      </c>
      <c r="C108" s="226">
        <f t="shared" ref="C108" si="13">+$E$35+$E$36</f>
        <v>2625</v>
      </c>
      <c r="D108" s="226">
        <v>15000</v>
      </c>
      <c r="E108" s="226">
        <v>0</v>
      </c>
      <c r="G108" s="234">
        <v>45261</v>
      </c>
      <c r="H108" s="243">
        <f t="shared" si="7"/>
        <v>690124.51653620671</v>
      </c>
      <c r="I108" s="231">
        <f t="shared" si="0"/>
        <v>3902.0643519084879</v>
      </c>
      <c r="J108" s="231">
        <f t="shared" si="1"/>
        <v>23240.067493084156</v>
      </c>
      <c r="K108" s="231">
        <f t="shared" si="4"/>
        <v>1875</v>
      </c>
      <c r="L108" s="231">
        <f t="shared" si="5"/>
        <v>750</v>
      </c>
      <c r="M108" s="235">
        <f t="shared" si="2"/>
        <v>29767.131844992644</v>
      </c>
      <c r="N108" s="231">
        <f t="shared" si="3"/>
        <v>666884.44904312259</v>
      </c>
      <c r="P108" s="226">
        <v>48</v>
      </c>
      <c r="Q108" s="235">
        <f t="shared" si="6"/>
        <v>-29767.131844992644</v>
      </c>
      <c r="U108" s="243"/>
    </row>
    <row r="109" spans="1:21" hidden="1" outlineLevel="1" x14ac:dyDescent="0.3">
      <c r="A109" s="226">
        <v>49</v>
      </c>
      <c r="B109" s="226">
        <v>1</v>
      </c>
      <c r="C109" s="226">
        <v>0</v>
      </c>
      <c r="D109" s="226">
        <v>0</v>
      </c>
      <c r="E109" s="226">
        <v>0</v>
      </c>
      <c r="G109" s="234">
        <v>45292</v>
      </c>
      <c r="H109" s="243">
        <f t="shared" si="7"/>
        <v>666884.44904312259</v>
      </c>
      <c r="I109" s="231">
        <f t="shared" si="0"/>
        <v>3770.6616314894791</v>
      </c>
      <c r="J109" s="231">
        <f t="shared" si="1"/>
        <v>987.90429100684287</v>
      </c>
      <c r="K109" s="231">
        <f t="shared" si="4"/>
        <v>1875</v>
      </c>
      <c r="L109" s="231">
        <f t="shared" si="5"/>
        <v>750</v>
      </c>
      <c r="M109" s="235">
        <f t="shared" si="2"/>
        <v>7383.5659224963219</v>
      </c>
      <c r="N109" s="231">
        <f t="shared" si="3"/>
        <v>665896.54475211573</v>
      </c>
      <c r="P109" s="226">
        <v>49</v>
      </c>
      <c r="Q109" s="235">
        <f t="shared" si="6"/>
        <v>-7383.5659224963219</v>
      </c>
      <c r="U109" s="243"/>
    </row>
    <row r="110" spans="1:21" hidden="1" outlineLevel="1" x14ac:dyDescent="0.3">
      <c r="A110" s="226">
        <v>50</v>
      </c>
      <c r="B110" s="226">
        <v>1</v>
      </c>
      <c r="C110" s="226">
        <v>0</v>
      </c>
      <c r="D110" s="226">
        <v>0</v>
      </c>
      <c r="E110" s="226">
        <v>0</v>
      </c>
      <c r="G110" s="234">
        <v>45323</v>
      </c>
      <c r="H110" s="243">
        <f t="shared" si="7"/>
        <v>665896.54475211573</v>
      </c>
      <c r="I110" s="231">
        <f t="shared" si="0"/>
        <v>3765.0758769992849</v>
      </c>
      <c r="J110" s="231">
        <f t="shared" si="1"/>
        <v>993.49004549703704</v>
      </c>
      <c r="K110" s="231">
        <f t="shared" si="4"/>
        <v>1875</v>
      </c>
      <c r="L110" s="231">
        <f t="shared" si="5"/>
        <v>750</v>
      </c>
      <c r="M110" s="235">
        <f t="shared" si="2"/>
        <v>7383.5659224963219</v>
      </c>
      <c r="N110" s="231">
        <f t="shared" si="3"/>
        <v>664903.05470661866</v>
      </c>
      <c r="P110" s="226">
        <v>50</v>
      </c>
      <c r="Q110" s="235">
        <f t="shared" si="6"/>
        <v>-7383.5659224963219</v>
      </c>
      <c r="U110" s="243"/>
    </row>
    <row r="111" spans="1:21" hidden="1" outlineLevel="1" x14ac:dyDescent="0.3">
      <c r="A111" s="226">
        <v>51</v>
      </c>
      <c r="B111" s="226">
        <v>1</v>
      </c>
      <c r="C111" s="226">
        <v>0</v>
      </c>
      <c r="D111" s="226">
        <v>0</v>
      </c>
      <c r="E111" s="226">
        <v>0</v>
      </c>
      <c r="G111" s="234">
        <v>45352</v>
      </c>
      <c r="H111" s="243">
        <f t="shared" si="7"/>
        <v>664903.05470661866</v>
      </c>
      <c r="I111" s="231">
        <f t="shared" si="0"/>
        <v>3759.4585398411045</v>
      </c>
      <c r="J111" s="231">
        <f t="shared" si="1"/>
        <v>999.10738265521741</v>
      </c>
      <c r="K111" s="231">
        <f t="shared" si="4"/>
        <v>1875</v>
      </c>
      <c r="L111" s="231">
        <f t="shared" si="5"/>
        <v>750</v>
      </c>
      <c r="M111" s="235">
        <f t="shared" si="2"/>
        <v>7383.5659224963219</v>
      </c>
      <c r="N111" s="231">
        <f t="shared" si="3"/>
        <v>663903.9473239634</v>
      </c>
      <c r="P111" s="226">
        <v>51</v>
      </c>
      <c r="Q111" s="235">
        <f t="shared" si="6"/>
        <v>-7383.5659224963219</v>
      </c>
      <c r="U111" s="243"/>
    </row>
    <row r="112" spans="1:21" hidden="1" outlineLevel="1" x14ac:dyDescent="0.3">
      <c r="A112" s="226">
        <v>52</v>
      </c>
      <c r="B112" s="226">
        <v>1</v>
      </c>
      <c r="C112" s="226">
        <v>0</v>
      </c>
      <c r="D112" s="226">
        <v>0</v>
      </c>
      <c r="E112" s="226">
        <v>0</v>
      </c>
      <c r="G112" s="234">
        <v>45383</v>
      </c>
      <c r="H112" s="243">
        <f t="shared" si="7"/>
        <v>663903.9473239634</v>
      </c>
      <c r="I112" s="231">
        <f t="shared" si="0"/>
        <v>3753.8094414419415</v>
      </c>
      <c r="J112" s="231">
        <f t="shared" si="1"/>
        <v>1004.7564810543804</v>
      </c>
      <c r="K112" s="231">
        <f t="shared" si="4"/>
        <v>1875</v>
      </c>
      <c r="L112" s="231">
        <f t="shared" si="5"/>
        <v>750</v>
      </c>
      <c r="M112" s="235">
        <f t="shared" si="2"/>
        <v>7383.5659224963219</v>
      </c>
      <c r="N112" s="231">
        <f t="shared" si="3"/>
        <v>662899.19084290904</v>
      </c>
      <c r="P112" s="226">
        <v>52</v>
      </c>
      <c r="Q112" s="235">
        <f t="shared" si="6"/>
        <v>-7383.5659224963219</v>
      </c>
      <c r="U112" s="243"/>
    </row>
    <row r="113" spans="1:21" hidden="1" outlineLevel="1" x14ac:dyDescent="0.3">
      <c r="A113" s="226">
        <v>53</v>
      </c>
      <c r="B113" s="226">
        <v>1</v>
      </c>
      <c r="C113" s="226">
        <v>0</v>
      </c>
      <c r="D113" s="226">
        <v>0</v>
      </c>
      <c r="E113" s="226">
        <v>0</v>
      </c>
      <c r="G113" s="234">
        <v>45413</v>
      </c>
      <c r="H113" s="243">
        <f t="shared" si="7"/>
        <v>662899.19084290904</v>
      </c>
      <c r="I113" s="231">
        <f t="shared" si="0"/>
        <v>3748.1284022191226</v>
      </c>
      <c r="J113" s="231">
        <f t="shared" si="1"/>
        <v>1010.4375202771994</v>
      </c>
      <c r="K113" s="231">
        <f t="shared" si="4"/>
        <v>1875</v>
      </c>
      <c r="L113" s="231">
        <f t="shared" si="5"/>
        <v>750</v>
      </c>
      <c r="M113" s="235">
        <f t="shared" si="2"/>
        <v>7383.5659224963219</v>
      </c>
      <c r="N113" s="231">
        <f t="shared" si="3"/>
        <v>661888.75332263182</v>
      </c>
      <c r="P113" s="226">
        <v>53</v>
      </c>
      <c r="Q113" s="235">
        <f t="shared" si="6"/>
        <v>-7383.5659224963219</v>
      </c>
      <c r="U113" s="243"/>
    </row>
    <row r="114" spans="1:21" hidden="1" outlineLevel="1" x14ac:dyDescent="0.3">
      <c r="A114" s="226">
        <v>54</v>
      </c>
      <c r="B114" s="226">
        <v>2</v>
      </c>
      <c r="C114" s="226">
        <f t="shared" ref="C114" si="14">+$E$35+$E$36</f>
        <v>2625</v>
      </c>
      <c r="D114" s="226">
        <v>0</v>
      </c>
      <c r="E114" s="226">
        <v>0</v>
      </c>
      <c r="G114" s="234">
        <v>45444</v>
      </c>
      <c r="H114" s="243">
        <f t="shared" si="7"/>
        <v>661888.75332263182</v>
      </c>
      <c r="I114" s="231">
        <f t="shared" si="0"/>
        <v>3742.4152415745857</v>
      </c>
      <c r="J114" s="231">
        <f t="shared" si="1"/>
        <v>8399.7166034180591</v>
      </c>
      <c r="K114" s="231">
        <f t="shared" si="4"/>
        <v>1875</v>
      </c>
      <c r="L114" s="231">
        <f t="shared" si="5"/>
        <v>750</v>
      </c>
      <c r="M114" s="235">
        <f t="shared" si="2"/>
        <v>14767.131844992644</v>
      </c>
      <c r="N114" s="231">
        <f t="shared" si="3"/>
        <v>653489.03671921371</v>
      </c>
      <c r="P114" s="226">
        <v>54</v>
      </c>
      <c r="Q114" s="235">
        <f t="shared" si="6"/>
        <v>-14767.131844992644</v>
      </c>
      <c r="U114" s="243"/>
    </row>
    <row r="115" spans="1:21" hidden="1" outlineLevel="1" x14ac:dyDescent="0.3">
      <c r="A115" s="226">
        <v>55</v>
      </c>
      <c r="B115" s="226">
        <v>1</v>
      </c>
      <c r="C115" s="226">
        <v>0</v>
      </c>
      <c r="D115" s="226">
        <v>0</v>
      </c>
      <c r="E115" s="226">
        <v>0</v>
      </c>
      <c r="G115" s="234">
        <v>45474</v>
      </c>
      <c r="H115" s="243">
        <f t="shared" si="7"/>
        <v>653489.03671921371</v>
      </c>
      <c r="I115" s="231">
        <f t="shared" si="0"/>
        <v>3694.9220226858579</v>
      </c>
      <c r="J115" s="231">
        <f t="shared" si="1"/>
        <v>1063.6438998104641</v>
      </c>
      <c r="K115" s="231">
        <f t="shared" si="4"/>
        <v>1875</v>
      </c>
      <c r="L115" s="231">
        <f t="shared" si="5"/>
        <v>750</v>
      </c>
      <c r="M115" s="235">
        <f t="shared" si="2"/>
        <v>7383.5659224963219</v>
      </c>
      <c r="N115" s="231">
        <f t="shared" si="3"/>
        <v>652425.39281940321</v>
      </c>
      <c r="P115" s="226">
        <v>55</v>
      </c>
      <c r="Q115" s="235">
        <f t="shared" si="6"/>
        <v>-7383.5659224963219</v>
      </c>
      <c r="U115" s="243"/>
    </row>
    <row r="116" spans="1:21" hidden="1" outlineLevel="1" x14ac:dyDescent="0.3">
      <c r="A116" s="226">
        <v>56</v>
      </c>
      <c r="B116" s="226">
        <v>1</v>
      </c>
      <c r="C116" s="226">
        <v>0</v>
      </c>
      <c r="D116" s="226">
        <v>0</v>
      </c>
      <c r="E116" s="226">
        <v>0</v>
      </c>
      <c r="G116" s="234">
        <v>45505</v>
      </c>
      <c r="H116" s="243">
        <f t="shared" si="7"/>
        <v>652425.39281940321</v>
      </c>
      <c r="I116" s="231">
        <f t="shared" si="0"/>
        <v>3688.9080254359023</v>
      </c>
      <c r="J116" s="231">
        <f t="shared" si="1"/>
        <v>1069.6578970604196</v>
      </c>
      <c r="K116" s="231">
        <f t="shared" si="4"/>
        <v>1875</v>
      </c>
      <c r="L116" s="231">
        <f t="shared" si="5"/>
        <v>750</v>
      </c>
      <c r="M116" s="235">
        <f t="shared" si="2"/>
        <v>7383.5659224963219</v>
      </c>
      <c r="N116" s="231">
        <f t="shared" si="3"/>
        <v>651355.73492234282</v>
      </c>
      <c r="P116" s="226">
        <v>56</v>
      </c>
      <c r="Q116" s="235">
        <f t="shared" si="6"/>
        <v>-7383.5659224963219</v>
      </c>
      <c r="U116" s="243"/>
    </row>
    <row r="117" spans="1:21" hidden="1" outlineLevel="1" x14ac:dyDescent="0.3">
      <c r="A117" s="226">
        <v>57</v>
      </c>
      <c r="B117" s="226">
        <v>1</v>
      </c>
      <c r="C117" s="226">
        <v>0</v>
      </c>
      <c r="D117" s="226">
        <v>0</v>
      </c>
      <c r="E117" s="226">
        <v>0</v>
      </c>
      <c r="G117" s="234">
        <v>45536</v>
      </c>
      <c r="H117" s="243">
        <f t="shared" si="7"/>
        <v>651355.73492234282</v>
      </c>
      <c r="I117" s="231">
        <f t="shared" si="0"/>
        <v>3682.860024171137</v>
      </c>
      <c r="J117" s="231">
        <f t="shared" si="1"/>
        <v>1075.705898325185</v>
      </c>
      <c r="K117" s="231">
        <f t="shared" si="4"/>
        <v>1875</v>
      </c>
      <c r="L117" s="231">
        <f t="shared" si="5"/>
        <v>750</v>
      </c>
      <c r="M117" s="235">
        <f t="shared" si="2"/>
        <v>7383.5659224963219</v>
      </c>
      <c r="N117" s="231">
        <f t="shared" si="3"/>
        <v>650280.02902401763</v>
      </c>
      <c r="P117" s="226">
        <v>57</v>
      </c>
      <c r="Q117" s="235">
        <f t="shared" si="6"/>
        <v>-7383.5659224963219</v>
      </c>
      <c r="U117" s="243"/>
    </row>
    <row r="118" spans="1:21" hidden="1" outlineLevel="1" x14ac:dyDescent="0.3">
      <c r="A118" s="226">
        <v>58</v>
      </c>
      <c r="B118" s="226">
        <v>1</v>
      </c>
      <c r="C118" s="226">
        <v>0</v>
      </c>
      <c r="D118" s="226">
        <v>0</v>
      </c>
      <c r="E118" s="226">
        <v>0</v>
      </c>
      <c r="G118" s="234">
        <v>45566</v>
      </c>
      <c r="H118" s="243">
        <f t="shared" si="7"/>
        <v>650280.02902401763</v>
      </c>
      <c r="I118" s="231">
        <f t="shared" si="0"/>
        <v>3676.777826627917</v>
      </c>
      <c r="J118" s="231">
        <f t="shared" si="1"/>
        <v>1081.788095868405</v>
      </c>
      <c r="K118" s="231">
        <f t="shared" si="4"/>
        <v>1875</v>
      </c>
      <c r="L118" s="231">
        <f t="shared" si="5"/>
        <v>750</v>
      </c>
      <c r="M118" s="235">
        <f t="shared" si="2"/>
        <v>7383.5659224963219</v>
      </c>
      <c r="N118" s="231">
        <f t="shared" si="3"/>
        <v>649198.2409281492</v>
      </c>
      <c r="P118" s="226">
        <v>58</v>
      </c>
      <c r="Q118" s="235">
        <f t="shared" si="6"/>
        <v>-7383.5659224963219</v>
      </c>
      <c r="U118" s="243"/>
    </row>
    <row r="119" spans="1:21" hidden="1" outlineLevel="1" x14ac:dyDescent="0.3">
      <c r="A119" s="226">
        <v>59</v>
      </c>
      <c r="B119" s="226">
        <v>1</v>
      </c>
      <c r="C119" s="226">
        <v>0</v>
      </c>
      <c r="D119" s="226">
        <v>0</v>
      </c>
      <c r="E119" s="226">
        <v>0</v>
      </c>
      <c r="G119" s="234">
        <v>45597</v>
      </c>
      <c r="H119" s="243">
        <f t="shared" si="7"/>
        <v>649198.2409281492</v>
      </c>
      <c r="I119" s="231">
        <f t="shared" si="0"/>
        <v>3670.6612394555123</v>
      </c>
      <c r="J119" s="231">
        <f t="shared" si="1"/>
        <v>1087.9046830408097</v>
      </c>
      <c r="K119" s="231">
        <f t="shared" si="4"/>
        <v>1875</v>
      </c>
      <c r="L119" s="231">
        <f t="shared" si="5"/>
        <v>750</v>
      </c>
      <c r="M119" s="235">
        <f t="shared" si="2"/>
        <v>7383.5659224963219</v>
      </c>
      <c r="N119" s="231">
        <f t="shared" si="3"/>
        <v>648110.3362451084</v>
      </c>
      <c r="P119" s="226">
        <v>59</v>
      </c>
      <c r="Q119" s="235">
        <f t="shared" si="6"/>
        <v>-7383.5659224963219</v>
      </c>
      <c r="U119" s="243"/>
    </row>
    <row r="120" spans="1:21" hidden="1" outlineLevel="1" x14ac:dyDescent="0.3">
      <c r="A120" s="226">
        <v>60</v>
      </c>
      <c r="B120" s="226">
        <v>2</v>
      </c>
      <c r="C120" s="226">
        <f t="shared" ref="C120" si="15">+$E$35+$E$36</f>
        <v>2625</v>
      </c>
      <c r="D120" s="226">
        <v>15000</v>
      </c>
      <c r="E120" s="226">
        <v>0</v>
      </c>
      <c r="G120" s="234">
        <v>45627</v>
      </c>
      <c r="H120" s="243">
        <f t="shared" si="7"/>
        <v>648110.3362451084</v>
      </c>
      <c r="I120" s="231">
        <f t="shared" si="0"/>
        <v>3664.5100682099605</v>
      </c>
      <c r="J120" s="231">
        <f t="shared" si="1"/>
        <v>23477.621776782682</v>
      </c>
      <c r="K120" s="231">
        <f t="shared" si="4"/>
        <v>1875</v>
      </c>
      <c r="L120" s="231">
        <f t="shared" si="5"/>
        <v>750</v>
      </c>
      <c r="M120" s="235">
        <f t="shared" si="2"/>
        <v>29767.131844992644</v>
      </c>
      <c r="N120" s="231">
        <f t="shared" si="3"/>
        <v>624632.71446832572</v>
      </c>
      <c r="P120" s="226">
        <v>60</v>
      </c>
      <c r="Q120" s="235">
        <f t="shared" si="6"/>
        <v>-29767.131844992644</v>
      </c>
      <c r="U120" s="243"/>
    </row>
    <row r="121" spans="1:21" hidden="1" outlineLevel="1" x14ac:dyDescent="0.3">
      <c r="A121" s="226">
        <v>61</v>
      </c>
      <c r="B121" s="226">
        <v>1</v>
      </c>
      <c r="C121" s="226">
        <v>0</v>
      </c>
      <c r="D121" s="226">
        <v>0</v>
      </c>
      <c r="E121" s="226">
        <v>0</v>
      </c>
      <c r="G121" s="234">
        <v>45658</v>
      </c>
      <c r="H121" s="243">
        <f t="shared" si="7"/>
        <v>624632.71446832572</v>
      </c>
      <c r="I121" s="231">
        <f t="shared" si="0"/>
        <v>3531.7641813335194</v>
      </c>
      <c r="J121" s="231">
        <f t="shared" si="1"/>
        <v>1226.8017411628025</v>
      </c>
      <c r="K121" s="231">
        <f t="shared" si="4"/>
        <v>1875</v>
      </c>
      <c r="L121" s="231">
        <f t="shared" si="5"/>
        <v>750</v>
      </c>
      <c r="M121" s="235">
        <f t="shared" si="2"/>
        <v>7383.5659224963219</v>
      </c>
      <c r="N121" s="231">
        <f t="shared" si="3"/>
        <v>623405.91272716294</v>
      </c>
      <c r="P121" s="226">
        <v>61</v>
      </c>
      <c r="Q121" s="235">
        <f t="shared" si="6"/>
        <v>-7383.5659224963219</v>
      </c>
      <c r="U121" s="243"/>
    </row>
    <row r="122" spans="1:21" hidden="1" outlineLevel="1" x14ac:dyDescent="0.3">
      <c r="A122" s="226">
        <v>62</v>
      </c>
      <c r="B122" s="226">
        <v>1</v>
      </c>
      <c r="C122" s="226">
        <v>0</v>
      </c>
      <c r="D122" s="226">
        <v>0</v>
      </c>
      <c r="E122" s="226">
        <v>0</v>
      </c>
      <c r="G122" s="234">
        <v>45689</v>
      </c>
      <c r="H122" s="243">
        <f t="shared" si="7"/>
        <v>623405.91272716294</v>
      </c>
      <c r="I122" s="231">
        <f t="shared" si="0"/>
        <v>3524.8276659274629</v>
      </c>
      <c r="J122" s="231">
        <f t="shared" si="1"/>
        <v>1233.738256568859</v>
      </c>
      <c r="K122" s="231">
        <f t="shared" si="4"/>
        <v>1875</v>
      </c>
      <c r="L122" s="231">
        <f t="shared" si="5"/>
        <v>750</v>
      </c>
      <c r="M122" s="235">
        <f t="shared" si="2"/>
        <v>7383.5659224963219</v>
      </c>
      <c r="N122" s="231">
        <f t="shared" si="3"/>
        <v>622172.17447059404</v>
      </c>
      <c r="P122" s="226">
        <v>62</v>
      </c>
      <c r="Q122" s="235">
        <f t="shared" si="6"/>
        <v>-7383.5659224963219</v>
      </c>
      <c r="U122" s="243"/>
    </row>
    <row r="123" spans="1:21" hidden="1" outlineLevel="1" x14ac:dyDescent="0.3">
      <c r="A123" s="226">
        <v>63</v>
      </c>
      <c r="B123" s="226">
        <v>1</v>
      </c>
      <c r="C123" s="226">
        <v>0</v>
      </c>
      <c r="D123" s="226">
        <v>0</v>
      </c>
      <c r="E123" s="226">
        <v>0</v>
      </c>
      <c r="G123" s="234">
        <v>45717</v>
      </c>
      <c r="H123" s="243">
        <f t="shared" si="7"/>
        <v>622172.17447059404</v>
      </c>
      <c r="I123" s="231">
        <f t="shared" si="0"/>
        <v>3517.8519304548186</v>
      </c>
      <c r="J123" s="231">
        <f t="shared" si="1"/>
        <v>1240.7139920415034</v>
      </c>
      <c r="K123" s="231">
        <f t="shared" si="4"/>
        <v>1875</v>
      </c>
      <c r="L123" s="231">
        <f t="shared" si="5"/>
        <v>750</v>
      </c>
      <c r="M123" s="235">
        <f t="shared" si="2"/>
        <v>7383.5659224963219</v>
      </c>
      <c r="N123" s="231">
        <f t="shared" si="3"/>
        <v>620931.4604785525</v>
      </c>
      <c r="P123" s="226">
        <v>63</v>
      </c>
      <c r="Q123" s="235">
        <f t="shared" si="6"/>
        <v>-7383.5659224963219</v>
      </c>
      <c r="U123" s="243"/>
    </row>
    <row r="124" spans="1:21" hidden="1" outlineLevel="1" x14ac:dyDescent="0.3">
      <c r="A124" s="226">
        <v>64</v>
      </c>
      <c r="B124" s="226">
        <v>1</v>
      </c>
      <c r="C124" s="226">
        <v>0</v>
      </c>
      <c r="D124" s="226">
        <v>0</v>
      </c>
      <c r="E124" s="226">
        <v>0</v>
      </c>
      <c r="G124" s="234">
        <v>45748</v>
      </c>
      <c r="H124" s="243">
        <f t="shared" si="7"/>
        <v>620931.4604785525</v>
      </c>
      <c r="I124" s="231">
        <f t="shared" si="0"/>
        <v>3510.8367531596277</v>
      </c>
      <c r="J124" s="231">
        <f t="shared" si="1"/>
        <v>1247.7291693366942</v>
      </c>
      <c r="K124" s="231">
        <f t="shared" si="4"/>
        <v>1875</v>
      </c>
      <c r="L124" s="231">
        <f t="shared" si="5"/>
        <v>750</v>
      </c>
      <c r="M124" s="235">
        <f t="shared" si="2"/>
        <v>7383.5659224963219</v>
      </c>
      <c r="N124" s="231">
        <f t="shared" si="3"/>
        <v>619683.73130921577</v>
      </c>
      <c r="P124" s="226">
        <v>64</v>
      </c>
      <c r="Q124" s="235">
        <f t="shared" si="6"/>
        <v>-7383.5659224963219</v>
      </c>
      <c r="U124" s="243"/>
    </row>
    <row r="125" spans="1:21" hidden="1" outlineLevel="1" x14ac:dyDescent="0.3">
      <c r="A125" s="226">
        <v>65</v>
      </c>
      <c r="B125" s="226">
        <v>1</v>
      </c>
      <c r="C125" s="226">
        <v>0</v>
      </c>
      <c r="D125" s="226">
        <v>0</v>
      </c>
      <c r="E125" s="226">
        <v>0</v>
      </c>
      <c r="G125" s="234">
        <v>45778</v>
      </c>
      <c r="H125" s="243">
        <f t="shared" si="7"/>
        <v>619683.73130921577</v>
      </c>
      <c r="I125" s="231">
        <f t="shared" ref="I125:I188" si="16">+H125*$C$50</f>
        <v>3503.7819110320916</v>
      </c>
      <c r="J125" s="231">
        <f t="shared" ref="J125:J188" si="17">+M125-I125-K125-L125</f>
        <v>1254.7840114642304</v>
      </c>
      <c r="K125" s="231">
        <f t="shared" si="4"/>
        <v>1875</v>
      </c>
      <c r="L125" s="231">
        <f t="shared" si="5"/>
        <v>750</v>
      </c>
      <c r="M125" s="235">
        <f t="shared" ref="M125:M188" si="18">+B125*$C$57+D125</f>
        <v>7383.5659224963219</v>
      </c>
      <c r="N125" s="231">
        <f t="shared" ref="N125:N188" si="19">+H125-J125</f>
        <v>618428.94729775155</v>
      </c>
      <c r="P125" s="226">
        <v>65</v>
      </c>
      <c r="Q125" s="235">
        <f t="shared" si="6"/>
        <v>-7383.5659224963219</v>
      </c>
      <c r="U125" s="243"/>
    </row>
    <row r="126" spans="1:21" hidden="1" outlineLevel="1" x14ac:dyDescent="0.3">
      <c r="A126" s="226">
        <v>66</v>
      </c>
      <c r="B126" s="226">
        <v>2</v>
      </c>
      <c r="C126" s="226">
        <f t="shared" ref="C126" si="20">+$E$35+$E$36</f>
        <v>2625</v>
      </c>
      <c r="D126" s="226">
        <v>0</v>
      </c>
      <c r="E126" s="226">
        <v>0</v>
      </c>
      <c r="G126" s="234">
        <v>45809</v>
      </c>
      <c r="H126" s="243">
        <f t="shared" si="7"/>
        <v>618428.94729775155</v>
      </c>
      <c r="I126" s="231">
        <f t="shared" si="16"/>
        <v>3496.6871798014813</v>
      </c>
      <c r="J126" s="231">
        <f t="shared" si="17"/>
        <v>8645.4446651911621</v>
      </c>
      <c r="K126" s="231">
        <f t="shared" ref="K126:K189" si="21">+$E$35</f>
        <v>1875</v>
      </c>
      <c r="L126" s="231">
        <f t="shared" ref="L126:L189" si="22">+$E$36</f>
        <v>750</v>
      </c>
      <c r="M126" s="235">
        <f t="shared" si="18"/>
        <v>14767.131844992644</v>
      </c>
      <c r="N126" s="231">
        <f t="shared" si="19"/>
        <v>609783.50263256044</v>
      </c>
      <c r="P126" s="226">
        <v>66</v>
      </c>
      <c r="Q126" s="235">
        <f t="shared" ref="Q126:Q189" si="23">-M126</f>
        <v>-14767.131844992644</v>
      </c>
      <c r="U126" s="243"/>
    </row>
    <row r="127" spans="1:21" hidden="1" outlineLevel="1" x14ac:dyDescent="0.3">
      <c r="A127" s="226">
        <v>67</v>
      </c>
      <c r="B127" s="226">
        <v>1</v>
      </c>
      <c r="C127" s="226">
        <v>0</v>
      </c>
      <c r="D127" s="226">
        <v>0</v>
      </c>
      <c r="E127" s="226">
        <v>0</v>
      </c>
      <c r="G127" s="234">
        <v>45839</v>
      </c>
      <c r="H127" s="243">
        <f t="shared" ref="H127:H190" si="24">+N126</f>
        <v>609783.50263256044</v>
      </c>
      <c r="I127" s="231">
        <f t="shared" si="16"/>
        <v>3447.8045787257233</v>
      </c>
      <c r="J127" s="231">
        <f t="shared" si="17"/>
        <v>1310.7613437705986</v>
      </c>
      <c r="K127" s="231">
        <f t="shared" si="21"/>
        <v>1875</v>
      </c>
      <c r="L127" s="231">
        <f t="shared" si="22"/>
        <v>750</v>
      </c>
      <c r="M127" s="235">
        <f t="shared" si="18"/>
        <v>7383.5659224963219</v>
      </c>
      <c r="N127" s="231">
        <f t="shared" si="19"/>
        <v>608472.7412887899</v>
      </c>
      <c r="P127" s="226">
        <v>67</v>
      </c>
      <c r="Q127" s="235">
        <f t="shared" si="23"/>
        <v>-7383.5659224963219</v>
      </c>
      <c r="U127" s="243"/>
    </row>
    <row r="128" spans="1:21" hidden="1" outlineLevel="1" x14ac:dyDescent="0.3">
      <c r="A128" s="226">
        <v>68</v>
      </c>
      <c r="B128" s="226">
        <v>1</v>
      </c>
      <c r="C128" s="226">
        <v>0</v>
      </c>
      <c r="D128" s="226">
        <v>0</v>
      </c>
      <c r="E128" s="226">
        <v>0</v>
      </c>
      <c r="G128" s="234">
        <v>45870</v>
      </c>
      <c r="H128" s="243">
        <f t="shared" si="24"/>
        <v>608472.7412887899</v>
      </c>
      <c r="I128" s="231">
        <f t="shared" si="16"/>
        <v>3440.3933435198537</v>
      </c>
      <c r="J128" s="231">
        <f t="shared" si="17"/>
        <v>1318.1725789764682</v>
      </c>
      <c r="K128" s="231">
        <f t="shared" si="21"/>
        <v>1875</v>
      </c>
      <c r="L128" s="231">
        <f t="shared" si="22"/>
        <v>750</v>
      </c>
      <c r="M128" s="235">
        <f t="shared" si="18"/>
        <v>7383.5659224963219</v>
      </c>
      <c r="N128" s="231">
        <f t="shared" si="19"/>
        <v>607154.56870981341</v>
      </c>
      <c r="P128" s="226">
        <v>68</v>
      </c>
      <c r="Q128" s="235">
        <f t="shared" si="23"/>
        <v>-7383.5659224963219</v>
      </c>
      <c r="U128" s="243"/>
    </row>
    <row r="129" spans="1:21" hidden="1" outlineLevel="1" x14ac:dyDescent="0.3">
      <c r="A129" s="226">
        <v>69</v>
      </c>
      <c r="B129" s="226">
        <v>1</v>
      </c>
      <c r="C129" s="226">
        <v>0</v>
      </c>
      <c r="D129" s="226">
        <v>0</v>
      </c>
      <c r="E129" s="226">
        <v>0</v>
      </c>
      <c r="G129" s="234">
        <v>45901</v>
      </c>
      <c r="H129" s="243">
        <f t="shared" si="24"/>
        <v>607154.56870981341</v>
      </c>
      <c r="I129" s="231">
        <f t="shared" si="16"/>
        <v>3432.94020411263</v>
      </c>
      <c r="J129" s="231">
        <f t="shared" si="17"/>
        <v>1325.6257183836919</v>
      </c>
      <c r="K129" s="231">
        <f t="shared" si="21"/>
        <v>1875</v>
      </c>
      <c r="L129" s="231">
        <f t="shared" si="22"/>
        <v>750</v>
      </c>
      <c r="M129" s="235">
        <f t="shared" si="18"/>
        <v>7383.5659224963219</v>
      </c>
      <c r="N129" s="231">
        <f t="shared" si="19"/>
        <v>605828.94299142971</v>
      </c>
      <c r="P129" s="226">
        <v>69</v>
      </c>
      <c r="Q129" s="235">
        <f t="shared" si="23"/>
        <v>-7383.5659224963219</v>
      </c>
      <c r="U129" s="243"/>
    </row>
    <row r="130" spans="1:21" hidden="1" outlineLevel="1" x14ac:dyDescent="0.3">
      <c r="A130" s="226">
        <v>70</v>
      </c>
      <c r="B130" s="226">
        <v>1</v>
      </c>
      <c r="C130" s="226">
        <v>0</v>
      </c>
      <c r="D130" s="226">
        <v>0</v>
      </c>
      <c r="E130" s="226">
        <v>0</v>
      </c>
      <c r="G130" s="234">
        <v>45931</v>
      </c>
      <c r="H130" s="243">
        <f t="shared" si="24"/>
        <v>605828.94299142971</v>
      </c>
      <c r="I130" s="231">
        <f t="shared" si="16"/>
        <v>3425.4449235716047</v>
      </c>
      <c r="J130" s="231">
        <f t="shared" si="17"/>
        <v>1333.1209989247172</v>
      </c>
      <c r="K130" s="231">
        <f t="shared" si="21"/>
        <v>1875</v>
      </c>
      <c r="L130" s="231">
        <f t="shared" si="22"/>
        <v>750</v>
      </c>
      <c r="M130" s="235">
        <f t="shared" si="18"/>
        <v>7383.5659224963219</v>
      </c>
      <c r="N130" s="231">
        <f t="shared" si="19"/>
        <v>604495.82199250499</v>
      </c>
      <c r="P130" s="226">
        <v>70</v>
      </c>
      <c r="Q130" s="235">
        <f t="shared" si="23"/>
        <v>-7383.5659224963219</v>
      </c>
      <c r="U130" s="243"/>
    </row>
    <row r="131" spans="1:21" hidden="1" outlineLevel="1" x14ac:dyDescent="0.3">
      <c r="A131" s="226">
        <v>71</v>
      </c>
      <c r="B131" s="226">
        <v>1</v>
      </c>
      <c r="C131" s="226">
        <v>0</v>
      </c>
      <c r="D131" s="226">
        <v>0</v>
      </c>
      <c r="E131" s="226">
        <v>0</v>
      </c>
      <c r="G131" s="234">
        <v>45962</v>
      </c>
      <c r="H131" s="243">
        <f t="shared" si="24"/>
        <v>604495.82199250499</v>
      </c>
      <c r="I131" s="231">
        <f t="shared" si="16"/>
        <v>3417.9072636246815</v>
      </c>
      <c r="J131" s="231">
        <f t="shared" si="17"/>
        <v>1340.6586588716405</v>
      </c>
      <c r="K131" s="231">
        <f t="shared" si="21"/>
        <v>1875</v>
      </c>
      <c r="L131" s="231">
        <f t="shared" si="22"/>
        <v>750</v>
      </c>
      <c r="M131" s="235">
        <f t="shared" si="18"/>
        <v>7383.5659224963219</v>
      </c>
      <c r="N131" s="231">
        <f t="shared" si="19"/>
        <v>603155.16333363333</v>
      </c>
      <c r="P131" s="226">
        <v>71</v>
      </c>
      <c r="Q131" s="235">
        <f t="shared" si="23"/>
        <v>-7383.5659224963219</v>
      </c>
      <c r="U131" s="243"/>
    </row>
    <row r="132" spans="1:21" hidden="1" outlineLevel="1" x14ac:dyDescent="0.3">
      <c r="A132" s="226">
        <v>72</v>
      </c>
      <c r="B132" s="226">
        <v>2</v>
      </c>
      <c r="C132" s="226">
        <f t="shared" ref="C132" si="25">+$E$35+$E$36</f>
        <v>2625</v>
      </c>
      <c r="D132" s="226">
        <v>15000</v>
      </c>
      <c r="E132" s="226">
        <v>0</v>
      </c>
      <c r="G132" s="234">
        <v>45992</v>
      </c>
      <c r="H132" s="243">
        <f t="shared" si="24"/>
        <v>603155.16333363333</v>
      </c>
      <c r="I132" s="231">
        <f t="shared" si="16"/>
        <v>3410.3269846525372</v>
      </c>
      <c r="J132" s="231">
        <f t="shared" si="17"/>
        <v>23731.804860340108</v>
      </c>
      <c r="K132" s="231">
        <f t="shared" si="21"/>
        <v>1875</v>
      </c>
      <c r="L132" s="231">
        <f t="shared" si="22"/>
        <v>750</v>
      </c>
      <c r="M132" s="235">
        <f t="shared" si="18"/>
        <v>29767.131844992644</v>
      </c>
      <c r="N132" s="231">
        <f t="shared" si="19"/>
        <v>579423.35847329325</v>
      </c>
      <c r="P132" s="226">
        <v>72</v>
      </c>
      <c r="Q132" s="235">
        <f t="shared" si="23"/>
        <v>-29767.131844992644</v>
      </c>
      <c r="U132" s="243"/>
    </row>
    <row r="133" spans="1:21" hidden="1" outlineLevel="1" x14ac:dyDescent="0.3">
      <c r="A133" s="226">
        <v>73</v>
      </c>
      <c r="B133" s="226">
        <v>1</v>
      </c>
      <c r="C133" s="226">
        <v>0</v>
      </c>
      <c r="D133" s="226">
        <v>0</v>
      </c>
      <c r="E133" s="226">
        <v>0</v>
      </c>
      <c r="G133" s="234">
        <v>46023</v>
      </c>
      <c r="H133" s="243">
        <f t="shared" si="24"/>
        <v>579423.35847329325</v>
      </c>
      <c r="I133" s="231">
        <f t="shared" si="16"/>
        <v>3276.1439096666436</v>
      </c>
      <c r="J133" s="231">
        <f t="shared" si="17"/>
        <v>1482.4220128296784</v>
      </c>
      <c r="K133" s="231">
        <f t="shared" si="21"/>
        <v>1875</v>
      </c>
      <c r="L133" s="231">
        <f t="shared" si="22"/>
        <v>750</v>
      </c>
      <c r="M133" s="235">
        <f t="shared" si="18"/>
        <v>7383.5659224963219</v>
      </c>
      <c r="N133" s="231">
        <f t="shared" si="19"/>
        <v>577940.93646046356</v>
      </c>
      <c r="P133" s="226">
        <v>73</v>
      </c>
      <c r="Q133" s="235">
        <f t="shared" si="23"/>
        <v>-7383.5659224963219</v>
      </c>
      <c r="U133" s="243"/>
    </row>
    <row r="134" spans="1:21" hidden="1" outlineLevel="1" x14ac:dyDescent="0.3">
      <c r="A134" s="226">
        <v>74</v>
      </c>
      <c r="B134" s="226">
        <v>1</v>
      </c>
      <c r="C134" s="226">
        <v>0</v>
      </c>
      <c r="D134" s="226">
        <v>0</v>
      </c>
      <c r="E134" s="226">
        <v>0</v>
      </c>
      <c r="G134" s="234">
        <v>46054</v>
      </c>
      <c r="H134" s="243">
        <f t="shared" si="24"/>
        <v>577940.93646046356</v>
      </c>
      <c r="I134" s="231">
        <f t="shared" si="16"/>
        <v>3267.7620800806144</v>
      </c>
      <c r="J134" s="231">
        <f t="shared" si="17"/>
        <v>1490.8038424157075</v>
      </c>
      <c r="K134" s="231">
        <f t="shared" si="21"/>
        <v>1875</v>
      </c>
      <c r="L134" s="231">
        <f t="shared" si="22"/>
        <v>750</v>
      </c>
      <c r="M134" s="235">
        <f t="shared" si="18"/>
        <v>7383.5659224963219</v>
      </c>
      <c r="N134" s="231">
        <f t="shared" si="19"/>
        <v>576450.13261804788</v>
      </c>
      <c r="P134" s="226">
        <v>74</v>
      </c>
      <c r="Q134" s="235">
        <f t="shared" si="23"/>
        <v>-7383.5659224963219</v>
      </c>
      <c r="U134" s="243"/>
    </row>
    <row r="135" spans="1:21" hidden="1" outlineLevel="1" x14ac:dyDescent="0.3">
      <c r="A135" s="226">
        <v>75</v>
      </c>
      <c r="B135" s="226">
        <v>1</v>
      </c>
      <c r="C135" s="226">
        <v>0</v>
      </c>
      <c r="D135" s="226">
        <v>0</v>
      </c>
      <c r="E135" s="226">
        <v>0</v>
      </c>
      <c r="G135" s="244">
        <v>46082</v>
      </c>
      <c r="H135" s="245">
        <f t="shared" si="24"/>
        <v>576450.13261804788</v>
      </c>
      <c r="I135" s="246">
        <f t="shared" si="16"/>
        <v>3259.3328584114938</v>
      </c>
      <c r="J135" s="246">
        <f t="shared" si="17"/>
        <v>1499.2330640848286</v>
      </c>
      <c r="K135" s="246">
        <f t="shared" si="21"/>
        <v>1875</v>
      </c>
      <c r="L135" s="246">
        <f t="shared" si="22"/>
        <v>750</v>
      </c>
      <c r="M135" s="247">
        <f t="shared" si="18"/>
        <v>7383.5659224963219</v>
      </c>
      <c r="N135" s="246">
        <f t="shared" si="19"/>
        <v>574950.8995539631</v>
      </c>
      <c r="O135" s="231">
        <f>+N135*80%</f>
        <v>459960.71964317048</v>
      </c>
      <c r="P135" s="226">
        <v>75</v>
      </c>
      <c r="Q135" s="235">
        <f t="shared" si="23"/>
        <v>-7383.5659224963219</v>
      </c>
      <c r="U135" s="243"/>
    </row>
    <row r="136" spans="1:21" hidden="1" outlineLevel="1" x14ac:dyDescent="0.3">
      <c r="A136" s="226">
        <v>76</v>
      </c>
      <c r="B136" s="226">
        <v>1</v>
      </c>
      <c r="C136" s="226">
        <v>0</v>
      </c>
      <c r="D136" s="226">
        <v>0</v>
      </c>
      <c r="E136" s="226">
        <v>0</v>
      </c>
      <c r="G136" s="234">
        <v>46113</v>
      </c>
      <c r="H136" s="243">
        <f t="shared" si="24"/>
        <v>574950.8995539631</v>
      </c>
      <c r="I136" s="231">
        <f t="shared" si="16"/>
        <v>3250.8559766975532</v>
      </c>
      <c r="J136" s="231">
        <f t="shared" si="17"/>
        <v>1507.7099457987688</v>
      </c>
      <c r="K136" s="231">
        <f t="shared" si="21"/>
        <v>1875</v>
      </c>
      <c r="L136" s="231">
        <f t="shared" si="22"/>
        <v>750</v>
      </c>
      <c r="M136" s="235">
        <f t="shared" si="18"/>
        <v>7383.5659224963219</v>
      </c>
      <c r="N136" s="231">
        <f t="shared" si="19"/>
        <v>573443.18960816436</v>
      </c>
      <c r="P136" s="226">
        <v>76</v>
      </c>
      <c r="Q136" s="235">
        <f t="shared" si="23"/>
        <v>-7383.5659224963219</v>
      </c>
      <c r="U136" s="243"/>
    </row>
    <row r="137" spans="1:21" hidden="1" outlineLevel="1" x14ac:dyDescent="0.3">
      <c r="A137" s="226">
        <v>77</v>
      </c>
      <c r="B137" s="226">
        <v>1</v>
      </c>
      <c r="C137" s="226">
        <v>0</v>
      </c>
      <c r="D137" s="226">
        <v>0</v>
      </c>
      <c r="E137" s="226">
        <v>0</v>
      </c>
      <c r="G137" s="234">
        <v>46143</v>
      </c>
      <c r="H137" s="243">
        <f t="shared" si="24"/>
        <v>573443.18960816436</v>
      </c>
      <c r="I137" s="231">
        <f t="shared" si="16"/>
        <v>3242.3311654619706</v>
      </c>
      <c r="J137" s="231">
        <f t="shared" si="17"/>
        <v>1516.2347570343518</v>
      </c>
      <c r="K137" s="231">
        <f t="shared" si="21"/>
        <v>1875</v>
      </c>
      <c r="L137" s="231">
        <f t="shared" si="22"/>
        <v>750</v>
      </c>
      <c r="M137" s="235">
        <f t="shared" si="18"/>
        <v>7383.5659224963219</v>
      </c>
      <c r="N137" s="231">
        <f t="shared" si="19"/>
        <v>571926.95485113002</v>
      </c>
      <c r="P137" s="226">
        <v>77</v>
      </c>
      <c r="Q137" s="235">
        <f t="shared" si="23"/>
        <v>-7383.5659224963219</v>
      </c>
      <c r="U137" s="243"/>
    </row>
    <row r="138" spans="1:21" hidden="1" outlineLevel="1" x14ac:dyDescent="0.3">
      <c r="A138" s="226">
        <v>78</v>
      </c>
      <c r="B138" s="226">
        <v>2</v>
      </c>
      <c r="C138" s="226">
        <f t="shared" ref="C138" si="26">+$E$35+$E$36</f>
        <v>2625</v>
      </c>
      <c r="D138" s="226">
        <v>0</v>
      </c>
      <c r="E138" s="226">
        <v>0</v>
      </c>
      <c r="G138" s="234">
        <v>46174</v>
      </c>
      <c r="H138" s="243">
        <f t="shared" si="24"/>
        <v>571926.95485113002</v>
      </c>
      <c r="I138" s="231">
        <f t="shared" si="16"/>
        <v>3233.7581537042611</v>
      </c>
      <c r="J138" s="231">
        <f t="shared" si="17"/>
        <v>8908.3736912883833</v>
      </c>
      <c r="K138" s="231">
        <f t="shared" si="21"/>
        <v>1875</v>
      </c>
      <c r="L138" s="231">
        <f t="shared" si="22"/>
        <v>750</v>
      </c>
      <c r="M138" s="235">
        <f t="shared" si="18"/>
        <v>14767.131844992644</v>
      </c>
      <c r="N138" s="231">
        <f t="shared" si="19"/>
        <v>563018.58115984162</v>
      </c>
      <c r="P138" s="226">
        <v>78</v>
      </c>
      <c r="Q138" s="235">
        <f t="shared" si="23"/>
        <v>-14767.131844992644</v>
      </c>
      <c r="U138" s="243"/>
    </row>
    <row r="139" spans="1:21" hidden="1" outlineLevel="1" x14ac:dyDescent="0.3">
      <c r="A139" s="226">
        <v>79</v>
      </c>
      <c r="B139" s="226">
        <v>1</v>
      </c>
      <c r="C139" s="226">
        <v>0</v>
      </c>
      <c r="D139" s="226">
        <v>0</v>
      </c>
      <c r="E139" s="226">
        <v>0</v>
      </c>
      <c r="G139" s="234">
        <v>46204</v>
      </c>
      <c r="H139" s="243">
        <f t="shared" si="24"/>
        <v>563018.58115984162</v>
      </c>
      <c r="I139" s="231">
        <f t="shared" si="16"/>
        <v>3183.3889136883804</v>
      </c>
      <c r="J139" s="231">
        <f t="shared" si="17"/>
        <v>1575.1770088079411</v>
      </c>
      <c r="K139" s="231">
        <f t="shared" si="21"/>
        <v>1875</v>
      </c>
      <c r="L139" s="231">
        <f t="shared" si="22"/>
        <v>750</v>
      </c>
      <c r="M139" s="235">
        <f t="shared" si="18"/>
        <v>7383.5659224963219</v>
      </c>
      <c r="N139" s="231">
        <f t="shared" si="19"/>
        <v>561443.40415103373</v>
      </c>
      <c r="P139" s="226">
        <v>79</v>
      </c>
      <c r="Q139" s="235">
        <f t="shared" si="23"/>
        <v>-7383.5659224963219</v>
      </c>
      <c r="U139" s="243"/>
    </row>
    <row r="140" spans="1:21" hidden="1" outlineLevel="1" x14ac:dyDescent="0.3">
      <c r="A140" s="226">
        <v>80</v>
      </c>
      <c r="B140" s="226">
        <v>1</v>
      </c>
      <c r="C140" s="226">
        <v>0</v>
      </c>
      <c r="D140" s="226">
        <v>0</v>
      </c>
      <c r="E140" s="226">
        <v>0</v>
      </c>
      <c r="G140" s="234">
        <v>46235</v>
      </c>
      <c r="H140" s="243">
        <f t="shared" si="24"/>
        <v>561443.40415103373</v>
      </c>
      <c r="I140" s="231">
        <f t="shared" si="16"/>
        <v>3174.4826338696821</v>
      </c>
      <c r="J140" s="231">
        <f t="shared" si="17"/>
        <v>1584.0832886266398</v>
      </c>
      <c r="K140" s="231">
        <f t="shared" si="21"/>
        <v>1875</v>
      </c>
      <c r="L140" s="231">
        <f t="shared" si="22"/>
        <v>750</v>
      </c>
      <c r="M140" s="235">
        <f t="shared" si="18"/>
        <v>7383.5659224963219</v>
      </c>
      <c r="N140" s="231">
        <f t="shared" si="19"/>
        <v>559859.3208624071</v>
      </c>
      <c r="P140" s="226">
        <v>80</v>
      </c>
      <c r="Q140" s="235">
        <f t="shared" si="23"/>
        <v>-7383.5659224963219</v>
      </c>
      <c r="U140" s="243"/>
    </row>
    <row r="141" spans="1:21" hidden="1" outlineLevel="1" x14ac:dyDescent="0.3">
      <c r="A141" s="226">
        <v>81</v>
      </c>
      <c r="B141" s="226">
        <v>1</v>
      </c>
      <c r="C141" s="226">
        <v>0</v>
      </c>
      <c r="D141" s="226">
        <v>0</v>
      </c>
      <c r="E141" s="226">
        <v>0</v>
      </c>
      <c r="G141" s="234">
        <v>46266</v>
      </c>
      <c r="H141" s="243">
        <f t="shared" si="24"/>
        <v>559859.3208624071</v>
      </c>
      <c r="I141" s="231">
        <f t="shared" si="16"/>
        <v>3165.5259966500284</v>
      </c>
      <c r="J141" s="231">
        <f t="shared" si="17"/>
        <v>1593.039925846293</v>
      </c>
      <c r="K141" s="231">
        <f t="shared" si="21"/>
        <v>1875</v>
      </c>
      <c r="L141" s="231">
        <f t="shared" si="22"/>
        <v>750</v>
      </c>
      <c r="M141" s="235">
        <f t="shared" si="18"/>
        <v>7383.5659224963219</v>
      </c>
      <c r="N141" s="231">
        <f t="shared" si="19"/>
        <v>558266.28093656083</v>
      </c>
      <c r="P141" s="226">
        <v>81</v>
      </c>
      <c r="Q141" s="235">
        <f t="shared" si="23"/>
        <v>-7383.5659224963219</v>
      </c>
      <c r="U141" s="243"/>
    </row>
    <row r="142" spans="1:21" hidden="1" outlineLevel="1" x14ac:dyDescent="0.3">
      <c r="A142" s="226">
        <v>82</v>
      </c>
      <c r="B142" s="226">
        <v>1</v>
      </c>
      <c r="C142" s="226">
        <v>0</v>
      </c>
      <c r="D142" s="226">
        <v>0</v>
      </c>
      <c r="E142" s="226">
        <v>0</v>
      </c>
      <c r="G142" s="234">
        <v>46296</v>
      </c>
      <c r="H142" s="243">
        <f t="shared" si="24"/>
        <v>558266.28093656083</v>
      </c>
      <c r="I142" s="231">
        <f t="shared" si="16"/>
        <v>3156.5187173013524</v>
      </c>
      <c r="J142" s="231">
        <f t="shared" si="17"/>
        <v>1602.0472051949691</v>
      </c>
      <c r="K142" s="231">
        <f t="shared" si="21"/>
        <v>1875</v>
      </c>
      <c r="L142" s="231">
        <f t="shared" si="22"/>
        <v>750</v>
      </c>
      <c r="M142" s="235">
        <f t="shared" si="18"/>
        <v>7383.5659224963219</v>
      </c>
      <c r="N142" s="231">
        <f t="shared" si="19"/>
        <v>556664.23373136588</v>
      </c>
      <c r="P142" s="226">
        <v>82</v>
      </c>
      <c r="Q142" s="235">
        <f t="shared" si="23"/>
        <v>-7383.5659224963219</v>
      </c>
      <c r="U142" s="243"/>
    </row>
    <row r="143" spans="1:21" hidden="1" outlineLevel="1" x14ac:dyDescent="0.3">
      <c r="A143" s="226">
        <v>83</v>
      </c>
      <c r="B143" s="226">
        <v>1</v>
      </c>
      <c r="C143" s="226">
        <v>0</v>
      </c>
      <c r="D143" s="226">
        <v>0</v>
      </c>
      <c r="E143" s="226">
        <v>0</v>
      </c>
      <c r="G143" s="234">
        <v>46327</v>
      </c>
      <c r="H143" s="243">
        <f t="shared" si="24"/>
        <v>556664.23373136588</v>
      </c>
      <c r="I143" s="231">
        <f t="shared" si="16"/>
        <v>3147.4605094856938</v>
      </c>
      <c r="J143" s="231">
        <f t="shared" si="17"/>
        <v>1611.1054130106277</v>
      </c>
      <c r="K143" s="231">
        <f t="shared" si="21"/>
        <v>1875</v>
      </c>
      <c r="L143" s="231">
        <f t="shared" si="22"/>
        <v>750</v>
      </c>
      <c r="M143" s="235">
        <f t="shared" si="18"/>
        <v>7383.5659224963219</v>
      </c>
      <c r="N143" s="231">
        <f t="shared" si="19"/>
        <v>555053.1283183553</v>
      </c>
      <c r="P143" s="226">
        <v>83</v>
      </c>
      <c r="Q143" s="235">
        <f t="shared" si="23"/>
        <v>-7383.5659224963219</v>
      </c>
      <c r="U143" s="243"/>
    </row>
    <row r="144" spans="1:21" hidden="1" outlineLevel="1" x14ac:dyDescent="0.3">
      <c r="A144" s="226">
        <v>84</v>
      </c>
      <c r="B144" s="226">
        <v>2</v>
      </c>
      <c r="C144" s="226">
        <f t="shared" ref="C144" si="27">+$E$35+$E$36</f>
        <v>2625</v>
      </c>
      <c r="D144" s="226">
        <v>15000</v>
      </c>
      <c r="E144" s="226">
        <v>0</v>
      </c>
      <c r="G144" s="234">
        <v>46357</v>
      </c>
      <c r="H144" s="243">
        <f t="shared" si="24"/>
        <v>555053.1283183553</v>
      </c>
      <c r="I144" s="231">
        <f t="shared" si="16"/>
        <v>3138.3510852460963</v>
      </c>
      <c r="J144" s="231">
        <f t="shared" si="17"/>
        <v>24003.780759746547</v>
      </c>
      <c r="K144" s="231">
        <f t="shared" si="21"/>
        <v>1875</v>
      </c>
      <c r="L144" s="231">
        <f t="shared" si="22"/>
        <v>750</v>
      </c>
      <c r="M144" s="235">
        <f t="shared" si="18"/>
        <v>29767.131844992644</v>
      </c>
      <c r="N144" s="231">
        <f t="shared" si="19"/>
        <v>531049.34755860874</v>
      </c>
      <c r="P144" s="226">
        <v>84</v>
      </c>
      <c r="Q144" s="235">
        <f t="shared" si="23"/>
        <v>-29767.131844992644</v>
      </c>
      <c r="U144" s="243"/>
    </row>
    <row r="145" spans="1:21" hidden="1" outlineLevel="1" x14ac:dyDescent="0.3">
      <c r="A145" s="226">
        <v>85</v>
      </c>
      <c r="B145" s="226">
        <v>1</v>
      </c>
      <c r="C145" s="226">
        <v>0</v>
      </c>
      <c r="D145" s="226">
        <v>0</v>
      </c>
      <c r="E145" s="226">
        <v>0</v>
      </c>
      <c r="G145" s="234">
        <v>46388</v>
      </c>
      <c r="H145" s="243">
        <f t="shared" si="24"/>
        <v>531049.34755860874</v>
      </c>
      <c r="I145" s="231">
        <f t="shared" si="16"/>
        <v>3002.6302189830876</v>
      </c>
      <c r="J145" s="231">
        <f t="shared" si="17"/>
        <v>1755.9357035132343</v>
      </c>
      <c r="K145" s="231">
        <f t="shared" si="21"/>
        <v>1875</v>
      </c>
      <c r="L145" s="231">
        <f t="shared" si="22"/>
        <v>750</v>
      </c>
      <c r="M145" s="235">
        <f t="shared" si="18"/>
        <v>7383.5659224963219</v>
      </c>
      <c r="N145" s="231">
        <f t="shared" si="19"/>
        <v>529293.41185509553</v>
      </c>
      <c r="P145" s="226">
        <v>85</v>
      </c>
      <c r="Q145" s="235">
        <f t="shared" si="23"/>
        <v>-7383.5659224963219</v>
      </c>
      <c r="U145" s="243"/>
    </row>
    <row r="146" spans="1:21" hidden="1" outlineLevel="1" x14ac:dyDescent="0.3">
      <c r="A146" s="226">
        <v>86</v>
      </c>
      <c r="B146" s="226">
        <v>1</v>
      </c>
      <c r="C146" s="226">
        <v>0</v>
      </c>
      <c r="D146" s="226">
        <v>0</v>
      </c>
      <c r="E146" s="226">
        <v>0</v>
      </c>
      <c r="G146" s="234">
        <v>46419</v>
      </c>
      <c r="H146" s="243">
        <f t="shared" si="24"/>
        <v>529293.41185509553</v>
      </c>
      <c r="I146" s="231">
        <f t="shared" si="16"/>
        <v>2992.7019032244884</v>
      </c>
      <c r="J146" s="231">
        <f t="shared" si="17"/>
        <v>1765.864019271834</v>
      </c>
      <c r="K146" s="231">
        <f t="shared" si="21"/>
        <v>1875</v>
      </c>
      <c r="L146" s="231">
        <f t="shared" si="22"/>
        <v>750</v>
      </c>
      <c r="M146" s="235">
        <f t="shared" si="18"/>
        <v>7383.5659224963219</v>
      </c>
      <c r="N146" s="231">
        <f t="shared" si="19"/>
        <v>527527.54783582373</v>
      </c>
      <c r="P146" s="226">
        <v>86</v>
      </c>
      <c r="Q146" s="235">
        <f t="shared" si="23"/>
        <v>-7383.5659224963219</v>
      </c>
      <c r="U146" s="243"/>
    </row>
    <row r="147" spans="1:21" hidden="1" outlineLevel="1" x14ac:dyDescent="0.3">
      <c r="A147" s="226">
        <v>87</v>
      </c>
      <c r="B147" s="226">
        <v>1</v>
      </c>
      <c r="C147" s="226">
        <v>0</v>
      </c>
      <c r="D147" s="226">
        <v>0</v>
      </c>
      <c r="E147" s="226">
        <v>0</v>
      </c>
      <c r="G147" s="234">
        <v>46447</v>
      </c>
      <c r="H147" s="243">
        <f t="shared" si="24"/>
        <v>527527.54783582373</v>
      </c>
      <c r="I147" s="231">
        <f t="shared" si="16"/>
        <v>2982.7174513251375</v>
      </c>
      <c r="J147" s="231">
        <f t="shared" si="17"/>
        <v>1775.8484711711844</v>
      </c>
      <c r="K147" s="231">
        <f t="shared" si="21"/>
        <v>1875</v>
      </c>
      <c r="L147" s="231">
        <f t="shared" si="22"/>
        <v>750</v>
      </c>
      <c r="M147" s="235">
        <f t="shared" si="18"/>
        <v>7383.5659224963219</v>
      </c>
      <c r="N147" s="231">
        <f t="shared" si="19"/>
        <v>525751.69936465251</v>
      </c>
      <c r="P147" s="226">
        <v>87</v>
      </c>
      <c r="Q147" s="235">
        <f t="shared" si="23"/>
        <v>-7383.5659224963219</v>
      </c>
      <c r="U147" s="243"/>
    </row>
    <row r="148" spans="1:21" hidden="1" outlineLevel="1" x14ac:dyDescent="0.3">
      <c r="A148" s="226">
        <v>88</v>
      </c>
      <c r="B148" s="226">
        <v>1</v>
      </c>
      <c r="C148" s="226">
        <v>0</v>
      </c>
      <c r="D148" s="226">
        <v>0</v>
      </c>
      <c r="E148" s="226">
        <v>0</v>
      </c>
      <c r="G148" s="234">
        <v>46478</v>
      </c>
      <c r="H148" s="243">
        <f t="shared" si="24"/>
        <v>525751.69936465251</v>
      </c>
      <c r="I148" s="231">
        <f t="shared" si="16"/>
        <v>2972.6765458831342</v>
      </c>
      <c r="J148" s="231">
        <f t="shared" si="17"/>
        <v>1785.8893766131878</v>
      </c>
      <c r="K148" s="231">
        <f t="shared" si="21"/>
        <v>1875</v>
      </c>
      <c r="L148" s="231">
        <f t="shared" si="22"/>
        <v>750</v>
      </c>
      <c r="M148" s="235">
        <f t="shared" si="18"/>
        <v>7383.5659224963219</v>
      </c>
      <c r="N148" s="231">
        <f t="shared" si="19"/>
        <v>523965.80998803931</v>
      </c>
      <c r="P148" s="226">
        <v>88</v>
      </c>
      <c r="Q148" s="235">
        <f t="shared" si="23"/>
        <v>-7383.5659224963219</v>
      </c>
      <c r="U148" s="243"/>
    </row>
    <row r="149" spans="1:21" hidden="1" outlineLevel="1" x14ac:dyDescent="0.3">
      <c r="A149" s="226">
        <v>89</v>
      </c>
      <c r="B149" s="226">
        <v>1</v>
      </c>
      <c r="C149" s="226">
        <v>0</v>
      </c>
      <c r="D149" s="226">
        <v>0</v>
      </c>
      <c r="E149" s="226">
        <v>0</v>
      </c>
      <c r="G149" s="234">
        <v>46508</v>
      </c>
      <c r="H149" s="243">
        <f t="shared" si="24"/>
        <v>523965.80998803931</v>
      </c>
      <c r="I149" s="231">
        <f t="shared" si="16"/>
        <v>2962.5788677019405</v>
      </c>
      <c r="J149" s="231">
        <f t="shared" si="17"/>
        <v>1795.987054794381</v>
      </c>
      <c r="K149" s="231">
        <f t="shared" si="21"/>
        <v>1875</v>
      </c>
      <c r="L149" s="231">
        <f t="shared" si="22"/>
        <v>750</v>
      </c>
      <c r="M149" s="235">
        <f t="shared" si="18"/>
        <v>7383.5659224963219</v>
      </c>
      <c r="N149" s="231">
        <f t="shared" si="19"/>
        <v>522169.82293324493</v>
      </c>
      <c r="P149" s="226">
        <v>89</v>
      </c>
      <c r="Q149" s="235">
        <f t="shared" si="23"/>
        <v>-7383.5659224963219</v>
      </c>
      <c r="U149" s="243"/>
    </row>
    <row r="150" spans="1:21" hidden="1" outlineLevel="1" x14ac:dyDescent="0.3">
      <c r="A150" s="226">
        <v>90</v>
      </c>
      <c r="B150" s="226">
        <v>2</v>
      </c>
      <c r="C150" s="226">
        <f t="shared" ref="C150" si="28">+$E$35+$E$36</f>
        <v>2625</v>
      </c>
      <c r="D150" s="226">
        <v>0</v>
      </c>
      <c r="E150" s="226">
        <v>0</v>
      </c>
      <c r="G150" s="234">
        <v>46539</v>
      </c>
      <c r="H150" s="243">
        <f t="shared" si="24"/>
        <v>522169.82293324493</v>
      </c>
      <c r="I150" s="231">
        <f t="shared" si="16"/>
        <v>2952.4240957802353</v>
      </c>
      <c r="J150" s="231">
        <f t="shared" si="17"/>
        <v>9189.7077492124081</v>
      </c>
      <c r="K150" s="231">
        <f t="shared" si="21"/>
        <v>1875</v>
      </c>
      <c r="L150" s="231">
        <f t="shared" si="22"/>
        <v>750</v>
      </c>
      <c r="M150" s="235">
        <f t="shared" si="18"/>
        <v>14767.131844992644</v>
      </c>
      <c r="N150" s="231">
        <f t="shared" si="19"/>
        <v>512980.11518403253</v>
      </c>
      <c r="P150" s="226">
        <v>90</v>
      </c>
      <c r="Q150" s="235">
        <f t="shared" si="23"/>
        <v>-14767.131844992644</v>
      </c>
      <c r="U150" s="243"/>
    </row>
    <row r="151" spans="1:21" hidden="1" outlineLevel="1" x14ac:dyDescent="0.3">
      <c r="A151" s="226">
        <v>91</v>
      </c>
      <c r="B151" s="226">
        <v>1</v>
      </c>
      <c r="C151" s="226">
        <v>0</v>
      </c>
      <c r="D151" s="226">
        <v>0</v>
      </c>
      <c r="E151" s="226">
        <v>0</v>
      </c>
      <c r="G151" s="234">
        <v>46569</v>
      </c>
      <c r="H151" s="243">
        <f t="shared" si="24"/>
        <v>512980.11518403253</v>
      </c>
      <c r="I151" s="231">
        <f t="shared" si="16"/>
        <v>2900.4641520984237</v>
      </c>
      <c r="J151" s="231">
        <f t="shared" si="17"/>
        <v>1858.1017703978978</v>
      </c>
      <c r="K151" s="231">
        <f t="shared" si="21"/>
        <v>1875</v>
      </c>
      <c r="L151" s="231">
        <f t="shared" si="22"/>
        <v>750</v>
      </c>
      <c r="M151" s="235">
        <f t="shared" si="18"/>
        <v>7383.5659224963219</v>
      </c>
      <c r="N151" s="231">
        <f t="shared" si="19"/>
        <v>511122.01341363462</v>
      </c>
      <c r="P151" s="226">
        <v>91</v>
      </c>
      <c r="Q151" s="235">
        <f t="shared" si="23"/>
        <v>-7383.5659224963219</v>
      </c>
      <c r="U151" s="243"/>
    </row>
    <row r="152" spans="1:21" hidden="1" outlineLevel="1" x14ac:dyDescent="0.3">
      <c r="A152" s="226">
        <v>92</v>
      </c>
      <c r="B152" s="226">
        <v>1</v>
      </c>
      <c r="C152" s="226">
        <v>0</v>
      </c>
      <c r="D152" s="226">
        <v>0</v>
      </c>
      <c r="E152" s="226">
        <v>0</v>
      </c>
      <c r="G152" s="234">
        <v>46600</v>
      </c>
      <c r="H152" s="243">
        <f t="shared" si="24"/>
        <v>511122.01341363462</v>
      </c>
      <c r="I152" s="231">
        <f t="shared" si="16"/>
        <v>2889.9581745439987</v>
      </c>
      <c r="J152" s="231">
        <f t="shared" si="17"/>
        <v>1868.6077479523228</v>
      </c>
      <c r="K152" s="231">
        <f t="shared" si="21"/>
        <v>1875</v>
      </c>
      <c r="L152" s="231">
        <f t="shared" si="22"/>
        <v>750</v>
      </c>
      <c r="M152" s="235">
        <f t="shared" si="18"/>
        <v>7383.5659224963219</v>
      </c>
      <c r="N152" s="231">
        <f t="shared" si="19"/>
        <v>509253.40566568228</v>
      </c>
      <c r="P152" s="226">
        <v>92</v>
      </c>
      <c r="Q152" s="235">
        <f t="shared" si="23"/>
        <v>-7383.5659224963219</v>
      </c>
      <c r="U152" s="243"/>
    </row>
    <row r="153" spans="1:21" hidden="1" outlineLevel="1" x14ac:dyDescent="0.3">
      <c r="A153" s="226">
        <v>93</v>
      </c>
      <c r="B153" s="226">
        <v>1</v>
      </c>
      <c r="C153" s="226">
        <v>0</v>
      </c>
      <c r="D153" s="226">
        <v>0</v>
      </c>
      <c r="E153" s="226">
        <v>0</v>
      </c>
      <c r="G153" s="234">
        <v>46631</v>
      </c>
      <c r="H153" s="243">
        <f t="shared" si="24"/>
        <v>509253.40566568228</v>
      </c>
      <c r="I153" s="231">
        <f t="shared" si="16"/>
        <v>2879.3927946650442</v>
      </c>
      <c r="J153" s="231">
        <f t="shared" si="17"/>
        <v>1879.1731278312782</v>
      </c>
      <c r="K153" s="231">
        <f t="shared" si="21"/>
        <v>1875</v>
      </c>
      <c r="L153" s="231">
        <f t="shared" si="22"/>
        <v>750</v>
      </c>
      <c r="M153" s="235">
        <f t="shared" si="18"/>
        <v>7383.5659224963219</v>
      </c>
      <c r="N153" s="231">
        <f t="shared" si="19"/>
        <v>507374.23253785103</v>
      </c>
      <c r="P153" s="226">
        <v>93</v>
      </c>
      <c r="Q153" s="235">
        <f t="shared" si="23"/>
        <v>-7383.5659224963219</v>
      </c>
      <c r="U153" s="243"/>
    </row>
    <row r="154" spans="1:21" hidden="1" outlineLevel="1" x14ac:dyDescent="0.3">
      <c r="A154" s="226">
        <v>94</v>
      </c>
      <c r="B154" s="226">
        <v>1</v>
      </c>
      <c r="C154" s="226">
        <v>0</v>
      </c>
      <c r="D154" s="226">
        <v>0</v>
      </c>
      <c r="E154" s="226">
        <v>0</v>
      </c>
      <c r="G154" s="234">
        <v>46661</v>
      </c>
      <c r="H154" s="243">
        <f t="shared" si="24"/>
        <v>507374.23253785103</v>
      </c>
      <c r="I154" s="231">
        <f t="shared" si="16"/>
        <v>2868.767676592181</v>
      </c>
      <c r="J154" s="231">
        <f t="shared" si="17"/>
        <v>1889.7982459041414</v>
      </c>
      <c r="K154" s="231">
        <f t="shared" si="21"/>
        <v>1875</v>
      </c>
      <c r="L154" s="231">
        <f t="shared" si="22"/>
        <v>750</v>
      </c>
      <c r="M154" s="235">
        <f t="shared" si="18"/>
        <v>7383.5659224963219</v>
      </c>
      <c r="N154" s="231">
        <f t="shared" si="19"/>
        <v>505484.43429194688</v>
      </c>
      <c r="P154" s="226">
        <v>94</v>
      </c>
      <c r="Q154" s="235">
        <f t="shared" si="23"/>
        <v>-7383.5659224963219</v>
      </c>
      <c r="U154" s="243"/>
    </row>
    <row r="155" spans="1:21" hidden="1" outlineLevel="1" x14ac:dyDescent="0.3">
      <c r="A155" s="226">
        <v>95</v>
      </c>
      <c r="B155" s="226">
        <v>1</v>
      </c>
      <c r="C155" s="226">
        <v>0</v>
      </c>
      <c r="D155" s="226">
        <v>0</v>
      </c>
      <c r="E155" s="226">
        <v>0</v>
      </c>
      <c r="G155" s="234">
        <v>46692</v>
      </c>
      <c r="H155" s="243">
        <f t="shared" si="24"/>
        <v>505484.43429194688</v>
      </c>
      <c r="I155" s="231">
        <f t="shared" si="16"/>
        <v>2858.0824825569757</v>
      </c>
      <c r="J155" s="231">
        <f t="shared" si="17"/>
        <v>1900.4834399393458</v>
      </c>
      <c r="K155" s="231">
        <f t="shared" si="21"/>
        <v>1875</v>
      </c>
      <c r="L155" s="231">
        <f t="shared" si="22"/>
        <v>750</v>
      </c>
      <c r="M155" s="235">
        <f t="shared" si="18"/>
        <v>7383.5659224963219</v>
      </c>
      <c r="N155" s="231">
        <f t="shared" si="19"/>
        <v>503583.95085200755</v>
      </c>
      <c r="P155" s="226">
        <v>95</v>
      </c>
      <c r="Q155" s="235">
        <f t="shared" si="23"/>
        <v>-7383.5659224963219</v>
      </c>
      <c r="U155" s="243"/>
    </row>
    <row r="156" spans="1:21" hidden="1" outlineLevel="1" x14ac:dyDescent="0.3">
      <c r="A156" s="226">
        <v>96</v>
      </c>
      <c r="B156" s="226">
        <v>2</v>
      </c>
      <c r="C156" s="226">
        <f t="shared" ref="C156" si="29">+$E$35+$E$36</f>
        <v>2625</v>
      </c>
      <c r="D156" s="226">
        <v>15000</v>
      </c>
      <c r="E156" s="226">
        <v>0</v>
      </c>
      <c r="G156" s="234">
        <v>46722</v>
      </c>
      <c r="H156" s="243">
        <f t="shared" si="24"/>
        <v>503583.95085200755</v>
      </c>
      <c r="I156" s="231">
        <f t="shared" si="16"/>
        <v>2847.3368728812025</v>
      </c>
      <c r="J156" s="231">
        <f t="shared" si="17"/>
        <v>24294.794972111442</v>
      </c>
      <c r="K156" s="231">
        <f t="shared" si="21"/>
        <v>1875</v>
      </c>
      <c r="L156" s="231">
        <f t="shared" si="22"/>
        <v>750</v>
      </c>
      <c r="M156" s="235">
        <f t="shared" si="18"/>
        <v>29767.131844992644</v>
      </c>
      <c r="N156" s="231">
        <f t="shared" si="19"/>
        <v>479289.15587989613</v>
      </c>
      <c r="P156" s="226">
        <v>96</v>
      </c>
      <c r="Q156" s="235">
        <f t="shared" si="23"/>
        <v>-29767.131844992644</v>
      </c>
      <c r="U156" s="243"/>
    </row>
    <row r="157" spans="1:21" hidden="1" outlineLevel="1" x14ac:dyDescent="0.3">
      <c r="A157" s="226">
        <v>97</v>
      </c>
      <c r="B157" s="226">
        <v>1</v>
      </c>
      <c r="C157" s="226">
        <v>0</v>
      </c>
      <c r="D157" s="226">
        <v>0</v>
      </c>
      <c r="E157" s="226">
        <v>0</v>
      </c>
      <c r="G157" s="234">
        <v>46753</v>
      </c>
      <c r="H157" s="243">
        <f t="shared" si="24"/>
        <v>479289.15587989613</v>
      </c>
      <c r="I157" s="231">
        <f t="shared" si="16"/>
        <v>2709.9705699516821</v>
      </c>
      <c r="J157" s="231">
        <f t="shared" si="17"/>
        <v>2048.5953525446403</v>
      </c>
      <c r="K157" s="231">
        <f t="shared" si="21"/>
        <v>1875</v>
      </c>
      <c r="L157" s="231">
        <f t="shared" si="22"/>
        <v>750</v>
      </c>
      <c r="M157" s="235">
        <f t="shared" si="18"/>
        <v>7383.5659224963219</v>
      </c>
      <c r="N157" s="231">
        <f t="shared" si="19"/>
        <v>477240.56052735151</v>
      </c>
      <c r="P157" s="226">
        <v>97</v>
      </c>
      <c r="Q157" s="235">
        <f t="shared" si="23"/>
        <v>-7383.5659224963219</v>
      </c>
      <c r="U157" s="243"/>
    </row>
    <row r="158" spans="1:21" hidden="1" outlineLevel="1" x14ac:dyDescent="0.3">
      <c r="A158" s="226">
        <v>98</v>
      </c>
      <c r="B158" s="226">
        <v>1</v>
      </c>
      <c r="C158" s="226">
        <v>0</v>
      </c>
      <c r="D158" s="226">
        <v>0</v>
      </c>
      <c r="E158" s="226">
        <v>0</v>
      </c>
      <c r="G158" s="234">
        <v>46784</v>
      </c>
      <c r="H158" s="243">
        <f t="shared" si="24"/>
        <v>477240.56052735151</v>
      </c>
      <c r="I158" s="231">
        <f t="shared" si="16"/>
        <v>2698.3875139884321</v>
      </c>
      <c r="J158" s="231">
        <f t="shared" si="17"/>
        <v>2060.1784085078898</v>
      </c>
      <c r="K158" s="231">
        <f t="shared" si="21"/>
        <v>1875</v>
      </c>
      <c r="L158" s="231">
        <f t="shared" si="22"/>
        <v>750</v>
      </c>
      <c r="M158" s="235">
        <f t="shared" si="18"/>
        <v>7383.5659224963219</v>
      </c>
      <c r="N158" s="231">
        <f t="shared" si="19"/>
        <v>475180.38211884361</v>
      </c>
      <c r="P158" s="226">
        <v>98</v>
      </c>
      <c r="Q158" s="235">
        <f t="shared" si="23"/>
        <v>-7383.5659224963219</v>
      </c>
      <c r="U158" s="243"/>
    </row>
    <row r="159" spans="1:21" hidden="1" outlineLevel="1" x14ac:dyDescent="0.3">
      <c r="A159" s="226">
        <v>99</v>
      </c>
      <c r="B159" s="226">
        <v>1</v>
      </c>
      <c r="C159" s="226">
        <v>0</v>
      </c>
      <c r="D159" s="226">
        <v>0</v>
      </c>
      <c r="E159" s="226">
        <v>0</v>
      </c>
      <c r="G159" s="234">
        <v>46813</v>
      </c>
      <c r="H159" s="243">
        <f t="shared" si="24"/>
        <v>475180.38211884361</v>
      </c>
      <c r="I159" s="231">
        <f t="shared" si="16"/>
        <v>2686.7389657427352</v>
      </c>
      <c r="J159" s="231">
        <f t="shared" si="17"/>
        <v>2071.8269567535863</v>
      </c>
      <c r="K159" s="231">
        <f t="shared" si="21"/>
        <v>1875</v>
      </c>
      <c r="L159" s="231">
        <f t="shared" si="22"/>
        <v>750</v>
      </c>
      <c r="M159" s="235">
        <f t="shared" si="18"/>
        <v>7383.5659224963219</v>
      </c>
      <c r="N159" s="231">
        <f t="shared" si="19"/>
        <v>473108.55516209005</v>
      </c>
      <c r="P159" s="226">
        <v>99</v>
      </c>
      <c r="Q159" s="235">
        <f t="shared" si="23"/>
        <v>-7383.5659224963219</v>
      </c>
      <c r="U159" s="243"/>
    </row>
    <row r="160" spans="1:21" hidden="1" outlineLevel="1" x14ac:dyDescent="0.3">
      <c r="A160" s="226">
        <v>100</v>
      </c>
      <c r="B160" s="226">
        <v>1</v>
      </c>
      <c r="C160" s="226">
        <v>0</v>
      </c>
      <c r="D160" s="226">
        <v>0</v>
      </c>
      <c r="E160" s="226">
        <v>0</v>
      </c>
      <c r="G160" s="234">
        <v>46844</v>
      </c>
      <c r="H160" s="243">
        <f t="shared" si="24"/>
        <v>473108.55516209005</v>
      </c>
      <c r="I160" s="231">
        <f t="shared" si="16"/>
        <v>2675.0245549117049</v>
      </c>
      <c r="J160" s="231">
        <f t="shared" si="17"/>
        <v>2083.5413675846175</v>
      </c>
      <c r="K160" s="231">
        <f t="shared" si="21"/>
        <v>1875</v>
      </c>
      <c r="L160" s="231">
        <f t="shared" si="22"/>
        <v>750</v>
      </c>
      <c r="M160" s="235">
        <f t="shared" si="18"/>
        <v>7383.5659224963219</v>
      </c>
      <c r="N160" s="231">
        <f t="shared" si="19"/>
        <v>471025.01379450544</v>
      </c>
      <c r="P160" s="226">
        <v>100</v>
      </c>
      <c r="Q160" s="235">
        <f t="shared" si="23"/>
        <v>-7383.5659224963219</v>
      </c>
      <c r="U160" s="243"/>
    </row>
    <row r="161" spans="1:21" hidden="1" outlineLevel="1" x14ac:dyDescent="0.3">
      <c r="A161" s="226">
        <v>101</v>
      </c>
      <c r="B161" s="226">
        <v>1</v>
      </c>
      <c r="C161" s="226">
        <v>0</v>
      </c>
      <c r="D161" s="226">
        <v>0</v>
      </c>
      <c r="E161" s="226">
        <v>0</v>
      </c>
      <c r="G161" s="234">
        <v>46874</v>
      </c>
      <c r="H161" s="243">
        <f t="shared" si="24"/>
        <v>471025.01379450544</v>
      </c>
      <c r="I161" s="231">
        <f t="shared" si="16"/>
        <v>2663.2439090987086</v>
      </c>
      <c r="J161" s="231">
        <f t="shared" si="17"/>
        <v>2095.3220133976138</v>
      </c>
      <c r="K161" s="231">
        <f t="shared" si="21"/>
        <v>1875</v>
      </c>
      <c r="L161" s="231">
        <f t="shared" si="22"/>
        <v>750</v>
      </c>
      <c r="M161" s="235">
        <f t="shared" si="18"/>
        <v>7383.5659224963219</v>
      </c>
      <c r="N161" s="231">
        <f t="shared" si="19"/>
        <v>468929.6917811078</v>
      </c>
      <c r="P161" s="226">
        <v>101</v>
      </c>
      <c r="Q161" s="235">
        <f t="shared" si="23"/>
        <v>-7383.5659224963219</v>
      </c>
      <c r="U161" s="243"/>
    </row>
    <row r="162" spans="1:21" hidden="1" outlineLevel="1" x14ac:dyDescent="0.3">
      <c r="A162" s="226">
        <v>102</v>
      </c>
      <c r="B162" s="226">
        <v>2</v>
      </c>
      <c r="C162" s="226">
        <f t="shared" ref="C162" si="30">+$E$35+$E$36</f>
        <v>2625</v>
      </c>
      <c r="D162" s="226">
        <v>0</v>
      </c>
      <c r="E162" s="226">
        <v>0</v>
      </c>
      <c r="G162" s="234">
        <v>46905</v>
      </c>
      <c r="H162" s="243">
        <f t="shared" si="24"/>
        <v>468929.6917811078</v>
      </c>
      <c r="I162" s="231">
        <f t="shared" si="16"/>
        <v>2651.3966538015275</v>
      </c>
      <c r="J162" s="231">
        <f t="shared" si="17"/>
        <v>9490.7351911911173</v>
      </c>
      <c r="K162" s="231">
        <f t="shared" si="21"/>
        <v>1875</v>
      </c>
      <c r="L162" s="231">
        <f t="shared" si="22"/>
        <v>750</v>
      </c>
      <c r="M162" s="235">
        <f t="shared" si="18"/>
        <v>14767.131844992644</v>
      </c>
      <c r="N162" s="231">
        <f t="shared" si="19"/>
        <v>459438.95658991666</v>
      </c>
      <c r="P162" s="226">
        <v>102</v>
      </c>
      <c r="Q162" s="235">
        <f t="shared" si="23"/>
        <v>-14767.131844992644</v>
      </c>
      <c r="U162" s="243"/>
    </row>
    <row r="163" spans="1:21" hidden="1" outlineLevel="1" x14ac:dyDescent="0.3">
      <c r="A163" s="226">
        <v>103</v>
      </c>
      <c r="B163" s="226">
        <v>1</v>
      </c>
      <c r="C163" s="226">
        <v>0</v>
      </c>
      <c r="D163" s="226">
        <v>0</v>
      </c>
      <c r="E163" s="226">
        <v>0</v>
      </c>
      <c r="G163" s="234">
        <v>46935</v>
      </c>
      <c r="H163" s="243">
        <f t="shared" si="24"/>
        <v>459438.95658991666</v>
      </c>
      <c r="I163" s="231">
        <f t="shared" si="16"/>
        <v>2597.7346571971693</v>
      </c>
      <c r="J163" s="231">
        <f t="shared" si="17"/>
        <v>2160.8312652991526</v>
      </c>
      <c r="K163" s="231">
        <f t="shared" si="21"/>
        <v>1875</v>
      </c>
      <c r="L163" s="231">
        <f t="shared" si="22"/>
        <v>750</v>
      </c>
      <c r="M163" s="235">
        <f t="shared" si="18"/>
        <v>7383.5659224963219</v>
      </c>
      <c r="N163" s="231">
        <f t="shared" si="19"/>
        <v>457278.12532461749</v>
      </c>
      <c r="P163" s="226">
        <v>103</v>
      </c>
      <c r="Q163" s="235">
        <f t="shared" si="23"/>
        <v>-7383.5659224963219</v>
      </c>
      <c r="U163" s="243"/>
    </row>
    <row r="164" spans="1:21" hidden="1" outlineLevel="1" x14ac:dyDescent="0.3">
      <c r="A164" s="226">
        <v>104</v>
      </c>
      <c r="B164" s="226">
        <v>1</v>
      </c>
      <c r="C164" s="226">
        <v>0</v>
      </c>
      <c r="D164" s="226">
        <v>0</v>
      </c>
      <c r="E164" s="226">
        <v>0</v>
      </c>
      <c r="G164" s="234">
        <v>46966</v>
      </c>
      <c r="H164" s="243">
        <f t="shared" si="24"/>
        <v>457278.12532461749</v>
      </c>
      <c r="I164" s="231">
        <f t="shared" si="16"/>
        <v>2585.5170030655167</v>
      </c>
      <c r="J164" s="231">
        <f t="shared" si="17"/>
        <v>2173.0489194308047</v>
      </c>
      <c r="K164" s="231">
        <f t="shared" si="21"/>
        <v>1875</v>
      </c>
      <c r="L164" s="231">
        <f t="shared" si="22"/>
        <v>750</v>
      </c>
      <c r="M164" s="235">
        <f t="shared" si="18"/>
        <v>7383.5659224963219</v>
      </c>
      <c r="N164" s="231">
        <f t="shared" si="19"/>
        <v>455105.07640518667</v>
      </c>
      <c r="P164" s="226">
        <v>104</v>
      </c>
      <c r="Q164" s="235">
        <f t="shared" si="23"/>
        <v>-7383.5659224963219</v>
      </c>
      <c r="U164" s="243"/>
    </row>
    <row r="165" spans="1:21" hidden="1" outlineLevel="1" x14ac:dyDescent="0.3">
      <c r="A165" s="226">
        <v>105</v>
      </c>
      <c r="B165" s="226">
        <v>1</v>
      </c>
      <c r="C165" s="226">
        <v>0</v>
      </c>
      <c r="D165" s="226">
        <v>0</v>
      </c>
      <c r="E165" s="226">
        <v>0</v>
      </c>
      <c r="G165" s="234">
        <v>46997</v>
      </c>
      <c r="H165" s="243">
        <f t="shared" si="24"/>
        <v>455105.07640518667</v>
      </c>
      <c r="I165" s="231">
        <f t="shared" si="16"/>
        <v>2573.2302685411109</v>
      </c>
      <c r="J165" s="231">
        <f t="shared" si="17"/>
        <v>2185.3356539552115</v>
      </c>
      <c r="K165" s="231">
        <f t="shared" si="21"/>
        <v>1875</v>
      </c>
      <c r="L165" s="231">
        <f t="shared" si="22"/>
        <v>750</v>
      </c>
      <c r="M165" s="235">
        <f t="shared" si="18"/>
        <v>7383.5659224963219</v>
      </c>
      <c r="N165" s="231">
        <f t="shared" si="19"/>
        <v>452919.74075123144</v>
      </c>
      <c r="P165" s="226">
        <v>105</v>
      </c>
      <c r="Q165" s="235">
        <f t="shared" si="23"/>
        <v>-7383.5659224963219</v>
      </c>
      <c r="U165" s="243"/>
    </row>
    <row r="166" spans="1:21" hidden="1" outlineLevel="1" x14ac:dyDescent="0.3">
      <c r="A166" s="226">
        <v>106</v>
      </c>
      <c r="B166" s="226">
        <v>1</v>
      </c>
      <c r="C166" s="226">
        <v>0</v>
      </c>
      <c r="D166" s="226">
        <v>0</v>
      </c>
      <c r="E166" s="226">
        <v>0</v>
      </c>
      <c r="G166" s="234">
        <v>47027</v>
      </c>
      <c r="H166" s="243">
        <f t="shared" si="24"/>
        <v>452919.74075123144</v>
      </c>
      <c r="I166" s="231">
        <f t="shared" si="16"/>
        <v>2560.8740630333677</v>
      </c>
      <c r="J166" s="231">
        <f t="shared" si="17"/>
        <v>2197.6918594629542</v>
      </c>
      <c r="K166" s="231">
        <f t="shared" si="21"/>
        <v>1875</v>
      </c>
      <c r="L166" s="231">
        <f t="shared" si="22"/>
        <v>750</v>
      </c>
      <c r="M166" s="235">
        <f t="shared" si="18"/>
        <v>7383.5659224963219</v>
      </c>
      <c r="N166" s="231">
        <f t="shared" si="19"/>
        <v>450722.0488917685</v>
      </c>
      <c r="P166" s="226">
        <v>106</v>
      </c>
      <c r="Q166" s="235">
        <f t="shared" si="23"/>
        <v>-7383.5659224963219</v>
      </c>
      <c r="U166" s="243"/>
    </row>
    <row r="167" spans="1:21" hidden="1" outlineLevel="1" x14ac:dyDescent="0.3">
      <c r="A167" s="226">
        <v>107</v>
      </c>
      <c r="B167" s="226">
        <v>1</v>
      </c>
      <c r="C167" s="226">
        <v>0</v>
      </c>
      <c r="D167" s="226">
        <v>0</v>
      </c>
      <c r="E167" s="226">
        <v>0</v>
      </c>
      <c r="G167" s="234">
        <v>47058</v>
      </c>
      <c r="H167" s="243">
        <f t="shared" si="24"/>
        <v>450722.0488917685</v>
      </c>
      <c r="I167" s="231">
        <f t="shared" si="16"/>
        <v>2548.447993743247</v>
      </c>
      <c r="J167" s="231">
        <f t="shared" si="17"/>
        <v>2210.1179287530749</v>
      </c>
      <c r="K167" s="231">
        <f t="shared" si="21"/>
        <v>1875</v>
      </c>
      <c r="L167" s="231">
        <f t="shared" si="22"/>
        <v>750</v>
      </c>
      <c r="M167" s="235">
        <f t="shared" si="18"/>
        <v>7383.5659224963219</v>
      </c>
      <c r="N167" s="231">
        <f t="shared" si="19"/>
        <v>448511.93096301542</v>
      </c>
      <c r="P167" s="226">
        <v>107</v>
      </c>
      <c r="Q167" s="235">
        <f t="shared" si="23"/>
        <v>-7383.5659224963219</v>
      </c>
      <c r="U167" s="243"/>
    </row>
    <row r="168" spans="1:21" hidden="1" outlineLevel="1" x14ac:dyDescent="0.3">
      <c r="A168" s="226">
        <v>108</v>
      </c>
      <c r="B168" s="226">
        <v>2</v>
      </c>
      <c r="C168" s="226">
        <f t="shared" ref="C168" si="31">+$E$35+$E$36</f>
        <v>2625</v>
      </c>
      <c r="D168" s="226">
        <v>15000</v>
      </c>
      <c r="E168" s="226">
        <v>0</v>
      </c>
      <c r="G168" s="234">
        <v>47088</v>
      </c>
      <c r="H168" s="243">
        <f t="shared" si="24"/>
        <v>448511.93096301542</v>
      </c>
      <c r="I168" s="231">
        <f t="shared" si="16"/>
        <v>2535.9516656507662</v>
      </c>
      <c r="J168" s="231">
        <f t="shared" si="17"/>
        <v>24606.180179341878</v>
      </c>
      <c r="K168" s="231">
        <f t="shared" si="21"/>
        <v>1875</v>
      </c>
      <c r="L168" s="231">
        <f t="shared" si="22"/>
        <v>750</v>
      </c>
      <c r="M168" s="235">
        <f t="shared" si="18"/>
        <v>29767.131844992644</v>
      </c>
      <c r="N168" s="231">
        <f t="shared" si="19"/>
        <v>423905.75078367355</v>
      </c>
      <c r="P168" s="226">
        <v>108</v>
      </c>
      <c r="Q168" s="235">
        <f t="shared" si="23"/>
        <v>-29767.131844992644</v>
      </c>
      <c r="U168" s="243"/>
    </row>
    <row r="169" spans="1:21" hidden="1" outlineLevel="1" x14ac:dyDescent="0.3">
      <c r="A169" s="226">
        <v>109</v>
      </c>
      <c r="B169" s="226">
        <v>1</v>
      </c>
      <c r="C169" s="226">
        <v>0</v>
      </c>
      <c r="D169" s="226">
        <v>0</v>
      </c>
      <c r="E169" s="226">
        <v>0</v>
      </c>
      <c r="G169" s="234">
        <v>47119</v>
      </c>
      <c r="H169" s="243">
        <f t="shared" si="24"/>
        <v>423905.75078367355</v>
      </c>
      <c r="I169" s="231">
        <f t="shared" si="16"/>
        <v>2396.8247454880775</v>
      </c>
      <c r="J169" s="231">
        <f t="shared" si="17"/>
        <v>2361.7411770082444</v>
      </c>
      <c r="K169" s="231">
        <f t="shared" si="21"/>
        <v>1875</v>
      </c>
      <c r="L169" s="231">
        <f t="shared" si="22"/>
        <v>750</v>
      </c>
      <c r="M169" s="235">
        <f t="shared" si="18"/>
        <v>7383.5659224963219</v>
      </c>
      <c r="N169" s="231">
        <f t="shared" si="19"/>
        <v>421544.00960666529</v>
      </c>
      <c r="P169" s="226">
        <v>109</v>
      </c>
      <c r="Q169" s="235">
        <f t="shared" si="23"/>
        <v>-7383.5659224963219</v>
      </c>
      <c r="U169" s="243"/>
    </row>
    <row r="170" spans="1:21" hidden="1" outlineLevel="1" x14ac:dyDescent="0.3">
      <c r="A170" s="226">
        <v>110</v>
      </c>
      <c r="B170" s="226">
        <v>1</v>
      </c>
      <c r="C170" s="226">
        <v>0</v>
      </c>
      <c r="D170" s="226">
        <v>0</v>
      </c>
      <c r="E170" s="226">
        <v>0</v>
      </c>
      <c r="G170" s="234">
        <v>47150</v>
      </c>
      <c r="H170" s="243">
        <f t="shared" si="24"/>
        <v>421544.00960666529</v>
      </c>
      <c r="I170" s="231">
        <f t="shared" si="16"/>
        <v>2383.471117505851</v>
      </c>
      <c r="J170" s="231">
        <f t="shared" si="17"/>
        <v>2375.0948049904709</v>
      </c>
      <c r="K170" s="231">
        <f t="shared" si="21"/>
        <v>1875</v>
      </c>
      <c r="L170" s="231">
        <f t="shared" si="22"/>
        <v>750</v>
      </c>
      <c r="M170" s="235">
        <f t="shared" si="18"/>
        <v>7383.5659224963219</v>
      </c>
      <c r="N170" s="231">
        <f t="shared" si="19"/>
        <v>419168.91480167484</v>
      </c>
      <c r="P170" s="226">
        <v>110</v>
      </c>
      <c r="Q170" s="235">
        <f t="shared" si="23"/>
        <v>-7383.5659224963219</v>
      </c>
      <c r="U170" s="243"/>
    </row>
    <row r="171" spans="1:21" hidden="1" outlineLevel="1" x14ac:dyDescent="0.3">
      <c r="A171" s="226">
        <v>111</v>
      </c>
      <c r="B171" s="226">
        <v>1</v>
      </c>
      <c r="C171" s="226">
        <v>0</v>
      </c>
      <c r="D171" s="226">
        <v>0</v>
      </c>
      <c r="E171" s="226">
        <v>0</v>
      </c>
      <c r="G171" s="234">
        <v>47178</v>
      </c>
      <c r="H171" s="243">
        <f t="shared" si="24"/>
        <v>419168.91480167484</v>
      </c>
      <c r="I171" s="231">
        <f t="shared" si="16"/>
        <v>2370.0419861695641</v>
      </c>
      <c r="J171" s="231">
        <f t="shared" si="17"/>
        <v>2388.5239363267574</v>
      </c>
      <c r="K171" s="231">
        <f t="shared" si="21"/>
        <v>1875</v>
      </c>
      <c r="L171" s="231">
        <f t="shared" si="22"/>
        <v>750</v>
      </c>
      <c r="M171" s="235">
        <f t="shared" si="18"/>
        <v>7383.5659224963219</v>
      </c>
      <c r="N171" s="231">
        <f t="shared" si="19"/>
        <v>416780.3908653481</v>
      </c>
      <c r="P171" s="226">
        <v>111</v>
      </c>
      <c r="Q171" s="235">
        <f t="shared" si="23"/>
        <v>-7383.5659224963219</v>
      </c>
      <c r="U171" s="243"/>
    </row>
    <row r="172" spans="1:21" hidden="1" outlineLevel="1" x14ac:dyDescent="0.3">
      <c r="A172" s="226">
        <v>112</v>
      </c>
      <c r="B172" s="226">
        <v>1</v>
      </c>
      <c r="C172" s="226">
        <v>0</v>
      </c>
      <c r="D172" s="226">
        <v>0</v>
      </c>
      <c r="E172" s="226">
        <v>0</v>
      </c>
      <c r="G172" s="234">
        <v>47209</v>
      </c>
      <c r="H172" s="243">
        <f t="shared" si="24"/>
        <v>416780.3908653481</v>
      </c>
      <c r="I172" s="231">
        <f t="shared" si="16"/>
        <v>2356.536924572275</v>
      </c>
      <c r="J172" s="231">
        <f t="shared" si="17"/>
        <v>2402.028997924047</v>
      </c>
      <c r="K172" s="231">
        <f t="shared" si="21"/>
        <v>1875</v>
      </c>
      <c r="L172" s="231">
        <f t="shared" si="22"/>
        <v>750</v>
      </c>
      <c r="M172" s="235">
        <f t="shared" si="18"/>
        <v>7383.5659224963219</v>
      </c>
      <c r="N172" s="231">
        <f t="shared" si="19"/>
        <v>414378.36186742404</v>
      </c>
      <c r="P172" s="226">
        <v>112</v>
      </c>
      <c r="Q172" s="235">
        <f t="shared" si="23"/>
        <v>-7383.5659224963219</v>
      </c>
      <c r="U172" s="243"/>
    </row>
    <row r="173" spans="1:21" hidden="1" outlineLevel="1" x14ac:dyDescent="0.3">
      <c r="A173" s="226">
        <v>113</v>
      </c>
      <c r="B173" s="226">
        <v>1</v>
      </c>
      <c r="C173" s="226">
        <v>0</v>
      </c>
      <c r="D173" s="226">
        <v>0</v>
      </c>
      <c r="E173" s="226">
        <v>0</v>
      </c>
      <c r="G173" s="234">
        <v>47239</v>
      </c>
      <c r="H173" s="243">
        <f t="shared" si="24"/>
        <v>414378.36186742404</v>
      </c>
      <c r="I173" s="231">
        <f t="shared" si="16"/>
        <v>2342.9555033932493</v>
      </c>
      <c r="J173" s="231">
        <f t="shared" si="17"/>
        <v>2415.6104191030727</v>
      </c>
      <c r="K173" s="231">
        <f t="shared" si="21"/>
        <v>1875</v>
      </c>
      <c r="L173" s="231">
        <f t="shared" si="22"/>
        <v>750</v>
      </c>
      <c r="M173" s="235">
        <f t="shared" si="18"/>
        <v>7383.5659224963219</v>
      </c>
      <c r="N173" s="231">
        <f t="shared" si="19"/>
        <v>411962.75144832098</v>
      </c>
      <c r="P173" s="226">
        <v>113</v>
      </c>
      <c r="Q173" s="235">
        <f t="shared" si="23"/>
        <v>-7383.5659224963219</v>
      </c>
      <c r="U173" s="243"/>
    </row>
    <row r="174" spans="1:21" hidden="1" outlineLevel="1" x14ac:dyDescent="0.3">
      <c r="A174" s="226">
        <v>114</v>
      </c>
      <c r="B174" s="226">
        <v>2</v>
      </c>
      <c r="C174" s="226">
        <f t="shared" ref="C174" si="32">+$E$35+$E$36</f>
        <v>2625</v>
      </c>
      <c r="D174" s="226">
        <v>0</v>
      </c>
      <c r="E174" s="226">
        <v>0</v>
      </c>
      <c r="G174" s="234">
        <v>47270</v>
      </c>
      <c r="H174" s="243">
        <f t="shared" si="24"/>
        <v>411962.75144832098</v>
      </c>
      <c r="I174" s="231">
        <f t="shared" si="16"/>
        <v>2329.2972908843094</v>
      </c>
      <c r="J174" s="231">
        <f t="shared" si="17"/>
        <v>9812.8345541083345</v>
      </c>
      <c r="K174" s="231">
        <f t="shared" si="21"/>
        <v>1875</v>
      </c>
      <c r="L174" s="231">
        <f t="shared" si="22"/>
        <v>750</v>
      </c>
      <c r="M174" s="235">
        <f t="shared" si="18"/>
        <v>14767.131844992644</v>
      </c>
      <c r="N174" s="231">
        <f t="shared" si="19"/>
        <v>402149.91689421266</v>
      </c>
      <c r="P174" s="226">
        <v>114</v>
      </c>
      <c r="Q174" s="235">
        <f t="shared" si="23"/>
        <v>-14767.131844992644</v>
      </c>
      <c r="U174" s="243"/>
    </row>
    <row r="175" spans="1:21" hidden="1" outlineLevel="1" x14ac:dyDescent="0.3">
      <c r="A175" s="226">
        <v>115</v>
      </c>
      <c r="B175" s="226">
        <v>1</v>
      </c>
      <c r="C175" s="226">
        <v>0</v>
      </c>
      <c r="D175" s="226">
        <v>0</v>
      </c>
      <c r="E175" s="226">
        <v>0</v>
      </c>
      <c r="G175" s="234">
        <v>47300</v>
      </c>
      <c r="H175" s="243">
        <f t="shared" si="24"/>
        <v>402149.91689421266</v>
      </c>
      <c r="I175" s="231">
        <f t="shared" si="16"/>
        <v>2273.8140976528266</v>
      </c>
      <c r="J175" s="231">
        <f t="shared" si="17"/>
        <v>2484.7518248434953</v>
      </c>
      <c r="K175" s="231">
        <f t="shared" si="21"/>
        <v>1875</v>
      </c>
      <c r="L175" s="231">
        <f t="shared" si="22"/>
        <v>750</v>
      </c>
      <c r="M175" s="235">
        <f t="shared" si="18"/>
        <v>7383.5659224963219</v>
      </c>
      <c r="N175" s="231">
        <f t="shared" si="19"/>
        <v>399665.16506936913</v>
      </c>
      <c r="P175" s="226">
        <v>115</v>
      </c>
      <c r="Q175" s="235">
        <f t="shared" si="23"/>
        <v>-7383.5659224963219</v>
      </c>
      <c r="U175" s="243"/>
    </row>
    <row r="176" spans="1:21" hidden="1" outlineLevel="1" x14ac:dyDescent="0.3">
      <c r="A176" s="226">
        <v>116</v>
      </c>
      <c r="B176" s="226">
        <v>1</v>
      </c>
      <c r="C176" s="226">
        <v>0</v>
      </c>
      <c r="D176" s="226">
        <v>0</v>
      </c>
      <c r="E176" s="226">
        <v>0</v>
      </c>
      <c r="G176" s="234">
        <v>47331</v>
      </c>
      <c r="H176" s="243">
        <f t="shared" si="24"/>
        <v>399665.16506936913</v>
      </c>
      <c r="I176" s="231">
        <f t="shared" si="16"/>
        <v>2259.7649495835408</v>
      </c>
      <c r="J176" s="231">
        <f t="shared" si="17"/>
        <v>2498.8009729127807</v>
      </c>
      <c r="K176" s="231">
        <f t="shared" si="21"/>
        <v>1875</v>
      </c>
      <c r="L176" s="231">
        <f t="shared" si="22"/>
        <v>750</v>
      </c>
      <c r="M176" s="235">
        <f t="shared" si="18"/>
        <v>7383.5659224963219</v>
      </c>
      <c r="N176" s="231">
        <f t="shared" si="19"/>
        <v>397166.36409645632</v>
      </c>
      <c r="P176" s="226">
        <v>116</v>
      </c>
      <c r="Q176" s="235">
        <f t="shared" si="23"/>
        <v>-7383.5659224963219</v>
      </c>
      <c r="U176" s="243"/>
    </row>
    <row r="177" spans="1:21" hidden="1" outlineLevel="1" x14ac:dyDescent="0.3">
      <c r="A177" s="226">
        <v>117</v>
      </c>
      <c r="B177" s="226">
        <v>1</v>
      </c>
      <c r="C177" s="226">
        <v>0</v>
      </c>
      <c r="D177" s="226">
        <v>0</v>
      </c>
      <c r="E177" s="226">
        <v>0</v>
      </c>
      <c r="G177" s="234">
        <v>47362</v>
      </c>
      <c r="H177" s="243">
        <f t="shared" si="24"/>
        <v>397166.36409645632</v>
      </c>
      <c r="I177" s="231">
        <f t="shared" si="16"/>
        <v>2245.636365588502</v>
      </c>
      <c r="J177" s="231">
        <f t="shared" si="17"/>
        <v>2512.9295569078204</v>
      </c>
      <c r="K177" s="231">
        <f t="shared" si="21"/>
        <v>1875</v>
      </c>
      <c r="L177" s="231">
        <f t="shared" si="22"/>
        <v>750</v>
      </c>
      <c r="M177" s="235">
        <f t="shared" si="18"/>
        <v>7383.5659224963219</v>
      </c>
      <c r="N177" s="231">
        <f t="shared" si="19"/>
        <v>394653.43453954853</v>
      </c>
      <c r="P177" s="226">
        <v>117</v>
      </c>
      <c r="Q177" s="235">
        <f t="shared" si="23"/>
        <v>-7383.5659224963219</v>
      </c>
      <c r="U177" s="243"/>
    </row>
    <row r="178" spans="1:21" hidden="1" outlineLevel="1" x14ac:dyDescent="0.3">
      <c r="A178" s="226">
        <v>118</v>
      </c>
      <c r="B178" s="226">
        <v>1</v>
      </c>
      <c r="C178" s="226">
        <v>0</v>
      </c>
      <c r="D178" s="226">
        <v>0</v>
      </c>
      <c r="E178" s="226">
        <v>0</v>
      </c>
      <c r="G178" s="234">
        <v>47392</v>
      </c>
      <c r="H178" s="243">
        <f t="shared" si="24"/>
        <v>394653.43453954853</v>
      </c>
      <c r="I178" s="231">
        <f t="shared" si="16"/>
        <v>2231.4278965254375</v>
      </c>
      <c r="J178" s="231">
        <f t="shared" si="17"/>
        <v>2527.138025970884</v>
      </c>
      <c r="K178" s="231">
        <f t="shared" si="21"/>
        <v>1875</v>
      </c>
      <c r="L178" s="231">
        <f t="shared" si="22"/>
        <v>750</v>
      </c>
      <c r="M178" s="235">
        <f t="shared" si="18"/>
        <v>7383.5659224963219</v>
      </c>
      <c r="N178" s="231">
        <f t="shared" si="19"/>
        <v>392126.29651357763</v>
      </c>
      <c r="P178" s="226">
        <v>118</v>
      </c>
      <c r="Q178" s="235">
        <f t="shared" si="23"/>
        <v>-7383.5659224963219</v>
      </c>
      <c r="U178" s="243"/>
    </row>
    <row r="179" spans="1:21" hidden="1" outlineLevel="1" x14ac:dyDescent="0.3">
      <c r="A179" s="226">
        <v>119</v>
      </c>
      <c r="B179" s="226">
        <v>1</v>
      </c>
      <c r="C179" s="226">
        <v>0</v>
      </c>
      <c r="D179" s="226">
        <v>0</v>
      </c>
      <c r="E179" s="226">
        <v>0</v>
      </c>
      <c r="G179" s="234">
        <v>47423</v>
      </c>
      <c r="H179" s="243">
        <f t="shared" si="24"/>
        <v>392126.29651357763</v>
      </c>
      <c r="I179" s="231">
        <f t="shared" si="16"/>
        <v>2217.1390907125578</v>
      </c>
      <c r="J179" s="231">
        <f t="shared" si="17"/>
        <v>2541.4268317837641</v>
      </c>
      <c r="K179" s="231">
        <f t="shared" si="21"/>
        <v>1875</v>
      </c>
      <c r="L179" s="231">
        <f t="shared" si="22"/>
        <v>750</v>
      </c>
      <c r="M179" s="235">
        <f t="shared" si="18"/>
        <v>7383.5659224963219</v>
      </c>
      <c r="N179" s="231">
        <f t="shared" si="19"/>
        <v>389584.86968179385</v>
      </c>
      <c r="P179" s="226">
        <v>119</v>
      </c>
      <c r="Q179" s="235">
        <f t="shared" si="23"/>
        <v>-7383.5659224963219</v>
      </c>
      <c r="U179" s="243"/>
    </row>
    <row r="180" spans="1:21" hidden="1" outlineLevel="1" x14ac:dyDescent="0.3">
      <c r="A180" s="226">
        <v>120</v>
      </c>
      <c r="B180" s="226">
        <v>2</v>
      </c>
      <c r="C180" s="226">
        <f t="shared" ref="C180" si="33">+$E$35+$E$36</f>
        <v>2625</v>
      </c>
      <c r="D180" s="226">
        <v>15000</v>
      </c>
      <c r="E180" s="226">
        <v>0</v>
      </c>
      <c r="G180" s="234">
        <v>47453</v>
      </c>
      <c r="H180" s="243">
        <f t="shared" si="24"/>
        <v>389584.86968179385</v>
      </c>
      <c r="I180" s="231">
        <f t="shared" si="16"/>
        <v>2202.7694939141993</v>
      </c>
      <c r="J180" s="231">
        <f t="shared" si="17"/>
        <v>24939.362351078445</v>
      </c>
      <c r="K180" s="231">
        <f t="shared" si="21"/>
        <v>1875</v>
      </c>
      <c r="L180" s="231">
        <f t="shared" si="22"/>
        <v>750</v>
      </c>
      <c r="M180" s="235">
        <f t="shared" si="18"/>
        <v>29767.131844992644</v>
      </c>
      <c r="N180" s="231">
        <f t="shared" si="19"/>
        <v>364645.50733071542</v>
      </c>
      <c r="P180" s="226">
        <v>120</v>
      </c>
      <c r="Q180" s="235">
        <f t="shared" si="23"/>
        <v>-29767.131844992644</v>
      </c>
      <c r="U180" s="243"/>
    </row>
    <row r="181" spans="1:21" hidden="1" outlineLevel="1" x14ac:dyDescent="0.3">
      <c r="A181" s="226">
        <v>121</v>
      </c>
      <c r="B181" s="226">
        <v>1</v>
      </c>
      <c r="C181" s="226">
        <v>0</v>
      </c>
      <c r="D181" s="226">
        <v>0</v>
      </c>
      <c r="E181" s="226">
        <v>0</v>
      </c>
      <c r="G181" s="234">
        <v>47484</v>
      </c>
      <c r="H181" s="243">
        <f t="shared" si="24"/>
        <v>364645.50733071542</v>
      </c>
      <c r="I181" s="231">
        <f t="shared" si="16"/>
        <v>2061.7587133120205</v>
      </c>
      <c r="J181" s="231">
        <f t="shared" si="17"/>
        <v>2696.8072091843014</v>
      </c>
      <c r="K181" s="231">
        <f t="shared" si="21"/>
        <v>1875</v>
      </c>
      <c r="L181" s="231">
        <f t="shared" si="22"/>
        <v>750</v>
      </c>
      <c r="M181" s="235">
        <f t="shared" si="18"/>
        <v>7383.5659224963219</v>
      </c>
      <c r="N181" s="231">
        <f t="shared" si="19"/>
        <v>361948.70012153115</v>
      </c>
      <c r="P181" s="226">
        <v>121</v>
      </c>
      <c r="Q181" s="235">
        <f t="shared" si="23"/>
        <v>-7383.5659224963219</v>
      </c>
      <c r="U181" s="243"/>
    </row>
    <row r="182" spans="1:21" hidden="1" outlineLevel="1" x14ac:dyDescent="0.3">
      <c r="A182" s="226">
        <v>122</v>
      </c>
      <c r="B182" s="226">
        <v>1</v>
      </c>
      <c r="C182" s="226">
        <v>0</v>
      </c>
      <c r="D182" s="226">
        <v>0</v>
      </c>
      <c r="E182" s="226">
        <v>0</v>
      </c>
      <c r="G182" s="234">
        <v>47515</v>
      </c>
      <c r="H182" s="243">
        <f t="shared" si="24"/>
        <v>361948.70012153115</v>
      </c>
      <c r="I182" s="231">
        <f t="shared" si="16"/>
        <v>2046.5105732694901</v>
      </c>
      <c r="J182" s="231">
        <f t="shared" si="17"/>
        <v>2712.0553492268318</v>
      </c>
      <c r="K182" s="231">
        <f t="shared" si="21"/>
        <v>1875</v>
      </c>
      <c r="L182" s="231">
        <f t="shared" si="22"/>
        <v>750</v>
      </c>
      <c r="M182" s="235">
        <f t="shared" si="18"/>
        <v>7383.5659224963219</v>
      </c>
      <c r="N182" s="231">
        <f t="shared" si="19"/>
        <v>359236.64477230434</v>
      </c>
      <c r="P182" s="226">
        <v>122</v>
      </c>
      <c r="Q182" s="235">
        <f t="shared" si="23"/>
        <v>-7383.5659224963219</v>
      </c>
      <c r="U182" s="243"/>
    </row>
    <row r="183" spans="1:21" hidden="1" outlineLevel="1" x14ac:dyDescent="0.3">
      <c r="A183" s="226">
        <v>123</v>
      </c>
      <c r="B183" s="226">
        <v>1</v>
      </c>
      <c r="C183" s="226">
        <v>0</v>
      </c>
      <c r="D183" s="226">
        <v>0</v>
      </c>
      <c r="E183" s="226">
        <v>0</v>
      </c>
      <c r="G183" s="234">
        <v>47543</v>
      </c>
      <c r="H183" s="243">
        <f t="shared" si="24"/>
        <v>359236.64477230434</v>
      </c>
      <c r="I183" s="231">
        <f t="shared" si="16"/>
        <v>2031.1762180262715</v>
      </c>
      <c r="J183" s="231">
        <f t="shared" si="17"/>
        <v>2727.3897044700507</v>
      </c>
      <c r="K183" s="231">
        <f t="shared" si="21"/>
        <v>1875</v>
      </c>
      <c r="L183" s="231">
        <f t="shared" si="22"/>
        <v>750</v>
      </c>
      <c r="M183" s="235">
        <f t="shared" si="18"/>
        <v>7383.5659224963219</v>
      </c>
      <c r="N183" s="231">
        <f t="shared" si="19"/>
        <v>356509.25506783428</v>
      </c>
      <c r="P183" s="226">
        <v>123</v>
      </c>
      <c r="Q183" s="235">
        <f t="shared" si="23"/>
        <v>-7383.5659224963219</v>
      </c>
      <c r="U183" s="243"/>
    </row>
    <row r="184" spans="1:21" hidden="1" outlineLevel="1" x14ac:dyDescent="0.3">
      <c r="A184" s="226">
        <v>124</v>
      </c>
      <c r="B184" s="226">
        <v>1</v>
      </c>
      <c r="C184" s="226">
        <v>0</v>
      </c>
      <c r="D184" s="226">
        <v>0</v>
      </c>
      <c r="E184" s="226">
        <v>0</v>
      </c>
      <c r="G184" s="234">
        <v>47574</v>
      </c>
      <c r="H184" s="243">
        <f t="shared" si="24"/>
        <v>356509.25506783428</v>
      </c>
      <c r="I184" s="231">
        <f t="shared" si="16"/>
        <v>2015.7551601090854</v>
      </c>
      <c r="J184" s="231">
        <f t="shared" si="17"/>
        <v>2742.8107623872365</v>
      </c>
      <c r="K184" s="231">
        <f t="shared" si="21"/>
        <v>1875</v>
      </c>
      <c r="L184" s="231">
        <f t="shared" si="22"/>
        <v>750</v>
      </c>
      <c r="M184" s="235">
        <f t="shared" si="18"/>
        <v>7383.5659224963219</v>
      </c>
      <c r="N184" s="231">
        <f t="shared" si="19"/>
        <v>353766.44430544705</v>
      </c>
      <c r="P184" s="226">
        <v>124</v>
      </c>
      <c r="Q184" s="235">
        <f t="shared" si="23"/>
        <v>-7383.5659224963219</v>
      </c>
      <c r="U184" s="243"/>
    </row>
    <row r="185" spans="1:21" hidden="1" outlineLevel="1" x14ac:dyDescent="0.3">
      <c r="A185" s="226">
        <v>125</v>
      </c>
      <c r="B185" s="226">
        <v>1</v>
      </c>
      <c r="C185" s="226">
        <v>0</v>
      </c>
      <c r="D185" s="226">
        <v>0</v>
      </c>
      <c r="E185" s="226">
        <v>0</v>
      </c>
      <c r="G185" s="234">
        <v>47604</v>
      </c>
      <c r="H185" s="243">
        <f t="shared" si="24"/>
        <v>353766.44430544705</v>
      </c>
      <c r="I185" s="231">
        <f t="shared" si="16"/>
        <v>2000.2469092884082</v>
      </c>
      <c r="J185" s="231">
        <f t="shared" si="17"/>
        <v>2758.3190132079135</v>
      </c>
      <c r="K185" s="231">
        <f t="shared" si="21"/>
        <v>1875</v>
      </c>
      <c r="L185" s="231">
        <f t="shared" si="22"/>
        <v>750</v>
      </c>
      <c r="M185" s="235">
        <f t="shared" si="18"/>
        <v>7383.5659224963219</v>
      </c>
      <c r="N185" s="231">
        <f t="shared" si="19"/>
        <v>351008.12529223913</v>
      </c>
      <c r="P185" s="226">
        <v>125</v>
      </c>
      <c r="Q185" s="235">
        <f t="shared" si="23"/>
        <v>-7383.5659224963219</v>
      </c>
      <c r="U185" s="243"/>
    </row>
    <row r="186" spans="1:21" hidden="1" outlineLevel="1" x14ac:dyDescent="0.3">
      <c r="A186" s="226">
        <v>126</v>
      </c>
      <c r="B186" s="226">
        <v>2</v>
      </c>
      <c r="C186" s="226">
        <f t="shared" ref="C186" si="34">+$E$35+$E$36</f>
        <v>2625</v>
      </c>
      <c r="D186" s="226">
        <v>0</v>
      </c>
      <c r="E186" s="226">
        <v>0</v>
      </c>
      <c r="G186" s="234">
        <v>47635</v>
      </c>
      <c r="H186" s="243">
        <f t="shared" si="24"/>
        <v>351008.12529223913</v>
      </c>
      <c r="I186" s="231">
        <f t="shared" si="16"/>
        <v>1984.6509725628864</v>
      </c>
      <c r="J186" s="231">
        <f t="shared" si="17"/>
        <v>10157.480872429758</v>
      </c>
      <c r="K186" s="231">
        <f t="shared" si="21"/>
        <v>1875</v>
      </c>
      <c r="L186" s="231">
        <f t="shared" si="22"/>
        <v>750</v>
      </c>
      <c r="M186" s="235">
        <f t="shared" si="18"/>
        <v>14767.131844992644</v>
      </c>
      <c r="N186" s="231">
        <f t="shared" si="19"/>
        <v>340850.6444198094</v>
      </c>
      <c r="P186" s="226">
        <v>126</v>
      </c>
      <c r="Q186" s="235">
        <f t="shared" si="23"/>
        <v>-14767.131844992644</v>
      </c>
      <c r="U186" s="243"/>
    </row>
    <row r="187" spans="1:21" hidden="1" outlineLevel="1" x14ac:dyDescent="0.3">
      <c r="A187" s="226">
        <v>127</v>
      </c>
      <c r="B187" s="226">
        <v>1</v>
      </c>
      <c r="C187" s="226">
        <v>0</v>
      </c>
      <c r="D187" s="226">
        <v>0</v>
      </c>
      <c r="E187" s="226">
        <v>0</v>
      </c>
      <c r="G187" s="234">
        <v>47665</v>
      </c>
      <c r="H187" s="243">
        <f t="shared" si="24"/>
        <v>340850.6444198094</v>
      </c>
      <c r="I187" s="231">
        <f t="shared" si="16"/>
        <v>1927.2190989403805</v>
      </c>
      <c r="J187" s="231">
        <f t="shared" si="17"/>
        <v>2831.3468235559412</v>
      </c>
      <c r="K187" s="231">
        <f t="shared" si="21"/>
        <v>1875</v>
      </c>
      <c r="L187" s="231">
        <f t="shared" si="22"/>
        <v>750</v>
      </c>
      <c r="M187" s="235">
        <f t="shared" si="18"/>
        <v>7383.5659224963219</v>
      </c>
      <c r="N187" s="231">
        <f t="shared" si="19"/>
        <v>338019.29759625345</v>
      </c>
      <c r="P187" s="226">
        <v>127</v>
      </c>
      <c r="Q187" s="235">
        <f t="shared" si="23"/>
        <v>-7383.5659224963219</v>
      </c>
      <c r="U187" s="243"/>
    </row>
    <row r="188" spans="1:21" hidden="1" outlineLevel="1" x14ac:dyDescent="0.3">
      <c r="A188" s="226">
        <v>128</v>
      </c>
      <c r="B188" s="226">
        <v>1</v>
      </c>
      <c r="C188" s="226">
        <v>0</v>
      </c>
      <c r="D188" s="226">
        <v>0</v>
      </c>
      <c r="E188" s="226">
        <v>0</v>
      </c>
      <c r="G188" s="234">
        <v>47696</v>
      </c>
      <c r="H188" s="243">
        <f t="shared" si="24"/>
        <v>338019.29759625345</v>
      </c>
      <c r="I188" s="231">
        <f t="shared" si="16"/>
        <v>1911.2102523578271</v>
      </c>
      <c r="J188" s="231">
        <f t="shared" si="17"/>
        <v>2847.355670138495</v>
      </c>
      <c r="K188" s="231">
        <f t="shared" si="21"/>
        <v>1875</v>
      </c>
      <c r="L188" s="231">
        <f t="shared" si="22"/>
        <v>750</v>
      </c>
      <c r="M188" s="235">
        <f t="shared" si="18"/>
        <v>7383.5659224963219</v>
      </c>
      <c r="N188" s="231">
        <f t="shared" si="19"/>
        <v>335171.94192611496</v>
      </c>
      <c r="P188" s="226">
        <v>128</v>
      </c>
      <c r="Q188" s="235">
        <f t="shared" si="23"/>
        <v>-7383.5659224963219</v>
      </c>
      <c r="U188" s="243"/>
    </row>
    <row r="189" spans="1:21" hidden="1" outlineLevel="1" x14ac:dyDescent="0.3">
      <c r="A189" s="226">
        <v>129</v>
      </c>
      <c r="B189" s="226">
        <v>1</v>
      </c>
      <c r="C189" s="226">
        <v>0</v>
      </c>
      <c r="D189" s="226">
        <v>0</v>
      </c>
      <c r="E189" s="226">
        <v>0</v>
      </c>
      <c r="G189" s="234">
        <v>47727</v>
      </c>
      <c r="H189" s="243">
        <f t="shared" si="24"/>
        <v>335171.94192611496</v>
      </c>
      <c r="I189" s="231">
        <f t="shared" ref="I189:I240" si="35">+H189*$C$50</f>
        <v>1895.1108894292113</v>
      </c>
      <c r="J189" s="231">
        <f t="shared" ref="J189:J240" si="36">+M189-I189-K189-L189</f>
        <v>2863.4550330671109</v>
      </c>
      <c r="K189" s="231">
        <f t="shared" si="21"/>
        <v>1875</v>
      </c>
      <c r="L189" s="231">
        <f t="shared" si="22"/>
        <v>750</v>
      </c>
      <c r="M189" s="235">
        <f t="shared" ref="M189:M240" si="37">+B189*$C$57+D189</f>
        <v>7383.5659224963219</v>
      </c>
      <c r="N189" s="231">
        <f t="shared" ref="N189:N240" si="38">+H189-J189</f>
        <v>332308.48689304787</v>
      </c>
      <c r="P189" s="226">
        <v>129</v>
      </c>
      <c r="Q189" s="235">
        <f t="shared" si="23"/>
        <v>-7383.5659224963219</v>
      </c>
      <c r="U189" s="243"/>
    </row>
    <row r="190" spans="1:21" hidden="1" outlineLevel="1" x14ac:dyDescent="0.3">
      <c r="A190" s="226">
        <v>130</v>
      </c>
      <c r="B190" s="226">
        <v>1</v>
      </c>
      <c r="C190" s="226">
        <v>0</v>
      </c>
      <c r="D190" s="226">
        <v>0</v>
      </c>
      <c r="E190" s="226">
        <v>0</v>
      </c>
      <c r="G190" s="234">
        <v>47757</v>
      </c>
      <c r="H190" s="243">
        <f t="shared" si="24"/>
        <v>332308.48689304787</v>
      </c>
      <c r="I190" s="231">
        <f t="shared" si="35"/>
        <v>1878.9204983619525</v>
      </c>
      <c r="J190" s="231">
        <f t="shared" si="36"/>
        <v>2879.645424134369</v>
      </c>
      <c r="K190" s="231">
        <f t="shared" ref="K190:K240" si="39">+$E$35</f>
        <v>1875</v>
      </c>
      <c r="L190" s="231">
        <f t="shared" ref="L190:L240" si="40">+$E$36</f>
        <v>750</v>
      </c>
      <c r="M190" s="235">
        <f t="shared" si="37"/>
        <v>7383.5659224963219</v>
      </c>
      <c r="N190" s="231">
        <f t="shared" si="38"/>
        <v>329428.84146891348</v>
      </c>
      <c r="P190" s="226">
        <v>130</v>
      </c>
      <c r="Q190" s="235">
        <f t="shared" ref="Q190:Q240" si="41">-M190</f>
        <v>-7383.5659224963219</v>
      </c>
      <c r="U190" s="243"/>
    </row>
    <row r="191" spans="1:21" hidden="1" outlineLevel="1" x14ac:dyDescent="0.3">
      <c r="A191" s="226">
        <v>131</v>
      </c>
      <c r="B191" s="226">
        <v>1</v>
      </c>
      <c r="C191" s="226">
        <v>0</v>
      </c>
      <c r="D191" s="226">
        <v>0</v>
      </c>
      <c r="E191" s="226">
        <v>0</v>
      </c>
      <c r="G191" s="234">
        <v>47788</v>
      </c>
      <c r="H191" s="243">
        <f t="shared" ref="H191:H240" si="42">+N190</f>
        <v>329428.84146891348</v>
      </c>
      <c r="I191" s="231">
        <f t="shared" si="35"/>
        <v>1862.6385644697204</v>
      </c>
      <c r="J191" s="231">
        <f t="shared" si="36"/>
        <v>2895.9273580266017</v>
      </c>
      <c r="K191" s="231">
        <f t="shared" si="39"/>
        <v>1875</v>
      </c>
      <c r="L191" s="231">
        <f t="shared" si="40"/>
        <v>750</v>
      </c>
      <c r="M191" s="235">
        <f t="shared" si="37"/>
        <v>7383.5659224963219</v>
      </c>
      <c r="N191" s="231">
        <f t="shared" si="38"/>
        <v>326532.91411088686</v>
      </c>
      <c r="P191" s="226">
        <v>131</v>
      </c>
      <c r="Q191" s="235">
        <f t="shared" si="41"/>
        <v>-7383.5659224963219</v>
      </c>
      <c r="U191" s="243"/>
    </row>
    <row r="192" spans="1:21" hidden="1" outlineLevel="1" x14ac:dyDescent="0.3">
      <c r="A192" s="226">
        <v>132</v>
      </c>
      <c r="B192" s="226">
        <v>2</v>
      </c>
      <c r="C192" s="226">
        <f t="shared" ref="C192" si="43">+$E$35+$E$36</f>
        <v>2625</v>
      </c>
      <c r="D192" s="226">
        <v>15000</v>
      </c>
      <c r="E192" s="226">
        <v>0</v>
      </c>
      <c r="G192" s="234">
        <v>47818</v>
      </c>
      <c r="H192" s="243">
        <f t="shared" si="42"/>
        <v>326532.91411088686</v>
      </c>
      <c r="I192" s="231">
        <f t="shared" si="35"/>
        <v>1846.2645701560734</v>
      </c>
      <c r="J192" s="231">
        <f t="shared" si="36"/>
        <v>25295.867274836572</v>
      </c>
      <c r="K192" s="231">
        <f t="shared" si="39"/>
        <v>1875</v>
      </c>
      <c r="L192" s="231">
        <f t="shared" si="40"/>
        <v>750</v>
      </c>
      <c r="M192" s="235">
        <f t="shared" si="37"/>
        <v>29767.131844992644</v>
      </c>
      <c r="N192" s="231">
        <f t="shared" si="38"/>
        <v>301237.04683605029</v>
      </c>
      <c r="P192" s="226">
        <v>132</v>
      </c>
      <c r="Q192" s="235">
        <f t="shared" si="41"/>
        <v>-29767.131844992644</v>
      </c>
      <c r="U192" s="243"/>
    </row>
    <row r="193" spans="1:21" hidden="1" outlineLevel="1" x14ac:dyDescent="0.3">
      <c r="A193" s="226">
        <v>133</v>
      </c>
      <c r="B193" s="226">
        <v>1</v>
      </c>
      <c r="C193" s="226">
        <v>0</v>
      </c>
      <c r="D193" s="226">
        <v>0</v>
      </c>
      <c r="E193" s="226">
        <v>0</v>
      </c>
      <c r="G193" s="234">
        <v>47849</v>
      </c>
      <c r="H193" s="243">
        <f t="shared" si="42"/>
        <v>301237.04683605029</v>
      </c>
      <c r="I193" s="231">
        <f t="shared" si="35"/>
        <v>1703.2380588836402</v>
      </c>
      <c r="J193" s="231">
        <f t="shared" si="36"/>
        <v>3055.3278636126815</v>
      </c>
      <c r="K193" s="231">
        <f t="shared" si="39"/>
        <v>1875</v>
      </c>
      <c r="L193" s="231">
        <f t="shared" si="40"/>
        <v>750</v>
      </c>
      <c r="M193" s="235">
        <f t="shared" si="37"/>
        <v>7383.5659224963219</v>
      </c>
      <c r="N193" s="231">
        <f t="shared" si="38"/>
        <v>298181.71897243761</v>
      </c>
      <c r="P193" s="226">
        <v>133</v>
      </c>
      <c r="Q193" s="235">
        <f t="shared" si="41"/>
        <v>-7383.5659224963219</v>
      </c>
      <c r="U193" s="243"/>
    </row>
    <row r="194" spans="1:21" hidden="1" outlineLevel="1" x14ac:dyDescent="0.3">
      <c r="A194" s="226">
        <v>134</v>
      </c>
      <c r="B194" s="226">
        <v>1</v>
      </c>
      <c r="C194" s="226">
        <v>0</v>
      </c>
      <c r="D194" s="226">
        <v>0</v>
      </c>
      <c r="E194" s="226">
        <v>0</v>
      </c>
      <c r="G194" s="234">
        <v>47880</v>
      </c>
      <c r="H194" s="243">
        <f t="shared" si="42"/>
        <v>298181.71897243761</v>
      </c>
      <c r="I194" s="231">
        <f t="shared" si="35"/>
        <v>1685.9627909365838</v>
      </c>
      <c r="J194" s="231">
        <f t="shared" si="36"/>
        <v>3072.6031315597384</v>
      </c>
      <c r="K194" s="231">
        <f t="shared" si="39"/>
        <v>1875</v>
      </c>
      <c r="L194" s="231">
        <f t="shared" si="40"/>
        <v>750</v>
      </c>
      <c r="M194" s="235">
        <f t="shared" si="37"/>
        <v>7383.5659224963219</v>
      </c>
      <c r="N194" s="231">
        <f t="shared" si="38"/>
        <v>295109.11584087787</v>
      </c>
      <c r="P194" s="226">
        <v>134</v>
      </c>
      <c r="Q194" s="235">
        <f t="shared" si="41"/>
        <v>-7383.5659224963219</v>
      </c>
      <c r="U194" s="243"/>
    </row>
    <row r="195" spans="1:21" hidden="1" outlineLevel="1" x14ac:dyDescent="0.3">
      <c r="A195" s="226">
        <v>135</v>
      </c>
      <c r="B195" s="226">
        <v>1</v>
      </c>
      <c r="C195" s="226">
        <v>0</v>
      </c>
      <c r="D195" s="226">
        <v>0</v>
      </c>
      <c r="E195" s="226">
        <v>0</v>
      </c>
      <c r="G195" s="234">
        <v>47908</v>
      </c>
      <c r="H195" s="243">
        <f t="shared" si="42"/>
        <v>295109.11584087787</v>
      </c>
      <c r="I195" s="231">
        <f t="shared" si="35"/>
        <v>1668.5898461129482</v>
      </c>
      <c r="J195" s="231">
        <f t="shared" si="36"/>
        <v>3089.9760763833738</v>
      </c>
      <c r="K195" s="231">
        <f t="shared" si="39"/>
        <v>1875</v>
      </c>
      <c r="L195" s="231">
        <f t="shared" si="40"/>
        <v>750</v>
      </c>
      <c r="M195" s="235">
        <f t="shared" si="37"/>
        <v>7383.5659224963219</v>
      </c>
      <c r="N195" s="231">
        <f t="shared" si="38"/>
        <v>292019.1397644945</v>
      </c>
      <c r="P195" s="226">
        <v>135</v>
      </c>
      <c r="Q195" s="235">
        <f t="shared" si="41"/>
        <v>-7383.5659224963219</v>
      </c>
      <c r="U195" s="243"/>
    </row>
    <row r="196" spans="1:21" hidden="1" outlineLevel="1" x14ac:dyDescent="0.3">
      <c r="A196" s="226">
        <v>136</v>
      </c>
      <c r="B196" s="226">
        <v>1</v>
      </c>
      <c r="C196" s="226">
        <v>0</v>
      </c>
      <c r="D196" s="226">
        <v>0</v>
      </c>
      <c r="E196" s="226">
        <v>0</v>
      </c>
      <c r="G196" s="234">
        <v>47939</v>
      </c>
      <c r="H196" s="243">
        <f t="shared" si="42"/>
        <v>292019.1397644945</v>
      </c>
      <c r="I196" s="231">
        <f t="shared" si="35"/>
        <v>1651.1186721334725</v>
      </c>
      <c r="J196" s="231">
        <f t="shared" si="36"/>
        <v>3107.4472503628494</v>
      </c>
      <c r="K196" s="231">
        <f t="shared" si="39"/>
        <v>1875</v>
      </c>
      <c r="L196" s="231">
        <f t="shared" si="40"/>
        <v>750</v>
      </c>
      <c r="M196" s="235">
        <f t="shared" si="37"/>
        <v>7383.5659224963219</v>
      </c>
      <c r="N196" s="231">
        <f t="shared" si="38"/>
        <v>288911.69251413166</v>
      </c>
      <c r="P196" s="226">
        <v>136</v>
      </c>
      <c r="Q196" s="235">
        <f t="shared" si="41"/>
        <v>-7383.5659224963219</v>
      </c>
      <c r="U196" s="243"/>
    </row>
    <row r="197" spans="1:21" hidden="1" outlineLevel="1" x14ac:dyDescent="0.3">
      <c r="A197" s="226">
        <v>137</v>
      </c>
      <c r="B197" s="226">
        <v>1</v>
      </c>
      <c r="C197" s="226">
        <v>0</v>
      </c>
      <c r="D197" s="226">
        <v>0</v>
      </c>
      <c r="E197" s="226">
        <v>0</v>
      </c>
      <c r="G197" s="234">
        <v>47969</v>
      </c>
      <c r="H197" s="243">
        <f t="shared" si="42"/>
        <v>288911.69251413166</v>
      </c>
      <c r="I197" s="231">
        <f t="shared" si="35"/>
        <v>1633.5487135962283</v>
      </c>
      <c r="J197" s="231">
        <f t="shared" si="36"/>
        <v>3125.0172089000935</v>
      </c>
      <c r="K197" s="231">
        <f t="shared" si="39"/>
        <v>1875</v>
      </c>
      <c r="L197" s="231">
        <f t="shared" si="40"/>
        <v>750</v>
      </c>
      <c r="M197" s="235">
        <f t="shared" si="37"/>
        <v>7383.5659224963219</v>
      </c>
      <c r="N197" s="231">
        <f t="shared" si="38"/>
        <v>285786.67530523159</v>
      </c>
      <c r="P197" s="226">
        <v>137</v>
      </c>
      <c r="Q197" s="235">
        <f t="shared" si="41"/>
        <v>-7383.5659224963219</v>
      </c>
      <c r="U197" s="243"/>
    </row>
    <row r="198" spans="1:21" hidden="1" outlineLevel="1" x14ac:dyDescent="0.3">
      <c r="A198" s="226">
        <v>138</v>
      </c>
      <c r="B198" s="226">
        <v>2</v>
      </c>
      <c r="C198" s="226">
        <f t="shared" ref="C198" si="44">+$E$35+$E$36</f>
        <v>2625</v>
      </c>
      <c r="D198" s="226">
        <v>0</v>
      </c>
      <c r="E198" s="226">
        <v>0</v>
      </c>
      <c r="G198" s="234">
        <v>48000</v>
      </c>
      <c r="H198" s="243">
        <f t="shared" si="42"/>
        <v>285786.67530523159</v>
      </c>
      <c r="I198" s="231">
        <f t="shared" si="35"/>
        <v>1615.8794119589638</v>
      </c>
      <c r="J198" s="231">
        <f t="shared" si="36"/>
        <v>10526.25243303368</v>
      </c>
      <c r="K198" s="231">
        <f t="shared" si="39"/>
        <v>1875</v>
      </c>
      <c r="L198" s="231">
        <f t="shared" si="40"/>
        <v>750</v>
      </c>
      <c r="M198" s="235">
        <f t="shared" si="37"/>
        <v>14767.131844992644</v>
      </c>
      <c r="N198" s="231">
        <f t="shared" si="38"/>
        <v>275260.42287219793</v>
      </c>
      <c r="P198" s="226">
        <v>138</v>
      </c>
      <c r="Q198" s="235">
        <f t="shared" si="41"/>
        <v>-14767.131844992644</v>
      </c>
      <c r="U198" s="243"/>
    </row>
    <row r="199" spans="1:21" hidden="1" outlineLevel="1" x14ac:dyDescent="0.3">
      <c r="A199" s="226">
        <v>139</v>
      </c>
      <c r="B199" s="226">
        <v>1</v>
      </c>
      <c r="C199" s="226">
        <v>0</v>
      </c>
      <c r="D199" s="226">
        <v>0</v>
      </c>
      <c r="E199" s="226">
        <v>0</v>
      </c>
      <c r="G199" s="234">
        <v>48030</v>
      </c>
      <c r="H199" s="243">
        <f t="shared" si="42"/>
        <v>275260.42287219793</v>
      </c>
      <c r="I199" s="231">
        <f t="shared" si="35"/>
        <v>1556.3624503180631</v>
      </c>
      <c r="J199" s="231">
        <f t="shared" si="36"/>
        <v>3202.2034721782584</v>
      </c>
      <c r="K199" s="231">
        <f t="shared" si="39"/>
        <v>1875</v>
      </c>
      <c r="L199" s="231">
        <f t="shared" si="40"/>
        <v>750</v>
      </c>
      <c r="M199" s="235">
        <f t="shared" si="37"/>
        <v>7383.5659224963219</v>
      </c>
      <c r="N199" s="231">
        <f t="shared" si="38"/>
        <v>272058.21940001968</v>
      </c>
      <c r="P199" s="226">
        <v>139</v>
      </c>
      <c r="Q199" s="235">
        <f t="shared" si="41"/>
        <v>-7383.5659224963219</v>
      </c>
      <c r="U199" s="243"/>
    </row>
    <row r="200" spans="1:21" hidden="1" outlineLevel="1" x14ac:dyDescent="0.3">
      <c r="A200" s="226">
        <v>140</v>
      </c>
      <c r="B200" s="226">
        <v>1</v>
      </c>
      <c r="C200" s="226">
        <v>0</v>
      </c>
      <c r="D200" s="226">
        <v>0</v>
      </c>
      <c r="E200" s="226">
        <v>0</v>
      </c>
      <c r="G200" s="234">
        <v>48061</v>
      </c>
      <c r="H200" s="243">
        <f t="shared" si="42"/>
        <v>272058.21940001968</v>
      </c>
      <c r="I200" s="231">
        <f t="shared" si="35"/>
        <v>1538.2567263263131</v>
      </c>
      <c r="J200" s="231">
        <f t="shared" si="36"/>
        <v>3220.3091961700084</v>
      </c>
      <c r="K200" s="231">
        <f t="shared" si="39"/>
        <v>1875</v>
      </c>
      <c r="L200" s="231">
        <f t="shared" si="40"/>
        <v>750</v>
      </c>
      <c r="M200" s="235">
        <f t="shared" si="37"/>
        <v>7383.5659224963219</v>
      </c>
      <c r="N200" s="231">
        <f t="shared" si="38"/>
        <v>268837.91020384966</v>
      </c>
      <c r="P200" s="226">
        <v>140</v>
      </c>
      <c r="Q200" s="235">
        <f t="shared" si="41"/>
        <v>-7383.5659224963219</v>
      </c>
      <c r="U200" s="243"/>
    </row>
    <row r="201" spans="1:21" hidden="1" outlineLevel="1" x14ac:dyDescent="0.3">
      <c r="A201" s="226">
        <v>141</v>
      </c>
      <c r="B201" s="226">
        <v>1</v>
      </c>
      <c r="C201" s="226">
        <v>0</v>
      </c>
      <c r="D201" s="226">
        <v>0</v>
      </c>
      <c r="E201" s="226">
        <v>0</v>
      </c>
      <c r="G201" s="234">
        <v>48092</v>
      </c>
      <c r="H201" s="243">
        <f t="shared" si="42"/>
        <v>268837.91020384966</v>
      </c>
      <c r="I201" s="231">
        <f t="shared" si="35"/>
        <v>1520.0486299387699</v>
      </c>
      <c r="J201" s="231">
        <f t="shared" si="36"/>
        <v>3238.5172925575516</v>
      </c>
      <c r="K201" s="231">
        <f t="shared" si="39"/>
        <v>1875</v>
      </c>
      <c r="L201" s="231">
        <f t="shared" si="40"/>
        <v>750</v>
      </c>
      <c r="M201" s="235">
        <f t="shared" si="37"/>
        <v>7383.5659224963219</v>
      </c>
      <c r="N201" s="231">
        <f t="shared" si="38"/>
        <v>265599.39291129209</v>
      </c>
      <c r="P201" s="226">
        <v>141</v>
      </c>
      <c r="Q201" s="235">
        <f t="shared" si="41"/>
        <v>-7383.5659224963219</v>
      </c>
      <c r="U201" s="243"/>
    </row>
    <row r="202" spans="1:21" hidden="1" outlineLevel="1" x14ac:dyDescent="0.3">
      <c r="A202" s="226">
        <v>142</v>
      </c>
      <c r="B202" s="226">
        <v>1</v>
      </c>
      <c r="C202" s="226">
        <v>0</v>
      </c>
      <c r="D202" s="226">
        <v>0</v>
      </c>
      <c r="E202" s="226">
        <v>0</v>
      </c>
      <c r="G202" s="234">
        <v>48122</v>
      </c>
      <c r="H202" s="243">
        <f t="shared" si="42"/>
        <v>265599.39291129209</v>
      </c>
      <c r="I202" s="231">
        <f t="shared" si="35"/>
        <v>1501.7375823270231</v>
      </c>
      <c r="J202" s="231">
        <f t="shared" si="36"/>
        <v>3256.8283401692988</v>
      </c>
      <c r="K202" s="231">
        <f t="shared" si="39"/>
        <v>1875</v>
      </c>
      <c r="L202" s="231">
        <f t="shared" si="40"/>
        <v>750</v>
      </c>
      <c r="M202" s="235">
        <f t="shared" si="37"/>
        <v>7383.5659224963219</v>
      </c>
      <c r="N202" s="231">
        <f t="shared" si="38"/>
        <v>262342.56457112281</v>
      </c>
      <c r="P202" s="226">
        <v>142</v>
      </c>
      <c r="Q202" s="235">
        <f t="shared" si="41"/>
        <v>-7383.5659224963219</v>
      </c>
      <c r="U202" s="243"/>
    </row>
    <row r="203" spans="1:21" hidden="1" outlineLevel="1" x14ac:dyDescent="0.3">
      <c r="A203" s="226">
        <v>143</v>
      </c>
      <c r="B203" s="226">
        <v>1</v>
      </c>
      <c r="C203" s="226">
        <v>0</v>
      </c>
      <c r="D203" s="226">
        <v>0</v>
      </c>
      <c r="E203" s="226">
        <v>0</v>
      </c>
      <c r="G203" s="234">
        <v>48153</v>
      </c>
      <c r="H203" s="243">
        <f t="shared" si="42"/>
        <v>262342.56457112281</v>
      </c>
      <c r="I203" s="231">
        <f t="shared" si="35"/>
        <v>1483.3230013898842</v>
      </c>
      <c r="J203" s="231">
        <f t="shared" si="36"/>
        <v>3275.2429211064373</v>
      </c>
      <c r="K203" s="231">
        <f t="shared" si="39"/>
        <v>1875</v>
      </c>
      <c r="L203" s="231">
        <f t="shared" si="40"/>
        <v>750</v>
      </c>
      <c r="M203" s="235">
        <f t="shared" si="37"/>
        <v>7383.5659224963219</v>
      </c>
      <c r="N203" s="231">
        <f t="shared" si="38"/>
        <v>259067.32165001638</v>
      </c>
      <c r="P203" s="226">
        <v>143</v>
      </c>
      <c r="Q203" s="235">
        <f t="shared" si="41"/>
        <v>-7383.5659224963219</v>
      </c>
      <c r="U203" s="243"/>
    </row>
    <row r="204" spans="1:21" hidden="1" outlineLevel="1" x14ac:dyDescent="0.3">
      <c r="A204" s="226">
        <v>144</v>
      </c>
      <c r="B204" s="226">
        <v>2</v>
      </c>
      <c r="C204" s="226">
        <f t="shared" ref="C204" si="45">+$E$35+$E$36</f>
        <v>2625</v>
      </c>
      <c r="D204" s="226">
        <v>15000</v>
      </c>
      <c r="E204" s="226">
        <v>0</v>
      </c>
      <c r="G204" s="234">
        <v>48183</v>
      </c>
      <c r="H204" s="243">
        <f t="shared" si="42"/>
        <v>259067.32165001638</v>
      </c>
      <c r="I204" s="231">
        <f t="shared" si="35"/>
        <v>1464.8043017348787</v>
      </c>
      <c r="J204" s="231">
        <f t="shared" si="36"/>
        <v>25677.327543257765</v>
      </c>
      <c r="K204" s="231">
        <f t="shared" si="39"/>
        <v>1875</v>
      </c>
      <c r="L204" s="231">
        <f t="shared" si="40"/>
        <v>750</v>
      </c>
      <c r="M204" s="235">
        <f t="shared" si="37"/>
        <v>29767.131844992644</v>
      </c>
      <c r="N204" s="231">
        <f t="shared" si="38"/>
        <v>233389.99410675862</v>
      </c>
      <c r="P204" s="226">
        <v>144</v>
      </c>
      <c r="Q204" s="235">
        <f t="shared" si="41"/>
        <v>-29767.131844992644</v>
      </c>
      <c r="U204" s="243"/>
    </row>
    <row r="205" spans="1:21" hidden="1" outlineLevel="1" x14ac:dyDescent="0.3">
      <c r="A205" s="226">
        <v>145</v>
      </c>
      <c r="B205" s="226">
        <v>1</v>
      </c>
      <c r="C205" s="226">
        <v>0</v>
      </c>
      <c r="D205" s="226">
        <v>0</v>
      </c>
      <c r="E205" s="226">
        <v>0</v>
      </c>
      <c r="G205" s="234">
        <v>48214</v>
      </c>
      <c r="H205" s="243">
        <f t="shared" si="42"/>
        <v>233389.99410675862</v>
      </c>
      <c r="I205" s="231">
        <f t="shared" si="35"/>
        <v>1319.6209586452733</v>
      </c>
      <c r="J205" s="231">
        <f t="shared" si="36"/>
        <v>3438.9449638510487</v>
      </c>
      <c r="K205" s="231">
        <f t="shared" si="39"/>
        <v>1875</v>
      </c>
      <c r="L205" s="231">
        <f t="shared" si="40"/>
        <v>750</v>
      </c>
      <c r="M205" s="235">
        <f t="shared" si="37"/>
        <v>7383.5659224963219</v>
      </c>
      <c r="N205" s="231">
        <f t="shared" si="38"/>
        <v>229951.04914290758</v>
      </c>
      <c r="P205" s="226">
        <v>145</v>
      </c>
      <c r="Q205" s="235">
        <f t="shared" si="41"/>
        <v>-7383.5659224963219</v>
      </c>
      <c r="U205" s="243"/>
    </row>
    <row r="206" spans="1:21" hidden="1" outlineLevel="1" x14ac:dyDescent="0.3">
      <c r="A206" s="226">
        <v>146</v>
      </c>
      <c r="B206" s="226">
        <v>1</v>
      </c>
      <c r="C206" s="226">
        <v>0</v>
      </c>
      <c r="D206" s="226">
        <v>0</v>
      </c>
      <c r="E206" s="226">
        <v>0</v>
      </c>
      <c r="G206" s="234">
        <v>48245</v>
      </c>
      <c r="H206" s="243">
        <f t="shared" si="42"/>
        <v>229951.04914290758</v>
      </c>
      <c r="I206" s="231">
        <f t="shared" si="35"/>
        <v>1300.1766638403744</v>
      </c>
      <c r="J206" s="231">
        <f t="shared" si="36"/>
        <v>3458.3892586559477</v>
      </c>
      <c r="K206" s="231">
        <f t="shared" si="39"/>
        <v>1875</v>
      </c>
      <c r="L206" s="231">
        <f t="shared" si="40"/>
        <v>750</v>
      </c>
      <c r="M206" s="235">
        <f t="shared" si="37"/>
        <v>7383.5659224963219</v>
      </c>
      <c r="N206" s="231">
        <f t="shared" si="38"/>
        <v>226492.65988425163</v>
      </c>
      <c r="P206" s="226">
        <v>146</v>
      </c>
      <c r="Q206" s="235">
        <f t="shared" si="41"/>
        <v>-7383.5659224963219</v>
      </c>
      <c r="U206" s="243"/>
    </row>
    <row r="207" spans="1:21" hidden="1" outlineLevel="1" x14ac:dyDescent="0.3">
      <c r="A207" s="226">
        <v>147</v>
      </c>
      <c r="B207" s="226">
        <v>1</v>
      </c>
      <c r="C207" s="226">
        <v>0</v>
      </c>
      <c r="D207" s="226">
        <v>0</v>
      </c>
      <c r="E207" s="226">
        <v>0</v>
      </c>
      <c r="G207" s="234">
        <v>48274</v>
      </c>
      <c r="H207" s="243">
        <f t="shared" si="42"/>
        <v>226492.65988425163</v>
      </c>
      <c r="I207" s="231">
        <f t="shared" si="35"/>
        <v>1280.6224281656928</v>
      </c>
      <c r="J207" s="231">
        <f t="shared" si="36"/>
        <v>3477.9434943306296</v>
      </c>
      <c r="K207" s="231">
        <f t="shared" si="39"/>
        <v>1875</v>
      </c>
      <c r="L207" s="231">
        <f t="shared" si="40"/>
        <v>750</v>
      </c>
      <c r="M207" s="235">
        <f t="shared" si="37"/>
        <v>7383.5659224963219</v>
      </c>
      <c r="N207" s="231">
        <f t="shared" si="38"/>
        <v>223014.716389921</v>
      </c>
      <c r="P207" s="226">
        <v>147</v>
      </c>
      <c r="Q207" s="235">
        <f t="shared" si="41"/>
        <v>-7383.5659224963219</v>
      </c>
      <c r="U207" s="243"/>
    </row>
    <row r="208" spans="1:21" hidden="1" outlineLevel="1" x14ac:dyDescent="0.3">
      <c r="A208" s="226">
        <v>148</v>
      </c>
      <c r="B208" s="226">
        <v>1</v>
      </c>
      <c r="C208" s="226">
        <v>0</v>
      </c>
      <c r="D208" s="226">
        <v>0</v>
      </c>
      <c r="E208" s="226">
        <v>0</v>
      </c>
      <c r="G208" s="234">
        <v>48305</v>
      </c>
      <c r="H208" s="243">
        <f t="shared" si="42"/>
        <v>223014.716389921</v>
      </c>
      <c r="I208" s="231">
        <f t="shared" si="35"/>
        <v>1260.9576299995672</v>
      </c>
      <c r="J208" s="231">
        <f t="shared" si="36"/>
        <v>3497.608292496755</v>
      </c>
      <c r="K208" s="231">
        <f t="shared" si="39"/>
        <v>1875</v>
      </c>
      <c r="L208" s="231">
        <f t="shared" si="40"/>
        <v>750</v>
      </c>
      <c r="M208" s="235">
        <f t="shared" si="37"/>
        <v>7383.5659224963219</v>
      </c>
      <c r="N208" s="231">
        <f t="shared" si="38"/>
        <v>219517.10809742424</v>
      </c>
      <c r="P208" s="226">
        <v>148</v>
      </c>
      <c r="Q208" s="235">
        <f t="shared" si="41"/>
        <v>-7383.5659224963219</v>
      </c>
      <c r="U208" s="243"/>
    </row>
    <row r="209" spans="1:21" hidden="1" outlineLevel="1" x14ac:dyDescent="0.3">
      <c r="A209" s="226">
        <v>149</v>
      </c>
      <c r="B209" s="226">
        <v>1</v>
      </c>
      <c r="C209" s="226">
        <v>0</v>
      </c>
      <c r="D209" s="226">
        <v>0</v>
      </c>
      <c r="E209" s="226">
        <v>0</v>
      </c>
      <c r="G209" s="234">
        <v>48335</v>
      </c>
      <c r="H209" s="243">
        <f t="shared" si="42"/>
        <v>219517.10809742424</v>
      </c>
      <c r="I209" s="231">
        <f t="shared" si="35"/>
        <v>1241.1816442055961</v>
      </c>
      <c r="J209" s="231">
        <f t="shared" si="36"/>
        <v>3517.3842782907259</v>
      </c>
      <c r="K209" s="231">
        <f t="shared" si="39"/>
        <v>1875</v>
      </c>
      <c r="L209" s="231">
        <f t="shared" si="40"/>
        <v>750</v>
      </c>
      <c r="M209" s="235">
        <f t="shared" si="37"/>
        <v>7383.5659224963219</v>
      </c>
      <c r="N209" s="231">
        <f t="shared" si="38"/>
        <v>215999.72381913351</v>
      </c>
      <c r="P209" s="226">
        <v>149</v>
      </c>
      <c r="Q209" s="235">
        <f t="shared" si="41"/>
        <v>-7383.5659224963219</v>
      </c>
      <c r="U209" s="243"/>
    </row>
    <row r="210" spans="1:21" hidden="1" outlineLevel="1" x14ac:dyDescent="0.3">
      <c r="A210" s="226">
        <v>150</v>
      </c>
      <c r="B210" s="226">
        <v>2</v>
      </c>
      <c r="C210" s="226">
        <f t="shared" ref="C210" si="46">+$E$35+$E$36</f>
        <v>2625</v>
      </c>
      <c r="D210" s="226">
        <v>0</v>
      </c>
      <c r="E210" s="226">
        <v>0</v>
      </c>
      <c r="G210" s="234">
        <v>48366</v>
      </c>
      <c r="H210" s="243">
        <f t="shared" si="42"/>
        <v>215999.72381913351</v>
      </c>
      <c r="I210" s="231">
        <f t="shared" si="35"/>
        <v>1221.2938421127667</v>
      </c>
      <c r="J210" s="231">
        <f t="shared" si="36"/>
        <v>10920.838002879877</v>
      </c>
      <c r="K210" s="231">
        <f t="shared" si="39"/>
        <v>1875</v>
      </c>
      <c r="L210" s="231">
        <f t="shared" si="40"/>
        <v>750</v>
      </c>
      <c r="M210" s="235">
        <f t="shared" si="37"/>
        <v>14767.131844992644</v>
      </c>
      <c r="N210" s="231">
        <f t="shared" si="38"/>
        <v>205078.88581625363</v>
      </c>
      <c r="P210" s="226">
        <v>150</v>
      </c>
      <c r="Q210" s="235">
        <f t="shared" si="41"/>
        <v>-14767.131844992644</v>
      </c>
      <c r="U210" s="243"/>
    </row>
    <row r="211" spans="1:21" hidden="1" outlineLevel="1" x14ac:dyDescent="0.3">
      <c r="A211" s="226">
        <v>151</v>
      </c>
      <c r="B211" s="226">
        <v>1</v>
      </c>
      <c r="C211" s="226">
        <v>0</v>
      </c>
      <c r="D211" s="226">
        <v>0</v>
      </c>
      <c r="E211" s="226">
        <v>0</v>
      </c>
      <c r="G211" s="234">
        <v>48396</v>
      </c>
      <c r="H211" s="243">
        <f t="shared" si="42"/>
        <v>205078.88581625363</v>
      </c>
      <c r="I211" s="231">
        <f t="shared" si="35"/>
        <v>1159.5458362921834</v>
      </c>
      <c r="J211" s="231">
        <f t="shared" si="36"/>
        <v>3599.0200862041384</v>
      </c>
      <c r="K211" s="231">
        <f t="shared" si="39"/>
        <v>1875</v>
      </c>
      <c r="L211" s="231">
        <f t="shared" si="40"/>
        <v>750</v>
      </c>
      <c r="M211" s="235">
        <f t="shared" si="37"/>
        <v>7383.5659224963219</v>
      </c>
      <c r="N211" s="231">
        <f t="shared" si="38"/>
        <v>201479.8657300495</v>
      </c>
      <c r="P211" s="226">
        <v>151</v>
      </c>
      <c r="Q211" s="235">
        <f t="shared" si="41"/>
        <v>-7383.5659224963219</v>
      </c>
      <c r="U211" s="243"/>
    </row>
    <row r="212" spans="1:21" hidden="1" outlineLevel="1" x14ac:dyDescent="0.3">
      <c r="A212" s="226">
        <v>152</v>
      </c>
      <c r="B212" s="226">
        <v>1</v>
      </c>
      <c r="C212" s="226">
        <v>0</v>
      </c>
      <c r="D212" s="226">
        <v>0</v>
      </c>
      <c r="E212" s="226">
        <v>0</v>
      </c>
      <c r="G212" s="234">
        <v>48427</v>
      </c>
      <c r="H212" s="243">
        <f t="shared" si="42"/>
        <v>201479.8657300495</v>
      </c>
      <c r="I212" s="231">
        <f t="shared" si="35"/>
        <v>1139.1964534725932</v>
      </c>
      <c r="J212" s="231">
        <f t="shared" si="36"/>
        <v>3619.3694690237289</v>
      </c>
      <c r="K212" s="231">
        <f t="shared" si="39"/>
        <v>1875</v>
      </c>
      <c r="L212" s="231">
        <f t="shared" si="40"/>
        <v>750</v>
      </c>
      <c r="M212" s="235">
        <f t="shared" si="37"/>
        <v>7383.5659224963219</v>
      </c>
      <c r="N212" s="231">
        <f t="shared" si="38"/>
        <v>197860.49626102578</v>
      </c>
      <c r="P212" s="226">
        <v>152</v>
      </c>
      <c r="Q212" s="235">
        <f t="shared" si="41"/>
        <v>-7383.5659224963219</v>
      </c>
      <c r="U212" s="243"/>
    </row>
    <row r="213" spans="1:21" hidden="1" outlineLevel="1" x14ac:dyDescent="0.3">
      <c r="A213" s="226">
        <v>153</v>
      </c>
      <c r="B213" s="226">
        <v>1</v>
      </c>
      <c r="C213" s="226">
        <v>0</v>
      </c>
      <c r="D213" s="226">
        <v>0</v>
      </c>
      <c r="E213" s="226">
        <v>0</v>
      </c>
      <c r="G213" s="234">
        <v>48458</v>
      </c>
      <c r="H213" s="243">
        <f t="shared" si="42"/>
        <v>197860.49626102578</v>
      </c>
      <c r="I213" s="231">
        <f t="shared" si="35"/>
        <v>1118.7320122839974</v>
      </c>
      <c r="J213" s="231">
        <f t="shared" si="36"/>
        <v>3639.8339102123246</v>
      </c>
      <c r="K213" s="231">
        <f t="shared" si="39"/>
        <v>1875</v>
      </c>
      <c r="L213" s="231">
        <f t="shared" si="40"/>
        <v>750</v>
      </c>
      <c r="M213" s="235">
        <f t="shared" si="37"/>
        <v>7383.5659224963219</v>
      </c>
      <c r="N213" s="231">
        <f t="shared" si="38"/>
        <v>194220.66235081345</v>
      </c>
      <c r="P213" s="226">
        <v>153</v>
      </c>
      <c r="Q213" s="235">
        <f t="shared" si="41"/>
        <v>-7383.5659224963219</v>
      </c>
      <c r="U213" s="243"/>
    </row>
    <row r="214" spans="1:21" hidden="1" outlineLevel="1" x14ac:dyDescent="0.3">
      <c r="A214" s="226">
        <v>154</v>
      </c>
      <c r="B214" s="226">
        <v>1</v>
      </c>
      <c r="C214" s="226">
        <v>0</v>
      </c>
      <c r="D214" s="226">
        <v>0</v>
      </c>
      <c r="E214" s="226">
        <v>0</v>
      </c>
      <c r="G214" s="234">
        <v>48488</v>
      </c>
      <c r="H214" s="243">
        <f t="shared" si="42"/>
        <v>194220.66235081345</v>
      </c>
      <c r="I214" s="231">
        <f t="shared" si="35"/>
        <v>1098.1518621696489</v>
      </c>
      <c r="J214" s="231">
        <f t="shared" si="36"/>
        <v>3660.4140603266733</v>
      </c>
      <c r="K214" s="231">
        <f t="shared" si="39"/>
        <v>1875</v>
      </c>
      <c r="L214" s="231">
        <f t="shared" si="40"/>
        <v>750</v>
      </c>
      <c r="M214" s="235">
        <f t="shared" si="37"/>
        <v>7383.5659224963219</v>
      </c>
      <c r="N214" s="231">
        <f t="shared" si="38"/>
        <v>190560.24829048678</v>
      </c>
      <c r="P214" s="226">
        <v>154</v>
      </c>
      <c r="Q214" s="235">
        <f t="shared" si="41"/>
        <v>-7383.5659224963219</v>
      </c>
      <c r="U214" s="243"/>
    </row>
    <row r="215" spans="1:21" hidden="1" outlineLevel="1" x14ac:dyDescent="0.3">
      <c r="A215" s="226">
        <v>155</v>
      </c>
      <c r="B215" s="226">
        <v>1</v>
      </c>
      <c r="C215" s="226">
        <v>0</v>
      </c>
      <c r="D215" s="226">
        <v>0</v>
      </c>
      <c r="E215" s="226">
        <v>0</v>
      </c>
      <c r="G215" s="234">
        <v>48519</v>
      </c>
      <c r="H215" s="243">
        <f t="shared" si="42"/>
        <v>190560.24829048678</v>
      </c>
      <c r="I215" s="231">
        <f t="shared" si="35"/>
        <v>1077.4553488944596</v>
      </c>
      <c r="J215" s="231">
        <f t="shared" si="36"/>
        <v>3681.1105736018626</v>
      </c>
      <c r="K215" s="231">
        <f t="shared" si="39"/>
        <v>1875</v>
      </c>
      <c r="L215" s="231">
        <f t="shared" si="40"/>
        <v>750</v>
      </c>
      <c r="M215" s="235">
        <f t="shared" si="37"/>
        <v>7383.5659224963219</v>
      </c>
      <c r="N215" s="231">
        <f t="shared" si="38"/>
        <v>186879.13771688493</v>
      </c>
      <c r="P215" s="226">
        <v>155</v>
      </c>
      <c r="Q215" s="235">
        <f t="shared" si="41"/>
        <v>-7383.5659224963219</v>
      </c>
      <c r="U215" s="243"/>
    </row>
    <row r="216" spans="1:21" hidden="1" outlineLevel="1" x14ac:dyDescent="0.3">
      <c r="A216" s="226">
        <v>156</v>
      </c>
      <c r="B216" s="226">
        <v>2</v>
      </c>
      <c r="C216" s="226">
        <f t="shared" ref="C216" si="47">+$E$35+$E$36</f>
        <v>2625</v>
      </c>
      <c r="D216" s="226">
        <v>15000</v>
      </c>
      <c r="E216" s="226">
        <v>0</v>
      </c>
      <c r="G216" s="234">
        <v>48549</v>
      </c>
      <c r="H216" s="243">
        <f t="shared" si="42"/>
        <v>186879.13771688493</v>
      </c>
      <c r="I216" s="231">
        <f t="shared" si="35"/>
        <v>1056.6418145241998</v>
      </c>
      <c r="J216" s="231">
        <f t="shared" si="36"/>
        <v>26085.490030468445</v>
      </c>
      <c r="K216" s="231">
        <f t="shared" si="39"/>
        <v>1875</v>
      </c>
      <c r="L216" s="231">
        <f t="shared" si="40"/>
        <v>750</v>
      </c>
      <c r="M216" s="235">
        <f t="shared" si="37"/>
        <v>29767.131844992644</v>
      </c>
      <c r="N216" s="231">
        <f t="shared" si="38"/>
        <v>160793.64768641649</v>
      </c>
      <c r="P216" s="226">
        <v>156</v>
      </c>
      <c r="Q216" s="235">
        <f t="shared" si="41"/>
        <v>-29767.131844992644</v>
      </c>
      <c r="U216" s="243"/>
    </row>
    <row r="217" spans="1:21" hidden="1" outlineLevel="1" x14ac:dyDescent="0.3">
      <c r="A217" s="226">
        <v>157</v>
      </c>
      <c r="B217" s="226">
        <v>1</v>
      </c>
      <c r="C217" s="226">
        <v>0</v>
      </c>
      <c r="D217" s="226">
        <v>0</v>
      </c>
      <c r="E217" s="226">
        <v>0</v>
      </c>
      <c r="G217" s="234">
        <v>48580</v>
      </c>
      <c r="H217" s="243">
        <f t="shared" si="42"/>
        <v>160793.64768641649</v>
      </c>
      <c r="I217" s="231">
        <f t="shared" si="35"/>
        <v>909.15066139022042</v>
      </c>
      <c r="J217" s="231">
        <f t="shared" si="36"/>
        <v>3849.4152611061018</v>
      </c>
      <c r="K217" s="231">
        <f t="shared" si="39"/>
        <v>1875</v>
      </c>
      <c r="L217" s="231">
        <f t="shared" si="40"/>
        <v>750</v>
      </c>
      <c r="M217" s="235">
        <f t="shared" si="37"/>
        <v>7383.5659224963219</v>
      </c>
      <c r="N217" s="231">
        <f t="shared" si="38"/>
        <v>156944.23242531039</v>
      </c>
      <c r="P217" s="226">
        <v>157</v>
      </c>
      <c r="Q217" s="235">
        <f t="shared" si="41"/>
        <v>-7383.5659224963219</v>
      </c>
      <c r="U217" s="243"/>
    </row>
    <row r="218" spans="1:21" hidden="1" outlineLevel="1" x14ac:dyDescent="0.3">
      <c r="A218" s="226">
        <v>158</v>
      </c>
      <c r="B218" s="226">
        <v>1</v>
      </c>
      <c r="C218" s="226">
        <v>0</v>
      </c>
      <c r="D218" s="226">
        <v>0</v>
      </c>
      <c r="E218" s="226">
        <v>0</v>
      </c>
      <c r="G218" s="234">
        <v>48611</v>
      </c>
      <c r="H218" s="243">
        <f t="shared" si="42"/>
        <v>156944.23242531039</v>
      </c>
      <c r="I218" s="231">
        <f t="shared" si="35"/>
        <v>887.38550784742995</v>
      </c>
      <c r="J218" s="231">
        <f t="shared" si="36"/>
        <v>3871.1804146488921</v>
      </c>
      <c r="K218" s="231">
        <f t="shared" si="39"/>
        <v>1875</v>
      </c>
      <c r="L218" s="231">
        <f t="shared" si="40"/>
        <v>750</v>
      </c>
      <c r="M218" s="235">
        <f t="shared" si="37"/>
        <v>7383.5659224963219</v>
      </c>
      <c r="N218" s="231">
        <f t="shared" si="38"/>
        <v>153073.05201066149</v>
      </c>
      <c r="P218" s="226">
        <v>158</v>
      </c>
      <c r="Q218" s="235">
        <f t="shared" si="41"/>
        <v>-7383.5659224963219</v>
      </c>
      <c r="U218" s="243"/>
    </row>
    <row r="219" spans="1:21" hidden="1" outlineLevel="1" x14ac:dyDescent="0.3">
      <c r="A219" s="226">
        <v>159</v>
      </c>
      <c r="B219" s="226">
        <v>1</v>
      </c>
      <c r="C219" s="226">
        <v>0</v>
      </c>
      <c r="D219" s="226">
        <v>0</v>
      </c>
      <c r="E219" s="226">
        <v>0</v>
      </c>
      <c r="G219" s="234">
        <v>48639</v>
      </c>
      <c r="H219" s="243">
        <f t="shared" si="42"/>
        <v>153073.05201066149</v>
      </c>
      <c r="I219" s="231">
        <f t="shared" si="35"/>
        <v>865.49729096212923</v>
      </c>
      <c r="J219" s="231">
        <f t="shared" si="36"/>
        <v>3893.0686315341927</v>
      </c>
      <c r="K219" s="231">
        <f t="shared" si="39"/>
        <v>1875</v>
      </c>
      <c r="L219" s="231">
        <f t="shared" si="40"/>
        <v>750</v>
      </c>
      <c r="M219" s="235">
        <f t="shared" si="37"/>
        <v>7383.5659224963219</v>
      </c>
      <c r="N219" s="231">
        <f t="shared" si="38"/>
        <v>149179.98337912728</v>
      </c>
      <c r="P219" s="226">
        <v>159</v>
      </c>
      <c r="Q219" s="235">
        <f t="shared" si="41"/>
        <v>-7383.5659224963219</v>
      </c>
      <c r="U219" s="243"/>
    </row>
    <row r="220" spans="1:21" hidden="1" outlineLevel="1" x14ac:dyDescent="0.3">
      <c r="A220" s="226">
        <v>160</v>
      </c>
      <c r="B220" s="226">
        <v>1</v>
      </c>
      <c r="C220" s="226">
        <v>0</v>
      </c>
      <c r="D220" s="226">
        <v>0</v>
      </c>
      <c r="E220" s="226">
        <v>0</v>
      </c>
      <c r="G220" s="234">
        <v>48670</v>
      </c>
      <c r="H220" s="243">
        <f t="shared" si="42"/>
        <v>149179.98337912728</v>
      </c>
      <c r="I220" s="231">
        <f t="shared" si="35"/>
        <v>843.48531491628796</v>
      </c>
      <c r="J220" s="231">
        <f t="shared" si="36"/>
        <v>3915.0806075800338</v>
      </c>
      <c r="K220" s="231">
        <f t="shared" si="39"/>
        <v>1875</v>
      </c>
      <c r="L220" s="231">
        <f t="shared" si="40"/>
        <v>750</v>
      </c>
      <c r="M220" s="235">
        <f t="shared" si="37"/>
        <v>7383.5659224963219</v>
      </c>
      <c r="N220" s="231">
        <f t="shared" si="38"/>
        <v>145264.90277154726</v>
      </c>
      <c r="P220" s="226">
        <v>160</v>
      </c>
      <c r="Q220" s="235">
        <f t="shared" si="41"/>
        <v>-7383.5659224963219</v>
      </c>
      <c r="U220" s="243"/>
    </row>
    <row r="221" spans="1:21" hidden="1" outlineLevel="1" x14ac:dyDescent="0.3">
      <c r="A221" s="226">
        <v>161</v>
      </c>
      <c r="B221" s="226">
        <v>1</v>
      </c>
      <c r="C221" s="226">
        <v>0</v>
      </c>
      <c r="D221" s="226">
        <v>0</v>
      </c>
      <c r="E221" s="226">
        <v>0</v>
      </c>
      <c r="G221" s="234">
        <v>48700</v>
      </c>
      <c r="H221" s="243">
        <f t="shared" si="42"/>
        <v>145264.90277154726</v>
      </c>
      <c r="I221" s="231">
        <f t="shared" si="35"/>
        <v>821.34887995761949</v>
      </c>
      <c r="J221" s="231">
        <f t="shared" si="36"/>
        <v>3937.2170425387021</v>
      </c>
      <c r="K221" s="231">
        <f t="shared" si="39"/>
        <v>1875</v>
      </c>
      <c r="L221" s="231">
        <f t="shared" si="40"/>
        <v>750</v>
      </c>
      <c r="M221" s="235">
        <f t="shared" si="37"/>
        <v>7383.5659224963219</v>
      </c>
      <c r="N221" s="231">
        <f t="shared" si="38"/>
        <v>141327.68572900855</v>
      </c>
      <c r="P221" s="226">
        <v>161</v>
      </c>
      <c r="Q221" s="235">
        <f t="shared" si="41"/>
        <v>-7383.5659224963219</v>
      </c>
      <c r="U221" s="243"/>
    </row>
    <row r="222" spans="1:21" hidden="1" outlineLevel="1" x14ac:dyDescent="0.3">
      <c r="A222" s="226">
        <v>162</v>
      </c>
      <c r="B222" s="226">
        <v>2</v>
      </c>
      <c r="C222" s="226">
        <f t="shared" ref="C222" si="48">+$E$35+$E$36</f>
        <v>2625</v>
      </c>
      <c r="D222" s="226">
        <v>0</v>
      </c>
      <c r="E222" s="226">
        <v>0</v>
      </c>
      <c r="G222" s="234">
        <v>48731</v>
      </c>
      <c r="H222" s="243">
        <f t="shared" si="42"/>
        <v>141327.68572900855</v>
      </c>
      <c r="I222" s="231">
        <f t="shared" si="35"/>
        <v>799.08728237733578</v>
      </c>
      <c r="J222" s="231">
        <f t="shared" si="36"/>
        <v>11343.044562615309</v>
      </c>
      <c r="K222" s="231">
        <f t="shared" si="39"/>
        <v>1875</v>
      </c>
      <c r="L222" s="231">
        <f t="shared" si="40"/>
        <v>750</v>
      </c>
      <c r="M222" s="235">
        <f t="shared" si="37"/>
        <v>14767.131844992644</v>
      </c>
      <c r="N222" s="231">
        <f t="shared" si="38"/>
        <v>129984.64116639324</v>
      </c>
      <c r="P222" s="226">
        <v>162</v>
      </c>
      <c r="Q222" s="235">
        <f t="shared" si="41"/>
        <v>-14767.131844992644</v>
      </c>
      <c r="U222" s="243"/>
    </row>
    <row r="223" spans="1:21" hidden="1" outlineLevel="1" x14ac:dyDescent="0.3">
      <c r="A223" s="226">
        <v>163</v>
      </c>
      <c r="B223" s="226">
        <v>1</v>
      </c>
      <c r="C223" s="226">
        <v>0</v>
      </c>
      <c r="D223" s="226">
        <v>0</v>
      </c>
      <c r="E223" s="226">
        <v>0</v>
      </c>
      <c r="G223" s="234">
        <v>48761</v>
      </c>
      <c r="H223" s="243">
        <f t="shared" si="42"/>
        <v>129984.64116639324</v>
      </c>
      <c r="I223" s="231">
        <f t="shared" si="35"/>
        <v>734.95205928449195</v>
      </c>
      <c r="J223" s="231">
        <f t="shared" si="36"/>
        <v>4023.61386321183</v>
      </c>
      <c r="K223" s="231">
        <f t="shared" si="39"/>
        <v>1875</v>
      </c>
      <c r="L223" s="231">
        <f t="shared" si="40"/>
        <v>750</v>
      </c>
      <c r="M223" s="235">
        <f t="shared" si="37"/>
        <v>7383.5659224963219</v>
      </c>
      <c r="N223" s="231">
        <f t="shared" si="38"/>
        <v>125961.02730318141</v>
      </c>
      <c r="P223" s="226">
        <v>163</v>
      </c>
      <c r="Q223" s="235">
        <f t="shared" si="41"/>
        <v>-7383.5659224963219</v>
      </c>
      <c r="U223" s="243"/>
    </row>
    <row r="224" spans="1:21" hidden="1" outlineLevel="1" x14ac:dyDescent="0.3">
      <c r="A224" s="226">
        <v>164</v>
      </c>
      <c r="B224" s="226">
        <v>1</v>
      </c>
      <c r="C224" s="226">
        <v>0</v>
      </c>
      <c r="D224" s="226">
        <v>0</v>
      </c>
      <c r="E224" s="226">
        <v>0</v>
      </c>
      <c r="G224" s="234">
        <v>48792</v>
      </c>
      <c r="H224" s="243">
        <f t="shared" si="42"/>
        <v>125961.02730318141</v>
      </c>
      <c r="I224" s="231">
        <f t="shared" si="35"/>
        <v>712.20196151911296</v>
      </c>
      <c r="J224" s="231">
        <f t="shared" si="36"/>
        <v>4046.363960977209</v>
      </c>
      <c r="K224" s="231">
        <f t="shared" si="39"/>
        <v>1875</v>
      </c>
      <c r="L224" s="231">
        <f t="shared" si="40"/>
        <v>750</v>
      </c>
      <c r="M224" s="235">
        <f t="shared" si="37"/>
        <v>7383.5659224963219</v>
      </c>
      <c r="N224" s="231">
        <f t="shared" si="38"/>
        <v>121914.66334220421</v>
      </c>
      <c r="P224" s="226">
        <v>164</v>
      </c>
      <c r="Q224" s="235">
        <f t="shared" si="41"/>
        <v>-7383.5659224963219</v>
      </c>
      <c r="U224" s="243"/>
    </row>
    <row r="225" spans="1:21" hidden="1" outlineLevel="1" x14ac:dyDescent="0.3">
      <c r="A225" s="226">
        <v>165</v>
      </c>
      <c r="B225" s="226">
        <v>1</v>
      </c>
      <c r="C225" s="226">
        <v>0</v>
      </c>
      <c r="D225" s="226">
        <v>0</v>
      </c>
      <c r="E225" s="226">
        <v>0</v>
      </c>
      <c r="G225" s="234">
        <v>48823</v>
      </c>
      <c r="H225" s="243">
        <f t="shared" si="42"/>
        <v>121914.66334220421</v>
      </c>
      <c r="I225" s="231">
        <f t="shared" si="35"/>
        <v>689.32323139339076</v>
      </c>
      <c r="J225" s="231">
        <f t="shared" si="36"/>
        <v>4069.2426911029315</v>
      </c>
      <c r="K225" s="231">
        <f t="shared" si="39"/>
        <v>1875</v>
      </c>
      <c r="L225" s="231">
        <f t="shared" si="40"/>
        <v>750</v>
      </c>
      <c r="M225" s="235">
        <f t="shared" si="37"/>
        <v>7383.5659224963219</v>
      </c>
      <c r="N225" s="231">
        <f t="shared" si="38"/>
        <v>117845.42065110127</v>
      </c>
      <c r="P225" s="226">
        <v>165</v>
      </c>
      <c r="Q225" s="235">
        <f t="shared" si="41"/>
        <v>-7383.5659224963219</v>
      </c>
      <c r="U225" s="243"/>
    </row>
    <row r="226" spans="1:21" hidden="1" outlineLevel="1" x14ac:dyDescent="0.3">
      <c r="A226" s="226">
        <v>166</v>
      </c>
      <c r="B226" s="226">
        <v>1</v>
      </c>
      <c r="C226" s="226">
        <v>0</v>
      </c>
      <c r="D226" s="226">
        <v>0</v>
      </c>
      <c r="E226" s="226">
        <v>0</v>
      </c>
      <c r="G226" s="234">
        <v>48853</v>
      </c>
      <c r="H226" s="243">
        <f t="shared" si="42"/>
        <v>117845.42065110127</v>
      </c>
      <c r="I226" s="231">
        <f t="shared" si="35"/>
        <v>666.31514160125846</v>
      </c>
      <c r="J226" s="231">
        <f t="shared" si="36"/>
        <v>4092.2507808950631</v>
      </c>
      <c r="K226" s="231">
        <f t="shared" si="39"/>
        <v>1875</v>
      </c>
      <c r="L226" s="231">
        <f t="shared" si="40"/>
        <v>750</v>
      </c>
      <c r="M226" s="235">
        <f t="shared" si="37"/>
        <v>7383.5659224963219</v>
      </c>
      <c r="N226" s="231">
        <f t="shared" si="38"/>
        <v>113753.16987020621</v>
      </c>
      <c r="P226" s="226">
        <v>166</v>
      </c>
      <c r="Q226" s="235">
        <f t="shared" si="41"/>
        <v>-7383.5659224963219</v>
      </c>
      <c r="U226" s="243"/>
    </row>
    <row r="227" spans="1:21" hidden="1" outlineLevel="1" x14ac:dyDescent="0.3">
      <c r="A227" s="226">
        <v>167</v>
      </c>
      <c r="B227" s="226">
        <v>1</v>
      </c>
      <c r="C227" s="226">
        <v>0</v>
      </c>
      <c r="D227" s="226">
        <v>0</v>
      </c>
      <c r="E227" s="226">
        <v>0</v>
      </c>
      <c r="G227" s="234">
        <v>48884</v>
      </c>
      <c r="H227" s="243">
        <f t="shared" si="42"/>
        <v>113753.16987020621</v>
      </c>
      <c r="I227" s="231">
        <f t="shared" si="35"/>
        <v>643.17696072435501</v>
      </c>
      <c r="J227" s="231">
        <f t="shared" si="36"/>
        <v>4115.3889617719669</v>
      </c>
      <c r="K227" s="231">
        <f t="shared" si="39"/>
        <v>1875</v>
      </c>
      <c r="L227" s="231">
        <f t="shared" si="40"/>
        <v>750</v>
      </c>
      <c r="M227" s="235">
        <f t="shared" si="37"/>
        <v>7383.5659224963219</v>
      </c>
      <c r="N227" s="231">
        <f t="shared" si="38"/>
        <v>109637.78090843424</v>
      </c>
      <c r="P227" s="226">
        <v>167</v>
      </c>
      <c r="Q227" s="235">
        <f t="shared" si="41"/>
        <v>-7383.5659224963219</v>
      </c>
      <c r="U227" s="243"/>
    </row>
    <row r="228" spans="1:21" hidden="1" outlineLevel="1" x14ac:dyDescent="0.3">
      <c r="A228" s="226">
        <v>168</v>
      </c>
      <c r="B228" s="226">
        <v>2</v>
      </c>
      <c r="C228" s="226">
        <f t="shared" ref="C228" si="49">+$E$35+$E$36</f>
        <v>2625</v>
      </c>
      <c r="D228" s="226">
        <v>15000</v>
      </c>
      <c r="E228" s="226">
        <v>0</v>
      </c>
      <c r="G228" s="234">
        <v>48914</v>
      </c>
      <c r="H228" s="243">
        <f t="shared" si="42"/>
        <v>109637.78090843424</v>
      </c>
      <c r="I228" s="231">
        <f t="shared" si="35"/>
        <v>619.90795320877351</v>
      </c>
      <c r="J228" s="231">
        <f t="shared" si="36"/>
        <v>26522.223891783869</v>
      </c>
      <c r="K228" s="231">
        <f t="shared" si="39"/>
        <v>1875</v>
      </c>
      <c r="L228" s="231">
        <f t="shared" si="40"/>
        <v>750</v>
      </c>
      <c r="M228" s="235">
        <f t="shared" si="37"/>
        <v>29767.131844992644</v>
      </c>
      <c r="N228" s="231">
        <f t="shared" si="38"/>
        <v>83115.557016650375</v>
      </c>
      <c r="P228" s="226">
        <v>168</v>
      </c>
      <c r="Q228" s="235">
        <f t="shared" si="41"/>
        <v>-29767.131844992644</v>
      </c>
      <c r="U228" s="243"/>
    </row>
    <row r="229" spans="1:21" hidden="1" outlineLevel="1" x14ac:dyDescent="0.3">
      <c r="A229" s="226">
        <v>169</v>
      </c>
      <c r="B229" s="226">
        <v>1</v>
      </c>
      <c r="C229" s="226">
        <v>0</v>
      </c>
      <c r="D229" s="226">
        <v>0</v>
      </c>
      <c r="E229" s="226">
        <v>0</v>
      </c>
      <c r="G229" s="234">
        <v>48945</v>
      </c>
      <c r="H229" s="243">
        <f t="shared" si="42"/>
        <v>83115.557016650375</v>
      </c>
      <c r="I229" s="231">
        <f t="shared" si="35"/>
        <v>469.94744332731375</v>
      </c>
      <c r="J229" s="231">
        <f t="shared" si="36"/>
        <v>4288.6184791690084</v>
      </c>
      <c r="K229" s="231">
        <f t="shared" si="39"/>
        <v>1875</v>
      </c>
      <c r="L229" s="231">
        <f t="shared" si="40"/>
        <v>750</v>
      </c>
      <c r="M229" s="235">
        <f t="shared" si="37"/>
        <v>7383.5659224963219</v>
      </c>
      <c r="N229" s="231">
        <f t="shared" si="38"/>
        <v>78826.938537481372</v>
      </c>
      <c r="P229" s="226">
        <v>169</v>
      </c>
      <c r="Q229" s="235">
        <f t="shared" si="41"/>
        <v>-7383.5659224963219</v>
      </c>
      <c r="U229" s="243"/>
    </row>
    <row r="230" spans="1:21" hidden="1" outlineLevel="1" x14ac:dyDescent="0.3">
      <c r="A230" s="226">
        <v>170</v>
      </c>
      <c r="B230" s="226">
        <v>1</v>
      </c>
      <c r="C230" s="226">
        <v>0</v>
      </c>
      <c r="D230" s="226">
        <v>0</v>
      </c>
      <c r="E230" s="226">
        <v>0</v>
      </c>
      <c r="G230" s="234">
        <v>48976</v>
      </c>
      <c r="H230" s="243">
        <f t="shared" si="42"/>
        <v>78826.938537481372</v>
      </c>
      <c r="I230" s="231">
        <f t="shared" si="35"/>
        <v>445.69897093497934</v>
      </c>
      <c r="J230" s="231">
        <f t="shared" si="36"/>
        <v>4312.8669515613428</v>
      </c>
      <c r="K230" s="231">
        <f t="shared" si="39"/>
        <v>1875</v>
      </c>
      <c r="L230" s="231">
        <f t="shared" si="40"/>
        <v>750</v>
      </c>
      <c r="M230" s="235">
        <f t="shared" si="37"/>
        <v>7383.5659224963219</v>
      </c>
      <c r="N230" s="231">
        <f t="shared" si="38"/>
        <v>74514.071585920028</v>
      </c>
      <c r="P230" s="226">
        <v>170</v>
      </c>
      <c r="Q230" s="235">
        <f t="shared" si="41"/>
        <v>-7383.5659224963219</v>
      </c>
      <c r="U230" s="243"/>
    </row>
    <row r="231" spans="1:21" hidden="1" outlineLevel="1" x14ac:dyDescent="0.3">
      <c r="A231" s="226">
        <v>171</v>
      </c>
      <c r="B231" s="226">
        <v>1</v>
      </c>
      <c r="C231" s="226">
        <v>0</v>
      </c>
      <c r="D231" s="226">
        <v>0</v>
      </c>
      <c r="E231" s="226">
        <v>0</v>
      </c>
      <c r="G231" s="234">
        <v>49004</v>
      </c>
      <c r="H231" s="243">
        <f t="shared" si="42"/>
        <v>74514.071585920028</v>
      </c>
      <c r="I231" s="231">
        <f t="shared" si="35"/>
        <v>421.31339415431609</v>
      </c>
      <c r="J231" s="231">
        <f t="shared" si="36"/>
        <v>4337.2525283420055</v>
      </c>
      <c r="K231" s="231">
        <f t="shared" si="39"/>
        <v>1875</v>
      </c>
      <c r="L231" s="231">
        <f t="shared" si="40"/>
        <v>750</v>
      </c>
      <c r="M231" s="235">
        <f t="shared" si="37"/>
        <v>7383.5659224963219</v>
      </c>
      <c r="N231" s="231">
        <f t="shared" si="38"/>
        <v>70176.819057578017</v>
      </c>
      <c r="P231" s="226">
        <v>171</v>
      </c>
      <c r="Q231" s="235">
        <f t="shared" si="41"/>
        <v>-7383.5659224963219</v>
      </c>
      <c r="U231" s="243"/>
    </row>
    <row r="232" spans="1:21" hidden="1" outlineLevel="1" x14ac:dyDescent="0.3">
      <c r="A232" s="226">
        <v>172</v>
      </c>
      <c r="B232" s="226">
        <v>1</v>
      </c>
      <c r="C232" s="226">
        <v>0</v>
      </c>
      <c r="D232" s="226">
        <v>0</v>
      </c>
      <c r="E232" s="226">
        <v>0</v>
      </c>
      <c r="G232" s="234">
        <v>49035</v>
      </c>
      <c r="H232" s="243">
        <f t="shared" si="42"/>
        <v>70176.819057578017</v>
      </c>
      <c r="I232" s="231">
        <f t="shared" si="35"/>
        <v>396.78993777717926</v>
      </c>
      <c r="J232" s="231">
        <f t="shared" si="36"/>
        <v>4361.7759847191428</v>
      </c>
      <c r="K232" s="231">
        <f t="shared" si="39"/>
        <v>1875</v>
      </c>
      <c r="L232" s="231">
        <f t="shared" si="40"/>
        <v>750</v>
      </c>
      <c r="M232" s="235">
        <f t="shared" si="37"/>
        <v>7383.5659224963219</v>
      </c>
      <c r="N232" s="231">
        <f t="shared" si="38"/>
        <v>65815.043072858869</v>
      </c>
      <c r="P232" s="226">
        <v>172</v>
      </c>
      <c r="Q232" s="235">
        <f t="shared" si="41"/>
        <v>-7383.5659224963219</v>
      </c>
      <c r="U232" s="243"/>
    </row>
    <row r="233" spans="1:21" hidden="1" outlineLevel="1" x14ac:dyDescent="0.3">
      <c r="A233" s="226">
        <v>173</v>
      </c>
      <c r="B233" s="226">
        <v>1</v>
      </c>
      <c r="C233" s="226">
        <v>0</v>
      </c>
      <c r="D233" s="226">
        <v>0</v>
      </c>
      <c r="E233" s="226">
        <v>0</v>
      </c>
      <c r="G233" s="234">
        <v>49065</v>
      </c>
      <c r="H233" s="243">
        <f t="shared" si="42"/>
        <v>65815.043072858869</v>
      </c>
      <c r="I233" s="231">
        <f t="shared" si="35"/>
        <v>372.1278222122844</v>
      </c>
      <c r="J233" s="231">
        <f t="shared" si="36"/>
        <v>4386.4381002840373</v>
      </c>
      <c r="K233" s="231">
        <f t="shared" si="39"/>
        <v>1875</v>
      </c>
      <c r="L233" s="231">
        <f t="shared" si="40"/>
        <v>750</v>
      </c>
      <c r="M233" s="235">
        <f t="shared" si="37"/>
        <v>7383.5659224963219</v>
      </c>
      <c r="N233" s="231">
        <f t="shared" si="38"/>
        <v>61428.604972574831</v>
      </c>
      <c r="P233" s="226">
        <v>173</v>
      </c>
      <c r="Q233" s="235">
        <f t="shared" si="41"/>
        <v>-7383.5659224963219</v>
      </c>
      <c r="U233" s="243"/>
    </row>
    <row r="234" spans="1:21" hidden="1" outlineLevel="1" x14ac:dyDescent="0.3">
      <c r="A234" s="226">
        <v>174</v>
      </c>
      <c r="B234" s="226">
        <v>2</v>
      </c>
      <c r="C234" s="226">
        <f t="shared" ref="C234" si="50">+$E$35+$E$36</f>
        <v>2625</v>
      </c>
      <c r="D234" s="226">
        <v>0</v>
      </c>
      <c r="E234" s="226">
        <v>0</v>
      </c>
      <c r="G234" s="234">
        <v>49096</v>
      </c>
      <c r="H234" s="243">
        <f t="shared" si="42"/>
        <v>61428.604972574831</v>
      </c>
      <c r="I234" s="231">
        <f t="shared" si="35"/>
        <v>347.32626346042463</v>
      </c>
      <c r="J234" s="231">
        <f t="shared" si="36"/>
        <v>11794.805581532219</v>
      </c>
      <c r="K234" s="231">
        <f t="shared" si="39"/>
        <v>1875</v>
      </c>
      <c r="L234" s="231">
        <f t="shared" si="40"/>
        <v>750</v>
      </c>
      <c r="M234" s="235">
        <f t="shared" si="37"/>
        <v>14767.131844992644</v>
      </c>
      <c r="N234" s="231">
        <f t="shared" si="38"/>
        <v>49633.799391042616</v>
      </c>
      <c r="P234" s="226">
        <v>174</v>
      </c>
      <c r="Q234" s="235">
        <f t="shared" si="41"/>
        <v>-14767.131844992644</v>
      </c>
      <c r="U234" s="243"/>
    </row>
    <row r="235" spans="1:21" hidden="1" outlineLevel="1" x14ac:dyDescent="0.3">
      <c r="A235" s="226">
        <v>175</v>
      </c>
      <c r="B235" s="226">
        <v>1</v>
      </c>
      <c r="C235" s="226">
        <v>0</v>
      </c>
      <c r="D235" s="226">
        <v>0</v>
      </c>
      <c r="E235" s="226">
        <v>0</v>
      </c>
      <c r="G235" s="234">
        <v>49126</v>
      </c>
      <c r="H235" s="243">
        <f t="shared" si="42"/>
        <v>49633.799391042616</v>
      </c>
      <c r="I235" s="231">
        <f t="shared" si="35"/>
        <v>280.63671788626232</v>
      </c>
      <c r="J235" s="231">
        <f t="shared" si="36"/>
        <v>4477.92920461006</v>
      </c>
      <c r="K235" s="231">
        <f t="shared" si="39"/>
        <v>1875</v>
      </c>
      <c r="L235" s="231">
        <f t="shared" si="40"/>
        <v>750</v>
      </c>
      <c r="M235" s="235">
        <f t="shared" si="37"/>
        <v>7383.5659224963219</v>
      </c>
      <c r="N235" s="231">
        <f t="shared" si="38"/>
        <v>45155.870186432556</v>
      </c>
      <c r="P235" s="226">
        <v>175</v>
      </c>
      <c r="Q235" s="235">
        <f t="shared" si="41"/>
        <v>-7383.5659224963219</v>
      </c>
      <c r="U235" s="243"/>
    </row>
    <row r="236" spans="1:21" hidden="1" outlineLevel="1" x14ac:dyDescent="0.3">
      <c r="A236" s="226">
        <v>176</v>
      </c>
      <c r="B236" s="226">
        <v>1</v>
      </c>
      <c r="C236" s="226">
        <v>0</v>
      </c>
      <c r="D236" s="226">
        <v>0</v>
      </c>
      <c r="E236" s="226">
        <v>0</v>
      </c>
      <c r="G236" s="234">
        <v>49157</v>
      </c>
      <c r="H236" s="243">
        <f t="shared" si="42"/>
        <v>45155.870186432556</v>
      </c>
      <c r="I236" s="231">
        <f t="shared" si="35"/>
        <v>255.31785512888897</v>
      </c>
      <c r="J236" s="231">
        <f t="shared" si="36"/>
        <v>4503.2480673674327</v>
      </c>
      <c r="K236" s="231">
        <f t="shared" si="39"/>
        <v>1875</v>
      </c>
      <c r="L236" s="231">
        <f t="shared" si="40"/>
        <v>750</v>
      </c>
      <c r="M236" s="235">
        <f t="shared" si="37"/>
        <v>7383.5659224963219</v>
      </c>
      <c r="N236" s="231">
        <f t="shared" si="38"/>
        <v>40652.622119065127</v>
      </c>
      <c r="P236" s="226">
        <v>176</v>
      </c>
      <c r="Q236" s="235">
        <f t="shared" si="41"/>
        <v>-7383.5659224963219</v>
      </c>
      <c r="U236" s="243"/>
    </row>
    <row r="237" spans="1:21" hidden="1" outlineLevel="1" x14ac:dyDescent="0.3">
      <c r="A237" s="226">
        <v>177</v>
      </c>
      <c r="B237" s="226">
        <v>1</v>
      </c>
      <c r="C237" s="226">
        <v>0</v>
      </c>
      <c r="D237" s="226">
        <v>0</v>
      </c>
      <c r="E237" s="226">
        <v>0</v>
      </c>
      <c r="G237" s="234">
        <v>49188</v>
      </c>
      <c r="H237" s="243">
        <f t="shared" si="42"/>
        <v>40652.622119065127</v>
      </c>
      <c r="I237" s="231">
        <f t="shared" si="35"/>
        <v>229.8558358404417</v>
      </c>
      <c r="J237" s="231">
        <f t="shared" si="36"/>
        <v>4528.7100866558803</v>
      </c>
      <c r="K237" s="231">
        <f t="shared" si="39"/>
        <v>1875</v>
      </c>
      <c r="L237" s="231">
        <f t="shared" si="40"/>
        <v>750</v>
      </c>
      <c r="M237" s="235">
        <f t="shared" si="37"/>
        <v>7383.5659224963219</v>
      </c>
      <c r="N237" s="231">
        <f t="shared" si="38"/>
        <v>36123.912032409244</v>
      </c>
      <c r="P237" s="226">
        <v>177</v>
      </c>
      <c r="Q237" s="235">
        <f t="shared" si="41"/>
        <v>-7383.5659224963219</v>
      </c>
      <c r="U237" s="243"/>
    </row>
    <row r="238" spans="1:21" hidden="1" outlineLevel="1" x14ac:dyDescent="0.3">
      <c r="A238" s="226">
        <v>178</v>
      </c>
      <c r="B238" s="226">
        <v>1</v>
      </c>
      <c r="C238" s="226">
        <v>0</v>
      </c>
      <c r="D238" s="226">
        <v>0</v>
      </c>
      <c r="E238" s="226">
        <v>0</v>
      </c>
      <c r="G238" s="234">
        <v>49218</v>
      </c>
      <c r="H238" s="243">
        <f t="shared" si="42"/>
        <v>36123.912032409244</v>
      </c>
      <c r="I238" s="231">
        <f t="shared" si="35"/>
        <v>204.24985059308059</v>
      </c>
      <c r="J238" s="231">
        <f t="shared" si="36"/>
        <v>4554.3160719032412</v>
      </c>
      <c r="K238" s="231">
        <f t="shared" si="39"/>
        <v>1875</v>
      </c>
      <c r="L238" s="231">
        <f t="shared" si="40"/>
        <v>750</v>
      </c>
      <c r="M238" s="235">
        <f t="shared" si="37"/>
        <v>7383.5659224963219</v>
      </c>
      <c r="N238" s="231">
        <f t="shared" si="38"/>
        <v>31569.595960506002</v>
      </c>
      <c r="P238" s="226">
        <v>178</v>
      </c>
      <c r="Q238" s="235">
        <f t="shared" si="41"/>
        <v>-7383.5659224963219</v>
      </c>
      <c r="U238" s="243"/>
    </row>
    <row r="239" spans="1:21" hidden="1" outlineLevel="1" x14ac:dyDescent="0.3">
      <c r="A239" s="226">
        <v>179</v>
      </c>
      <c r="B239" s="226">
        <v>1</v>
      </c>
      <c r="C239" s="226">
        <v>0</v>
      </c>
      <c r="D239" s="226">
        <v>0</v>
      </c>
      <c r="E239" s="226">
        <v>0</v>
      </c>
      <c r="G239" s="234">
        <v>49249</v>
      </c>
      <c r="H239" s="243">
        <f t="shared" si="42"/>
        <v>31569.595960506002</v>
      </c>
      <c r="I239" s="231">
        <f t="shared" si="35"/>
        <v>178.49908538234317</v>
      </c>
      <c r="J239" s="231">
        <f t="shared" si="36"/>
        <v>4580.0668371139791</v>
      </c>
      <c r="K239" s="231">
        <f t="shared" si="39"/>
        <v>1875</v>
      </c>
      <c r="L239" s="231">
        <f t="shared" si="40"/>
        <v>750</v>
      </c>
      <c r="M239" s="235">
        <f t="shared" si="37"/>
        <v>7383.5659224963219</v>
      </c>
      <c r="N239" s="231">
        <f t="shared" si="38"/>
        <v>26989.529123392022</v>
      </c>
      <c r="P239" s="226">
        <v>179</v>
      </c>
      <c r="Q239" s="235">
        <f t="shared" si="41"/>
        <v>-7383.5659224963219</v>
      </c>
      <c r="U239" s="243"/>
    </row>
    <row r="240" spans="1:21" hidden="1" outlineLevel="1" x14ac:dyDescent="0.3">
      <c r="A240" s="226">
        <v>180</v>
      </c>
      <c r="B240" s="226">
        <v>2</v>
      </c>
      <c r="C240" s="226">
        <f t="shared" ref="C240" si="51">+$E$35+$E$36</f>
        <v>2625</v>
      </c>
      <c r="D240" s="226">
        <v>15000</v>
      </c>
      <c r="E240" s="226">
        <v>0</v>
      </c>
      <c r="G240" s="234">
        <v>49279</v>
      </c>
      <c r="H240" s="243">
        <f t="shared" si="42"/>
        <v>26989.529123392022</v>
      </c>
      <c r="I240" s="231">
        <f t="shared" si="35"/>
        <v>152.60272160126729</v>
      </c>
      <c r="J240" s="231">
        <f t="shared" si="36"/>
        <v>26989.529123391378</v>
      </c>
      <c r="K240" s="231">
        <f t="shared" si="39"/>
        <v>1875</v>
      </c>
      <c r="L240" s="231">
        <f t="shared" si="40"/>
        <v>750</v>
      </c>
      <c r="M240" s="235">
        <f t="shared" si="37"/>
        <v>29767.131844992644</v>
      </c>
      <c r="N240" s="231">
        <f t="shared" si="38"/>
        <v>6.4392224885523319E-10</v>
      </c>
      <c r="P240" s="226">
        <v>180</v>
      </c>
      <c r="Q240" s="235">
        <f t="shared" si="41"/>
        <v>-29767.131844992644</v>
      </c>
      <c r="U240" s="243"/>
    </row>
    <row r="241" spans="16:16" collapsed="1" x14ac:dyDescent="0.3"/>
    <row r="243" spans="16:16" x14ac:dyDescent="0.3">
      <c r="P243" s="230">
        <f>+IRR(Q60:Q240)</f>
        <v>1.0070998859306846E-2</v>
      </c>
    </row>
    <row r="244" spans="16:16" x14ac:dyDescent="0.3">
      <c r="P244" s="27">
        <f>+(1+P243)^12-1</f>
        <v>0.12777593188043301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3F83-9257-4746-A38D-FA9CCA39DD37}">
  <dimension ref="A1:R357"/>
  <sheetViews>
    <sheetView workbookViewId="0">
      <selection activeCell="D17" sqref="D17"/>
    </sheetView>
  </sheetViews>
  <sheetFormatPr baseColWidth="10" defaultRowHeight="14.4" outlineLevelRow="1" x14ac:dyDescent="0.3"/>
  <cols>
    <col min="1" max="1" width="32.109375" customWidth="1"/>
    <col min="2" max="2" width="15.88671875" bestFit="1" customWidth="1"/>
    <col min="3" max="3" width="17.88671875" customWidth="1"/>
    <col min="4" max="4" width="16.5546875" customWidth="1"/>
    <col min="5" max="5" width="17.6640625" customWidth="1"/>
    <col min="6" max="6" width="19.5546875" customWidth="1"/>
    <col min="7" max="7" width="12.109375" customWidth="1"/>
    <col min="9" max="9" width="13.5546875" bestFit="1" customWidth="1"/>
    <col min="10" max="11" width="13.5546875" customWidth="1"/>
    <col min="12" max="12" width="12.109375" bestFit="1" customWidth="1"/>
    <col min="13" max="13" width="14.5546875" style="124" bestFit="1" customWidth="1"/>
    <col min="15" max="15" width="3.6640625" customWidth="1"/>
  </cols>
  <sheetData>
    <row r="1" spans="1:12" x14ac:dyDescent="0.3">
      <c r="A1" s="1" t="s">
        <v>179</v>
      </c>
    </row>
    <row r="2" spans="1:12" x14ac:dyDescent="0.3">
      <c r="A2" s="4"/>
    </row>
    <row r="3" spans="1:12" x14ac:dyDescent="0.3">
      <c r="A3" s="125" t="s">
        <v>180</v>
      </c>
      <c r="B3" s="19">
        <v>500000</v>
      </c>
    </row>
    <row r="4" spans="1:12" x14ac:dyDescent="0.3">
      <c r="A4" s="125" t="s">
        <v>181</v>
      </c>
      <c r="B4" s="5">
        <v>0.15</v>
      </c>
      <c r="F4" s="126" t="s">
        <v>25</v>
      </c>
      <c r="G4" s="127">
        <f>+B3*(1-B4)</f>
        <v>425000</v>
      </c>
    </row>
    <row r="5" spans="1:12" x14ac:dyDescent="0.3">
      <c r="A5" s="125" t="s">
        <v>182</v>
      </c>
      <c r="B5" s="128">
        <v>20</v>
      </c>
      <c r="F5" s="126" t="s">
        <v>183</v>
      </c>
      <c r="G5" s="126">
        <f>+B5*12</f>
        <v>240</v>
      </c>
    </row>
    <row r="6" spans="1:12" x14ac:dyDescent="0.3">
      <c r="A6" s="125" t="s">
        <v>184</v>
      </c>
      <c r="B6" s="6">
        <v>0.12</v>
      </c>
      <c r="C6" s="129">
        <v>11</v>
      </c>
      <c r="D6" t="s">
        <v>185</v>
      </c>
      <c r="F6" s="126" t="s">
        <v>186</v>
      </c>
      <c r="G6" s="130">
        <f>+(1+B6)^(1/12)-1</f>
        <v>9.4887929345830457E-3</v>
      </c>
    </row>
    <row r="7" spans="1:12" x14ac:dyDescent="0.3">
      <c r="A7" s="125" t="s">
        <v>187</v>
      </c>
      <c r="B7" s="6">
        <v>0.14000000000000001</v>
      </c>
      <c r="C7" s="131">
        <v>9</v>
      </c>
      <c r="D7" t="s">
        <v>188</v>
      </c>
      <c r="F7" s="126" t="s">
        <v>189</v>
      </c>
      <c r="G7" s="130">
        <f>+(1+B7)^(1/12)-1</f>
        <v>1.0978851950173452E-2</v>
      </c>
    </row>
    <row r="8" spans="1:12" x14ac:dyDescent="0.3">
      <c r="A8" s="132" t="s">
        <v>190</v>
      </c>
    </row>
    <row r="9" spans="1:12" x14ac:dyDescent="0.3">
      <c r="A9" s="125" t="s">
        <v>191</v>
      </c>
      <c r="B9" s="129">
        <v>10</v>
      </c>
      <c r="C9" t="s">
        <v>192</v>
      </c>
      <c r="G9" s="22"/>
      <c r="I9" s="254"/>
      <c r="J9" s="254"/>
      <c r="K9" s="254"/>
      <c r="L9" s="254"/>
    </row>
    <row r="10" spans="1:12" x14ac:dyDescent="0.3">
      <c r="A10" s="125" t="s">
        <v>193</v>
      </c>
      <c r="B10" s="129">
        <v>7</v>
      </c>
      <c r="C10" t="s">
        <v>192</v>
      </c>
      <c r="D10" s="124" t="s">
        <v>194</v>
      </c>
      <c r="G10" s="22"/>
      <c r="I10" s="254"/>
      <c r="J10" s="254"/>
      <c r="K10" s="254"/>
      <c r="L10" s="254"/>
    </row>
    <row r="11" spans="1:12" x14ac:dyDescent="0.3">
      <c r="A11" s="125" t="s">
        <v>195</v>
      </c>
      <c r="B11" s="129">
        <v>4</v>
      </c>
      <c r="C11" t="s">
        <v>196</v>
      </c>
      <c r="D11" s="124" t="s">
        <v>194</v>
      </c>
      <c r="G11" s="22"/>
    </row>
    <row r="12" spans="1:12" x14ac:dyDescent="0.3">
      <c r="A12" s="125" t="s">
        <v>197</v>
      </c>
      <c r="B12" s="6">
        <v>8.0000000000000004E-4</v>
      </c>
      <c r="C12" t="s">
        <v>198</v>
      </c>
    </row>
    <row r="13" spans="1:12" x14ac:dyDescent="0.3">
      <c r="A13" s="125" t="s">
        <v>199</v>
      </c>
      <c r="B13" s="6">
        <v>4.7999999999999996E-3</v>
      </c>
      <c r="F13" s="126" t="s">
        <v>200</v>
      </c>
      <c r="G13" s="133">
        <f>+B3*B13/12</f>
        <v>200</v>
      </c>
    </row>
    <row r="14" spans="1:12" x14ac:dyDescent="0.3">
      <c r="A14" s="125" t="s">
        <v>201</v>
      </c>
      <c r="B14" s="134">
        <v>43464</v>
      </c>
    </row>
    <row r="15" spans="1:12" x14ac:dyDescent="0.3">
      <c r="A15" s="22"/>
      <c r="B15" s="135"/>
    </row>
    <row r="16" spans="1:12" x14ac:dyDescent="0.3">
      <c r="A16" s="4" t="s">
        <v>202</v>
      </c>
      <c r="B16" s="135"/>
    </row>
    <row r="17" spans="1:6" x14ac:dyDescent="0.3">
      <c r="A17" s="4"/>
      <c r="B17" s="135"/>
    </row>
    <row r="18" spans="1:6" x14ac:dyDescent="0.3">
      <c r="B18" s="136" t="s">
        <v>203</v>
      </c>
      <c r="C18" s="136" t="s">
        <v>204</v>
      </c>
    </row>
    <row r="19" spans="1:6" x14ac:dyDescent="0.3">
      <c r="A19" s="137" t="s">
        <v>7</v>
      </c>
      <c r="B19" s="138">
        <f>+G6</f>
        <v>9.4887929345830457E-3</v>
      </c>
      <c r="C19" s="138">
        <f>+G7</f>
        <v>1.0978851950173452E-2</v>
      </c>
    </row>
    <row r="20" spans="1:6" x14ac:dyDescent="0.3">
      <c r="A20" s="139" t="s">
        <v>205</v>
      </c>
      <c r="B20" s="140">
        <f>+$B$12</f>
        <v>8.0000000000000004E-4</v>
      </c>
      <c r="C20" s="140">
        <f>+$B$12</f>
        <v>8.0000000000000004E-4</v>
      </c>
    </row>
    <row r="21" spans="1:6" x14ac:dyDescent="0.3">
      <c r="A21" s="137" t="s">
        <v>206</v>
      </c>
      <c r="B21" s="141">
        <f>+B19+B20</f>
        <v>1.0288792934583046E-2</v>
      </c>
      <c r="C21" s="141">
        <f>+C20+C19</f>
        <v>1.1778851950173452E-2</v>
      </c>
      <c r="E21" s="142"/>
    </row>
    <row r="22" spans="1:6" x14ac:dyDescent="0.3">
      <c r="A22" s="137" t="s">
        <v>207</v>
      </c>
      <c r="B22" s="142">
        <f>+(1+B21)^12-1</f>
        <v>0.1306974819423512</v>
      </c>
      <c r="C22" s="142">
        <f>+(1+C21)^12-1</f>
        <v>0.15087239016768361</v>
      </c>
      <c r="E22" s="142"/>
    </row>
    <row r="23" spans="1:6" x14ac:dyDescent="0.3">
      <c r="B23" s="142"/>
      <c r="C23" s="142"/>
      <c r="E23" s="142"/>
    </row>
    <row r="24" spans="1:6" x14ac:dyDescent="0.3">
      <c r="A24" s="143" t="s">
        <v>25</v>
      </c>
      <c r="B24" s="144">
        <f>+G4</f>
        <v>425000</v>
      </c>
      <c r="C24" s="142"/>
      <c r="E24" s="142"/>
    </row>
    <row r="25" spans="1:6" x14ac:dyDescent="0.3">
      <c r="A25" s="145" t="s">
        <v>208</v>
      </c>
      <c r="B25" s="146">
        <f>+B24*(1+B21)^B11</f>
        <v>442762.74544335977</v>
      </c>
      <c r="C25" s="147" t="str">
        <f>+"(t = "&amp;$B$11&amp;")"</f>
        <v>(t = 4)</v>
      </c>
      <c r="D25" s="126" t="s">
        <v>209</v>
      </c>
      <c r="E25" s="142"/>
    </row>
    <row r="26" spans="1:6" x14ac:dyDescent="0.3">
      <c r="A26" s="137"/>
      <c r="B26" s="29"/>
      <c r="C26" s="142"/>
      <c r="E26" s="142"/>
    </row>
    <row r="27" spans="1:6" x14ac:dyDescent="0.3">
      <c r="A27" s="137" t="s">
        <v>210</v>
      </c>
      <c r="B27" s="29">
        <f>+G13</f>
        <v>200</v>
      </c>
      <c r="C27" s="142"/>
      <c r="D27" t="s">
        <v>355</v>
      </c>
      <c r="E27" s="142"/>
    </row>
    <row r="28" spans="1:6" x14ac:dyDescent="0.3">
      <c r="A28" s="137"/>
      <c r="E28" s="142"/>
    </row>
    <row r="29" spans="1:6" x14ac:dyDescent="0.3">
      <c r="A29" s="148" t="s">
        <v>211</v>
      </c>
      <c r="B29" s="149" t="s">
        <v>212</v>
      </c>
      <c r="C29" s="37" t="s">
        <v>213</v>
      </c>
      <c r="D29" s="37" t="s">
        <v>214</v>
      </c>
      <c r="E29" s="37" t="s">
        <v>215</v>
      </c>
    </row>
    <row r="30" spans="1:6" x14ac:dyDescent="0.3">
      <c r="A30" s="137" t="s">
        <v>216</v>
      </c>
      <c r="B30" s="142">
        <f>+$B$22</f>
        <v>0.1306974819423512</v>
      </c>
      <c r="C30">
        <f>+$C$6</f>
        <v>11</v>
      </c>
      <c r="D30" s="150">
        <f>+G13</f>
        <v>200</v>
      </c>
      <c r="E30" s="151">
        <f>PV($B$30,C30,-D30,0)*(1+$B$21)^(2)</f>
        <v>1157.4724131049559</v>
      </c>
      <c r="F30" s="152" t="s">
        <v>217</v>
      </c>
    </row>
    <row r="31" spans="1:6" x14ac:dyDescent="0.3">
      <c r="A31" s="139" t="s">
        <v>218</v>
      </c>
      <c r="B31" s="140">
        <f>+$C$22</f>
        <v>0.15087239016768361</v>
      </c>
      <c r="C31" s="153">
        <f>+$C$7</f>
        <v>9</v>
      </c>
      <c r="D31" s="154">
        <f>+G13</f>
        <v>200</v>
      </c>
      <c r="E31" s="155">
        <f>PV($B$31,C31,-D31,0)*(1+$C$21)^(2)</f>
        <v>973.90552616266189</v>
      </c>
      <c r="F31" s="152" t="s">
        <v>217</v>
      </c>
    </row>
    <row r="32" spans="1:6" ht="15" thickBot="1" x14ac:dyDescent="0.35">
      <c r="A32" s="137" t="s">
        <v>219</v>
      </c>
      <c r="B32" s="142"/>
      <c r="E32" s="151">
        <f>+E30+E31/(1+$B$22)^$C$6</f>
        <v>1409.6498086878396</v>
      </c>
      <c r="F32" s="156" t="s">
        <v>220</v>
      </c>
    </row>
    <row r="33" spans="1:11" ht="15" thickBot="1" x14ac:dyDescent="0.35">
      <c r="A33" s="145" t="s">
        <v>221</v>
      </c>
      <c r="B33" s="142"/>
      <c r="E33" s="157">
        <f>+E32*(1+$B$21)^($B$11)</f>
        <v>1468.5656927254936</v>
      </c>
      <c r="F33" s="147" t="str">
        <f>+"(t = "&amp;$B$11&amp;")"</f>
        <v>(t = 4)</v>
      </c>
      <c r="G33" t="s">
        <v>133</v>
      </c>
    </row>
    <row r="34" spans="1:11" x14ac:dyDescent="0.3">
      <c r="A34" s="145"/>
    </row>
    <row r="35" spans="1:11" x14ac:dyDescent="0.3">
      <c r="B35" s="142"/>
      <c r="C35" s="142"/>
      <c r="E35" s="142"/>
    </row>
    <row r="36" spans="1:11" x14ac:dyDescent="0.3">
      <c r="A36" s="158" t="s">
        <v>222</v>
      </c>
      <c r="B36" s="142"/>
      <c r="C36" s="142"/>
      <c r="E36" s="142"/>
    </row>
    <row r="37" spans="1:11" x14ac:dyDescent="0.3">
      <c r="A37" s="159" t="s">
        <v>223</v>
      </c>
      <c r="B37" s="136" t="s">
        <v>224</v>
      </c>
      <c r="C37" s="136" t="s">
        <v>225</v>
      </c>
      <c r="D37" s="136" t="s">
        <v>226</v>
      </c>
    </row>
    <row r="38" spans="1:11" x14ac:dyDescent="0.3">
      <c r="A38" s="64" t="s">
        <v>227</v>
      </c>
      <c r="B38" s="160">
        <f t="shared" ref="B38:B49" si="0">+IF(D38=$B$9,2,IF(D38=$B$10,0,1))</f>
        <v>1</v>
      </c>
      <c r="C38" s="22">
        <f t="shared" ref="C38:C49" si="1">+IF($B$11&gt;=D38,0,$B38)</f>
        <v>0</v>
      </c>
      <c r="D38" s="160">
        <v>1</v>
      </c>
    </row>
    <row r="39" spans="1:11" x14ac:dyDescent="0.3">
      <c r="A39" s="64" t="s">
        <v>228</v>
      </c>
      <c r="B39" s="160">
        <f t="shared" si="0"/>
        <v>1</v>
      </c>
      <c r="C39" s="22">
        <f t="shared" si="1"/>
        <v>0</v>
      </c>
      <c r="D39" s="160">
        <v>2</v>
      </c>
    </row>
    <row r="40" spans="1:11" x14ac:dyDescent="0.3">
      <c r="A40" s="64" t="s">
        <v>229</v>
      </c>
      <c r="B40" s="160">
        <f t="shared" si="0"/>
        <v>1</v>
      </c>
      <c r="C40" s="22">
        <f t="shared" si="1"/>
        <v>0</v>
      </c>
      <c r="D40" s="160">
        <v>3</v>
      </c>
    </row>
    <row r="41" spans="1:11" x14ac:dyDescent="0.3">
      <c r="A41" s="64" t="s">
        <v>230</v>
      </c>
      <c r="B41" s="160">
        <f t="shared" si="0"/>
        <v>1</v>
      </c>
      <c r="C41" s="22">
        <f t="shared" si="1"/>
        <v>0</v>
      </c>
      <c r="D41" s="160">
        <v>4</v>
      </c>
      <c r="K41" s="250" t="s">
        <v>25</v>
      </c>
    </row>
    <row r="42" spans="1:11" x14ac:dyDescent="0.3">
      <c r="A42" s="64" t="s">
        <v>231</v>
      </c>
      <c r="B42" s="160">
        <f t="shared" si="0"/>
        <v>1</v>
      </c>
      <c r="C42">
        <f t="shared" si="1"/>
        <v>1</v>
      </c>
      <c r="D42" s="160">
        <v>5</v>
      </c>
      <c r="K42">
        <v>1</v>
      </c>
    </row>
    <row r="43" spans="1:11" x14ac:dyDescent="0.3">
      <c r="A43" s="64" t="s">
        <v>232</v>
      </c>
      <c r="B43" s="160">
        <f t="shared" si="0"/>
        <v>1</v>
      </c>
      <c r="C43">
        <f t="shared" si="1"/>
        <v>1</v>
      </c>
      <c r="D43" s="160">
        <v>6</v>
      </c>
      <c r="K43">
        <v>1</v>
      </c>
    </row>
    <row r="44" spans="1:11" x14ac:dyDescent="0.3">
      <c r="A44" s="64" t="s">
        <v>233</v>
      </c>
      <c r="B44" s="161">
        <f t="shared" si="0"/>
        <v>0</v>
      </c>
      <c r="C44" s="229">
        <f t="shared" si="1"/>
        <v>0</v>
      </c>
      <c r="D44" s="160">
        <v>7</v>
      </c>
      <c r="K44">
        <v>0</v>
      </c>
    </row>
    <row r="45" spans="1:11" x14ac:dyDescent="0.3">
      <c r="A45" s="64" t="s">
        <v>234</v>
      </c>
      <c r="B45" s="160">
        <f t="shared" si="0"/>
        <v>1</v>
      </c>
      <c r="C45">
        <f t="shared" si="1"/>
        <v>1</v>
      </c>
      <c r="D45" s="160">
        <v>8</v>
      </c>
      <c r="K45">
        <v>1</v>
      </c>
    </row>
    <row r="46" spans="1:11" x14ac:dyDescent="0.3">
      <c r="A46" s="64" t="s">
        <v>235</v>
      </c>
      <c r="B46" s="160">
        <f t="shared" si="0"/>
        <v>1</v>
      </c>
      <c r="C46">
        <f t="shared" si="1"/>
        <v>1</v>
      </c>
      <c r="D46" s="160">
        <v>9</v>
      </c>
      <c r="K46">
        <v>1</v>
      </c>
    </row>
    <row r="47" spans="1:11" x14ac:dyDescent="0.3">
      <c r="A47" s="64" t="s">
        <v>236</v>
      </c>
      <c r="B47" s="161">
        <f t="shared" si="0"/>
        <v>2</v>
      </c>
      <c r="C47" s="229">
        <f t="shared" si="1"/>
        <v>2</v>
      </c>
      <c r="D47" s="160">
        <v>10</v>
      </c>
      <c r="K47">
        <v>2</v>
      </c>
    </row>
    <row r="48" spans="1:11" x14ac:dyDescent="0.3">
      <c r="A48" s="64" t="s">
        <v>237</v>
      </c>
      <c r="B48" s="160">
        <f t="shared" si="0"/>
        <v>1</v>
      </c>
      <c r="C48">
        <f t="shared" si="1"/>
        <v>1</v>
      </c>
      <c r="D48" s="160">
        <v>11</v>
      </c>
      <c r="K48">
        <v>1</v>
      </c>
    </row>
    <row r="49" spans="1:11" x14ac:dyDescent="0.3">
      <c r="A49" s="162" t="s">
        <v>238</v>
      </c>
      <c r="B49" s="163">
        <f t="shared" si="0"/>
        <v>1</v>
      </c>
      <c r="C49" s="100">
        <f t="shared" si="1"/>
        <v>1</v>
      </c>
      <c r="D49" s="160">
        <v>12</v>
      </c>
      <c r="K49" s="239">
        <f>1+J59</f>
        <v>87.352579501528496</v>
      </c>
    </row>
    <row r="50" spans="1:11" x14ac:dyDescent="0.3">
      <c r="A50" s="137" t="s">
        <v>239</v>
      </c>
      <c r="B50" s="164">
        <f>NPV($B$21,$B$38:$B$49)</f>
        <v>11.206416952620854</v>
      </c>
      <c r="C50" s="165">
        <f>NPV($B$21,$C$38:$C$49)</f>
        <v>7.30722519950434</v>
      </c>
    </row>
    <row r="51" spans="1:11" x14ac:dyDescent="0.3">
      <c r="A51" s="137" t="s">
        <v>240</v>
      </c>
      <c r="B51" s="164">
        <f>NPV($C$21,$B$38:$B$49)</f>
        <v>11.097798645388771</v>
      </c>
    </row>
    <row r="52" spans="1:11" x14ac:dyDescent="0.3">
      <c r="A52" s="137"/>
    </row>
    <row r="53" spans="1:11" x14ac:dyDescent="0.3">
      <c r="A53" s="145" t="s">
        <v>241</v>
      </c>
      <c r="B53" s="149" t="s">
        <v>212</v>
      </c>
      <c r="C53" s="37" t="s">
        <v>242</v>
      </c>
      <c r="D53" s="37" t="s">
        <v>214</v>
      </c>
      <c r="E53" s="37" t="s">
        <v>215</v>
      </c>
      <c r="I53" s="37" t="s">
        <v>243</v>
      </c>
    </row>
    <row r="54" spans="1:11" x14ac:dyDescent="0.3">
      <c r="A54" s="137" t="s">
        <v>244</v>
      </c>
      <c r="B54" s="142">
        <f>+$B$22</f>
        <v>0.1306974819423512</v>
      </c>
      <c r="C54">
        <f>+$C$6</f>
        <v>11</v>
      </c>
      <c r="D54" s="29">
        <f>+B50</f>
        <v>11.206416952620854</v>
      </c>
      <c r="E54" s="166">
        <f>PV(B54,C54-1,-D54,,1)/(1+$B$22)^1+C50</f>
        <v>67.946839769779189</v>
      </c>
      <c r="F54" s="126" t="s">
        <v>245</v>
      </c>
      <c r="I54" s="37" t="s">
        <v>246</v>
      </c>
      <c r="J54" s="37" t="s">
        <v>247</v>
      </c>
      <c r="K54" s="167" t="s">
        <v>248</v>
      </c>
    </row>
    <row r="55" spans="1:11" x14ac:dyDescent="0.3">
      <c r="A55" s="139" t="s">
        <v>249</v>
      </c>
      <c r="B55" s="140">
        <f>+$C$22</f>
        <v>0.15087239016768361</v>
      </c>
      <c r="C55" s="153">
        <f>+$C$7</f>
        <v>9</v>
      </c>
      <c r="D55" s="30">
        <f>+B51</f>
        <v>11.097798645388771</v>
      </c>
      <c r="E55" s="168">
        <f>PV(B55,C55,-D55,,1)/(1+$B$22)^11</f>
        <v>15.731458046946381</v>
      </c>
      <c r="F55" s="126" t="s">
        <v>250</v>
      </c>
      <c r="H55" t="s">
        <v>212</v>
      </c>
      <c r="I55" s="169">
        <f>+C22</f>
        <v>0.15087239016768361</v>
      </c>
      <c r="J55" s="169">
        <f>+B22</f>
        <v>0.1306974819423512</v>
      </c>
      <c r="K55" s="169">
        <f>+B21</f>
        <v>1.0288792934583046E-2</v>
      </c>
    </row>
    <row r="56" spans="1:11" x14ac:dyDescent="0.3">
      <c r="A56" s="137" t="s">
        <v>251</v>
      </c>
      <c r="E56" s="170">
        <f>+E54+E55</f>
        <v>83.678297816725575</v>
      </c>
      <c r="F56" s="150" t="s">
        <v>220</v>
      </c>
      <c r="H56" t="s">
        <v>242</v>
      </c>
      <c r="I56" s="171">
        <f>+C7</f>
        <v>9</v>
      </c>
      <c r="J56" s="59">
        <f>+C6-1</f>
        <v>10</v>
      </c>
      <c r="K56" s="59"/>
    </row>
    <row r="57" spans="1:11" x14ac:dyDescent="0.3">
      <c r="A57" s="145" t="s">
        <v>251</v>
      </c>
      <c r="E57" s="172">
        <f>+E56*(1+$B$21)^$B$11</f>
        <v>87.17560676555415</v>
      </c>
      <c r="F57" s="147" t="str">
        <f>+" (t = "&amp;$B$11&amp;")"</f>
        <v xml:space="preserve"> (t = 4)</v>
      </c>
      <c r="H57" t="s">
        <v>214</v>
      </c>
      <c r="I57" s="65">
        <f>-B51</f>
        <v>-11.097798645388771</v>
      </c>
      <c r="J57" s="65">
        <f>-B50</f>
        <v>-11.206416952620854</v>
      </c>
      <c r="K57" s="59"/>
    </row>
    <row r="58" spans="1:11" x14ac:dyDescent="0.3">
      <c r="A58" s="145"/>
      <c r="B58" s="170"/>
      <c r="C58" s="150"/>
      <c r="D58" s="173"/>
      <c r="H58" t="s">
        <v>133</v>
      </c>
      <c r="I58" s="59">
        <v>0</v>
      </c>
      <c r="J58" s="174">
        <f>-I59</f>
        <v>-60.754667923761538</v>
      </c>
      <c r="K58" s="59"/>
    </row>
    <row r="59" spans="1:11" ht="15" thickBot="1" x14ac:dyDescent="0.35">
      <c r="A59" s="137"/>
      <c r="H59" t="s">
        <v>215</v>
      </c>
      <c r="I59" s="175">
        <f>+PV(I55,I56,I57,I58,1)</f>
        <v>60.754667923761538</v>
      </c>
      <c r="J59" s="176">
        <f>+PV(J55,J56,J57,J58,1)</f>
        <v>86.352579501528496</v>
      </c>
      <c r="K59" s="177">
        <f>+NPV(B21,K42:K49)</f>
        <v>87.175606765554136</v>
      </c>
    </row>
    <row r="60" spans="1:11" ht="15" thickBot="1" x14ac:dyDescent="0.35">
      <c r="A60" s="178" t="s">
        <v>252</v>
      </c>
      <c r="B60" s="179">
        <f>+(B25-E33)/E57</f>
        <v>5062.12914511085</v>
      </c>
      <c r="D60" s="180" t="s">
        <v>253</v>
      </c>
      <c r="E60" s="181"/>
      <c r="F60" s="182"/>
    </row>
    <row r="61" spans="1:11" x14ac:dyDescent="0.3">
      <c r="A61" s="137"/>
      <c r="B61" s="135"/>
    </row>
    <row r="62" spans="1:11" x14ac:dyDescent="0.3">
      <c r="A62" s="183" t="s">
        <v>254</v>
      </c>
      <c r="B62" s="184">
        <f>+B60+G13</f>
        <v>5262.12914511085</v>
      </c>
    </row>
    <row r="63" spans="1:11" x14ac:dyDescent="0.3">
      <c r="A63" s="185" t="s">
        <v>255</v>
      </c>
      <c r="B63" s="186">
        <f>+B62*2</f>
        <v>10524.2582902217</v>
      </c>
    </row>
    <row r="64" spans="1:11" x14ac:dyDescent="0.3">
      <c r="B64" s="135"/>
    </row>
    <row r="66" spans="1:11" x14ac:dyDescent="0.3">
      <c r="A66" s="4" t="s">
        <v>256</v>
      </c>
    </row>
    <row r="67" spans="1:11" x14ac:dyDescent="0.3">
      <c r="A67" s="187"/>
    </row>
    <row r="68" spans="1:11" x14ac:dyDescent="0.3">
      <c r="A68" s="137" t="s">
        <v>257</v>
      </c>
      <c r="B68" s="188">
        <v>5</v>
      </c>
      <c r="C68" s="64"/>
      <c r="D68" s="189"/>
      <c r="G68" s="22"/>
    </row>
    <row r="69" spans="1:11" x14ac:dyDescent="0.3">
      <c r="A69" s="137" t="s">
        <v>258</v>
      </c>
      <c r="B69" s="188">
        <f>$C$6*12-12*($B$68-1)</f>
        <v>84</v>
      </c>
      <c r="C69" t="s">
        <v>259</v>
      </c>
      <c r="H69" s="255"/>
      <c r="I69" s="255"/>
      <c r="J69" s="64"/>
      <c r="K69" s="64"/>
    </row>
    <row r="70" spans="1:11" x14ac:dyDescent="0.3">
      <c r="A70" s="137" t="s">
        <v>260</v>
      </c>
      <c r="B70" s="188">
        <f>+$C$7*12</f>
        <v>108</v>
      </c>
      <c r="C70" t="s">
        <v>250</v>
      </c>
      <c r="D70" s="64"/>
      <c r="J70" s="64"/>
      <c r="K70" s="64"/>
    </row>
    <row r="71" spans="1:11" x14ac:dyDescent="0.3">
      <c r="A71" s="137"/>
    </row>
    <row r="72" spans="1:11" x14ac:dyDescent="0.3">
      <c r="A72" s="137"/>
      <c r="B72" s="190" t="str">
        <f>+"1er tramo (t="&amp;12*($B$68-1)&amp;")"</f>
        <v>1er tramo (t=48)</v>
      </c>
      <c r="C72" s="190" t="str">
        <f>+"2do tramo (t="&amp;$C$6*12&amp;")"</f>
        <v>2do tramo (t=132)</v>
      </c>
      <c r="D72" s="190" t="str">
        <f>+"Total (t="&amp;12*($B$68-1)&amp;")"</f>
        <v>Total (t=48)</v>
      </c>
      <c r="J72" s="131"/>
      <c r="K72" s="131"/>
    </row>
    <row r="73" spans="1:11" x14ac:dyDescent="0.3">
      <c r="A73" s="137" t="s">
        <v>261</v>
      </c>
      <c r="B73" s="191">
        <f>+PV($B$21,$B$69,-$B$60)</f>
        <v>283773.93224805553</v>
      </c>
      <c r="C73" s="192">
        <f>PV($C$21,$B$70,-$B$60)</f>
        <v>308429.32786165475</v>
      </c>
      <c r="D73" s="191">
        <f>+B73+C73/(1+$B$21)^$B$69</f>
        <v>414310.05004913802</v>
      </c>
      <c r="J73" s="142"/>
      <c r="K73" s="142"/>
    </row>
    <row r="74" spans="1:11" x14ac:dyDescent="0.3">
      <c r="A74" s="137" t="s">
        <v>262</v>
      </c>
      <c r="B74" s="191">
        <f>+PV($B$22,$B$69/12,-$B$60)*(1+$B$21)^(12-$B$9)</f>
        <v>22801.361267075798</v>
      </c>
      <c r="C74" s="192">
        <f>PV($C$22,$B$70/12,-$B$60)*(1+$C$21)^(12-$B$9)</f>
        <v>24650.177742862641</v>
      </c>
      <c r="D74" s="191">
        <f>+B74+C74/(1+$B$21)^$B$69</f>
        <v>33234.021896233768</v>
      </c>
      <c r="J74" s="150"/>
      <c r="K74" s="150"/>
    </row>
    <row r="75" spans="1:11" x14ac:dyDescent="0.3">
      <c r="A75" s="137" t="s">
        <v>221</v>
      </c>
      <c r="B75" s="191">
        <f>+PV($B$22,$B$69/12,-$B$27)*(1+$B$21)^(12-$B$9)</f>
        <v>900.86051198824157</v>
      </c>
      <c r="C75" s="192">
        <f>PV($C$22,$B$70/12,-$B$27)*(1+$C$21)^(12-$B$9)</f>
        <v>973.90552616266189</v>
      </c>
      <c r="D75" s="191">
        <f>+B75+C75/(1+$B$21)^$B$69</f>
        <v>1313.0452006872301</v>
      </c>
      <c r="E75" s="4" t="s">
        <v>263</v>
      </c>
    </row>
    <row r="76" spans="1:11" ht="15" thickBot="1" x14ac:dyDescent="0.35">
      <c r="A76" s="137" t="s">
        <v>264</v>
      </c>
      <c r="B76" s="191">
        <f>+PV($B$22,$B$69/12,$B$60)*(1+$B$21)^(12-$B$10)</f>
        <v>-23512.422761304129</v>
      </c>
      <c r="C76" s="192">
        <f>PV($C$22,$B$70/12,$B$60)*(1+$C$21)^(12-$B$10)</f>
        <v>-25531.530406115395</v>
      </c>
      <c r="D76" s="191">
        <f>+B76+C76/(1+$B$21)^$B$69</f>
        <v>-34318.097059013955</v>
      </c>
      <c r="J76" s="19"/>
      <c r="K76" s="19"/>
    </row>
    <row r="77" spans="1:11" ht="15" thickBot="1" x14ac:dyDescent="0.35">
      <c r="A77" s="145" t="s">
        <v>265</v>
      </c>
      <c r="B77" s="193"/>
      <c r="D77" s="194">
        <f>SUM(D73:D76)</f>
        <v>414539.02008704509</v>
      </c>
      <c r="J77" s="195"/>
      <c r="K77" s="195"/>
    </row>
    <row r="78" spans="1:11" x14ac:dyDescent="0.3">
      <c r="J78" s="195"/>
      <c r="K78" s="195"/>
    </row>
    <row r="79" spans="1:11" x14ac:dyDescent="0.3">
      <c r="A79" s="137"/>
      <c r="B79" s="193"/>
      <c r="D79" s="191"/>
      <c r="F79" s="196"/>
      <c r="G79" s="195"/>
      <c r="H79" s="196"/>
      <c r="I79" s="195"/>
      <c r="J79" s="195"/>
      <c r="K79" s="195"/>
    </row>
    <row r="80" spans="1:11" x14ac:dyDescent="0.3">
      <c r="A80" s="197" t="s">
        <v>223</v>
      </c>
      <c r="B80" s="198" t="s">
        <v>266</v>
      </c>
      <c r="C80" s="198" t="s">
        <v>142</v>
      </c>
      <c r="D80" s="198" t="s">
        <v>141</v>
      </c>
      <c r="E80" s="198" t="s">
        <v>267</v>
      </c>
      <c r="F80" s="198" t="s">
        <v>49</v>
      </c>
      <c r="G80" s="198" t="s">
        <v>268</v>
      </c>
      <c r="H80" s="198" t="s">
        <v>51</v>
      </c>
      <c r="I80" s="198" t="s">
        <v>266</v>
      </c>
      <c r="J80" s="195"/>
      <c r="K80" s="195"/>
    </row>
    <row r="81" spans="1:13" x14ac:dyDescent="0.3">
      <c r="A81" s="199">
        <f>240-B70-B69+1</f>
        <v>49</v>
      </c>
      <c r="B81" s="200">
        <f>+D77</f>
        <v>414539.02008704509</v>
      </c>
      <c r="C81" s="201">
        <f t="shared" ref="C81:C86" si="2">+F81-D81-E81+G81-$G$13</f>
        <v>797.02300413028115</v>
      </c>
      <c r="D81" s="200">
        <f>+B81*$B$19</f>
        <v>3933.4749249109327</v>
      </c>
      <c r="E81" s="200">
        <f>+B81*$B$20</f>
        <v>331.63121606963608</v>
      </c>
      <c r="F81" s="200">
        <f>+$B$60*M81</f>
        <v>5062.12914511085</v>
      </c>
      <c r="G81" s="200">
        <f>+$B$27*M81</f>
        <v>200</v>
      </c>
      <c r="H81" s="200">
        <f>+F81+G81</f>
        <v>5262.12914511085</v>
      </c>
      <c r="I81" s="202">
        <f>+B81-C81</f>
        <v>413741.99708291481</v>
      </c>
      <c r="J81" s="195"/>
      <c r="K81" s="195"/>
      <c r="L81" s="203"/>
      <c r="M81" s="204">
        <f t="shared" ref="M81:M86" si="3">+B38</f>
        <v>1</v>
      </c>
    </row>
    <row r="82" spans="1:13" x14ac:dyDescent="0.3">
      <c r="A82" s="199">
        <f>+A81+1</f>
        <v>50</v>
      </c>
      <c r="B82" s="200">
        <f>+I81</f>
        <v>413741.99708291481</v>
      </c>
      <c r="C82" s="201">
        <f t="shared" si="2"/>
        <v>805.22340878387695</v>
      </c>
      <c r="D82" s="200">
        <f t="shared" ref="D82:D86" si="4">+B82*$B$19</f>
        <v>3925.9121386606412</v>
      </c>
      <c r="E82" s="200">
        <f t="shared" ref="E82:E86" si="5">+B82*$B$20</f>
        <v>330.99359766633188</v>
      </c>
      <c r="F82" s="200">
        <f t="shared" ref="F82:F86" si="6">+$B$60*M82</f>
        <v>5062.12914511085</v>
      </c>
      <c r="G82" s="200">
        <f t="shared" ref="G82:G86" si="7">+$B$27*M82</f>
        <v>200</v>
      </c>
      <c r="H82" s="200">
        <f t="shared" ref="H82:H86" si="8">+F82+G82</f>
        <v>5262.12914511085</v>
      </c>
      <c r="I82" s="202">
        <f t="shared" ref="I82:I86" si="9">+B82-C82</f>
        <v>412936.77367413091</v>
      </c>
      <c r="J82" s="195"/>
      <c r="K82" s="195"/>
      <c r="L82" s="203"/>
      <c r="M82" s="204">
        <f t="shared" si="3"/>
        <v>1</v>
      </c>
    </row>
    <row r="83" spans="1:13" x14ac:dyDescent="0.3">
      <c r="A83" s="199">
        <f t="shared" ref="A83:A86" si="10">+A82+1</f>
        <v>51</v>
      </c>
      <c r="B83" s="200">
        <f t="shared" ref="B83:B86" si="11">+I82</f>
        <v>412936.77367413091</v>
      </c>
      <c r="C83" s="201">
        <f t="shared" si="2"/>
        <v>813.50818570293382</v>
      </c>
      <c r="D83" s="200">
        <f t="shared" si="4"/>
        <v>3918.2715404686114</v>
      </c>
      <c r="E83" s="200">
        <f t="shared" si="5"/>
        <v>330.34941893930471</v>
      </c>
      <c r="F83" s="200">
        <f t="shared" si="6"/>
        <v>5062.12914511085</v>
      </c>
      <c r="G83" s="200">
        <f t="shared" si="7"/>
        <v>200</v>
      </c>
      <c r="H83" s="200">
        <f t="shared" si="8"/>
        <v>5262.12914511085</v>
      </c>
      <c r="I83" s="202">
        <f t="shared" si="9"/>
        <v>412123.26548842795</v>
      </c>
      <c r="J83" s="195"/>
      <c r="K83" s="195"/>
      <c r="M83" s="204">
        <f t="shared" si="3"/>
        <v>1</v>
      </c>
    </row>
    <row r="84" spans="1:13" x14ac:dyDescent="0.3">
      <c r="A84" s="199">
        <f t="shared" si="10"/>
        <v>52</v>
      </c>
      <c r="B84" s="200">
        <f t="shared" si="11"/>
        <v>412123.26548842795</v>
      </c>
      <c r="C84" s="201">
        <f t="shared" si="2"/>
        <v>821.87820297621954</v>
      </c>
      <c r="D84" s="200">
        <f t="shared" si="4"/>
        <v>3910.5523297438881</v>
      </c>
      <c r="E84" s="200">
        <f t="shared" si="5"/>
        <v>329.69861239074237</v>
      </c>
      <c r="F84" s="200">
        <f t="shared" si="6"/>
        <v>5062.12914511085</v>
      </c>
      <c r="G84" s="200">
        <f t="shared" si="7"/>
        <v>200</v>
      </c>
      <c r="H84" s="200">
        <f t="shared" si="8"/>
        <v>5262.12914511085</v>
      </c>
      <c r="I84" s="202">
        <f t="shared" si="9"/>
        <v>411301.38728545175</v>
      </c>
      <c r="J84" s="195"/>
      <c r="K84" s="195"/>
      <c r="M84" s="204">
        <f t="shared" si="3"/>
        <v>1</v>
      </c>
    </row>
    <row r="85" spans="1:13" x14ac:dyDescent="0.3">
      <c r="A85" s="199">
        <f t="shared" si="10"/>
        <v>53</v>
      </c>
      <c r="B85" s="200">
        <f t="shared" si="11"/>
        <v>411301.38728545175</v>
      </c>
      <c r="C85" s="201">
        <f t="shared" si="2"/>
        <v>830.3343376240889</v>
      </c>
      <c r="D85" s="200">
        <f t="shared" si="4"/>
        <v>3902.7536976583997</v>
      </c>
      <c r="E85" s="200">
        <f t="shared" si="5"/>
        <v>329.04110982836141</v>
      </c>
      <c r="F85" s="200">
        <f t="shared" si="6"/>
        <v>5062.12914511085</v>
      </c>
      <c r="G85" s="200">
        <f t="shared" si="7"/>
        <v>200</v>
      </c>
      <c r="H85" s="200">
        <f t="shared" si="8"/>
        <v>5262.12914511085</v>
      </c>
      <c r="I85" s="202">
        <f t="shared" si="9"/>
        <v>410471.05294782767</v>
      </c>
      <c r="J85" s="205"/>
      <c r="K85" s="205"/>
      <c r="M85" s="204">
        <f t="shared" si="3"/>
        <v>1</v>
      </c>
    </row>
    <row r="86" spans="1:13" x14ac:dyDescent="0.3">
      <c r="A86" s="199">
        <f t="shared" si="10"/>
        <v>54</v>
      </c>
      <c r="B86" s="200">
        <f t="shared" si="11"/>
        <v>410471.05294782767</v>
      </c>
      <c r="C86" s="201">
        <f t="shared" si="2"/>
        <v>838.87747569037742</v>
      </c>
      <c r="D86" s="200">
        <f t="shared" si="4"/>
        <v>3894.8748270622104</v>
      </c>
      <c r="E86" s="200">
        <f t="shared" si="5"/>
        <v>328.37684235826214</v>
      </c>
      <c r="F86" s="200">
        <f t="shared" si="6"/>
        <v>5062.12914511085</v>
      </c>
      <c r="G86" s="200">
        <f t="shared" si="7"/>
        <v>200</v>
      </c>
      <c r="H86" s="200">
        <f t="shared" si="8"/>
        <v>5262.12914511085</v>
      </c>
      <c r="I86" s="202">
        <f t="shared" si="9"/>
        <v>409632.17547213729</v>
      </c>
      <c r="J86" s="205"/>
      <c r="K86" s="205"/>
      <c r="M86" s="204">
        <f t="shared" si="3"/>
        <v>1</v>
      </c>
    </row>
    <row r="87" spans="1:13" x14ac:dyDescent="0.3">
      <c r="M87" s="204"/>
    </row>
    <row r="88" spans="1:13" x14ac:dyDescent="0.3">
      <c r="M88" s="204"/>
    </row>
    <row r="89" spans="1:13" x14ac:dyDescent="0.3">
      <c r="A89" s="4" t="s">
        <v>269</v>
      </c>
    </row>
    <row r="90" spans="1:13" x14ac:dyDescent="0.3">
      <c r="A90" s="4" t="s">
        <v>270</v>
      </c>
    </row>
    <row r="92" spans="1:13" x14ac:dyDescent="0.3">
      <c r="A92" s="145" t="s">
        <v>271</v>
      </c>
    </row>
    <row r="93" spans="1:13" x14ac:dyDescent="0.3">
      <c r="A93" s="137" t="s">
        <v>272</v>
      </c>
      <c r="B93" s="129">
        <v>54</v>
      </c>
      <c r="G93" s="22"/>
    </row>
    <row r="94" spans="1:13" x14ac:dyDescent="0.3">
      <c r="A94" s="137" t="s">
        <v>273</v>
      </c>
      <c r="B94" s="206">
        <v>0.04</v>
      </c>
      <c r="C94" t="s">
        <v>274</v>
      </c>
    </row>
    <row r="95" spans="1:13" x14ac:dyDescent="0.3">
      <c r="A95" s="139" t="s">
        <v>273</v>
      </c>
      <c r="B95" s="140">
        <f>+(1+B94)^(1/12)-1</f>
        <v>3.2737397821989145E-3</v>
      </c>
      <c r="C95" t="s">
        <v>6</v>
      </c>
    </row>
    <row r="96" spans="1:13" x14ac:dyDescent="0.3">
      <c r="A96" s="137" t="s">
        <v>275</v>
      </c>
      <c r="B96" s="207">
        <f>$B$3*(1+$B$95)^B93</f>
        <v>596513.16255835711</v>
      </c>
    </row>
    <row r="97" spans="1:4" x14ac:dyDescent="0.3">
      <c r="A97" s="137"/>
    </row>
    <row r="98" spans="1:4" x14ac:dyDescent="0.3">
      <c r="A98" s="145" t="s">
        <v>276</v>
      </c>
    </row>
    <row r="99" spans="1:4" x14ac:dyDescent="0.3">
      <c r="A99" s="137" t="s">
        <v>57</v>
      </c>
      <c r="B99" s="208">
        <f>+I86</f>
        <v>409632.17547213729</v>
      </c>
    </row>
    <row r="100" spans="1:4" x14ac:dyDescent="0.3">
      <c r="A100" s="139" t="s">
        <v>277</v>
      </c>
      <c r="B100" s="209">
        <v>0</v>
      </c>
    </row>
    <row r="101" spans="1:4" x14ac:dyDescent="0.3">
      <c r="A101" s="137"/>
      <c r="B101" s="210">
        <f>+B99+B100</f>
        <v>409632.17547213729</v>
      </c>
    </row>
    <row r="102" spans="1:4" x14ac:dyDescent="0.3">
      <c r="A102" s="137"/>
      <c r="B102" s="150"/>
    </row>
    <row r="103" spans="1:4" x14ac:dyDescent="0.3">
      <c r="A103" s="137" t="s">
        <v>278</v>
      </c>
      <c r="B103" s="150">
        <f>+B3</f>
        <v>500000</v>
      </c>
    </row>
    <row r="104" spans="1:4" x14ac:dyDescent="0.3">
      <c r="A104" s="139" t="s">
        <v>279</v>
      </c>
      <c r="B104" s="30">
        <v>1.07</v>
      </c>
    </row>
    <row r="105" spans="1:4" x14ac:dyDescent="0.3">
      <c r="A105" s="145" t="s">
        <v>280</v>
      </c>
      <c r="B105" s="211">
        <f>+B103*B104</f>
        <v>535000</v>
      </c>
    </row>
    <row r="106" spans="1:4" x14ac:dyDescent="0.3">
      <c r="A106" s="145"/>
      <c r="B106" s="211"/>
    </row>
    <row r="107" spans="1:4" x14ac:dyDescent="0.3">
      <c r="A107" s="145" t="s">
        <v>281</v>
      </c>
      <c r="B107" s="212">
        <f>+$B$96-$B$105</f>
        <v>61513.162558357115</v>
      </c>
    </row>
    <row r="108" spans="1:4" x14ac:dyDescent="0.3">
      <c r="A108" s="145" t="s">
        <v>282</v>
      </c>
      <c r="B108" s="212">
        <f>+B107*5%</f>
        <v>3075.6581279178558</v>
      </c>
    </row>
    <row r="109" spans="1:4" ht="15" thickBot="1" x14ac:dyDescent="0.35">
      <c r="A109" s="137"/>
    </row>
    <row r="110" spans="1:4" ht="15" thickBot="1" x14ac:dyDescent="0.35">
      <c r="A110" s="213" t="s">
        <v>283</v>
      </c>
      <c r="B110" s="214">
        <f>+B96-B101-B108</f>
        <v>183805.32895830198</v>
      </c>
      <c r="D110" s="138"/>
    </row>
    <row r="112" spans="1:4" x14ac:dyDescent="0.3">
      <c r="A112" s="4" t="s">
        <v>284</v>
      </c>
    </row>
    <row r="113" spans="1:18" outlineLevel="1" x14ac:dyDescent="0.3">
      <c r="A113" s="215" t="s">
        <v>285</v>
      </c>
      <c r="Q113" s="256" t="s">
        <v>286</v>
      </c>
      <c r="R113" s="256"/>
    </row>
    <row r="114" spans="1:18" outlineLevel="1" x14ac:dyDescent="0.3">
      <c r="A114" s="162" t="s">
        <v>223</v>
      </c>
      <c r="B114" s="162" t="s">
        <v>287</v>
      </c>
      <c r="C114" s="162" t="s">
        <v>288</v>
      </c>
      <c r="D114" s="162" t="s">
        <v>141</v>
      </c>
      <c r="E114" s="162" t="s">
        <v>267</v>
      </c>
      <c r="F114" s="162" t="s">
        <v>49</v>
      </c>
      <c r="G114" s="162" t="s">
        <v>268</v>
      </c>
      <c r="H114" s="162" t="s">
        <v>289</v>
      </c>
      <c r="I114" s="162" t="s">
        <v>290</v>
      </c>
      <c r="J114" s="64"/>
      <c r="K114" s="256" t="s">
        <v>291</v>
      </c>
      <c r="L114" s="256"/>
      <c r="M114" s="253" t="s">
        <v>292</v>
      </c>
      <c r="P114" s="64"/>
      <c r="Q114" s="37" t="s">
        <v>293</v>
      </c>
      <c r="R114" s="37" t="s">
        <v>294</v>
      </c>
    </row>
    <row r="115" spans="1:18" outlineLevel="1" x14ac:dyDescent="0.3">
      <c r="A115" s="216">
        <v>0</v>
      </c>
      <c r="B115" s="217"/>
      <c r="C115" s="217">
        <f>+F115-E115-D115</f>
        <v>0</v>
      </c>
      <c r="D115" s="217"/>
      <c r="E115" s="217"/>
      <c r="F115" s="217">
        <f>+E115+D115</f>
        <v>0</v>
      </c>
      <c r="G115" s="217"/>
      <c r="H115" s="217"/>
      <c r="I115" s="217">
        <f>+B24</f>
        <v>425000</v>
      </c>
      <c r="J115" s="218"/>
      <c r="K115" s="218"/>
      <c r="P115" s="64"/>
    </row>
    <row r="116" spans="1:18" outlineLevel="1" x14ac:dyDescent="0.3">
      <c r="A116" s="64">
        <v>1</v>
      </c>
      <c r="B116" s="218">
        <f t="shared" ref="B116:B179" si="12">+I115</f>
        <v>425000</v>
      </c>
      <c r="C116" s="218">
        <f>+H116-G116-E116-D116</f>
        <v>-4372.7369971977951</v>
      </c>
      <c r="D116" s="218">
        <f>+B116*IF(A116&lt;=$C$6*12,$B$19,$C$19)</f>
        <v>4032.7369971977946</v>
      </c>
      <c r="E116" s="218">
        <f>+B116*$B$20</f>
        <v>340</v>
      </c>
      <c r="F116" s="218">
        <f>+H116-G116</f>
        <v>0</v>
      </c>
      <c r="G116" s="219">
        <f>+$G$13</f>
        <v>200</v>
      </c>
      <c r="H116" s="218">
        <f>+$G$13</f>
        <v>200</v>
      </c>
      <c r="I116" s="218">
        <f t="shared" ref="I116:I179" si="13">+B116-C116</f>
        <v>429372.73699719779</v>
      </c>
      <c r="J116" s="218"/>
      <c r="K116" s="218"/>
      <c r="M116" s="64">
        <f>+IF($B$11&gt;=$A116,0,$B38)</f>
        <v>0</v>
      </c>
      <c r="N116" s="39">
        <v>43466</v>
      </c>
      <c r="O116" s="39"/>
    </row>
    <row r="117" spans="1:18" outlineLevel="1" x14ac:dyDescent="0.3">
      <c r="A117" s="64">
        <v>2</v>
      </c>
      <c r="B117" s="218">
        <f t="shared" si="12"/>
        <v>429372.73699719779</v>
      </c>
      <c r="C117" s="218">
        <f t="shared" ref="C117:C180" si="14">+H117-G117-E117-D117</f>
        <v>-4417.7271827193526</v>
      </c>
      <c r="D117" s="218">
        <f t="shared" ref="D117:D180" si="15">+B117*IF(A117&lt;=$C$6*12,$B$19,$C$19)</f>
        <v>4074.2289931215946</v>
      </c>
      <c r="E117" s="218">
        <f t="shared" ref="E117:E180" si="16">+B117*$B$20</f>
        <v>343.49818959775826</v>
      </c>
      <c r="F117" s="218">
        <f t="shared" ref="F117:F180" si="17">+H117-G117</f>
        <v>0</v>
      </c>
      <c r="G117" s="219">
        <f t="shared" ref="G117:H182" si="18">+$G$13</f>
        <v>200</v>
      </c>
      <c r="H117" s="218">
        <f t="shared" si="18"/>
        <v>200</v>
      </c>
      <c r="I117" s="218">
        <f t="shared" si="13"/>
        <v>433790.46417991712</v>
      </c>
      <c r="J117" s="218"/>
      <c r="K117" s="218"/>
      <c r="M117" s="64">
        <f>+IF($B$11&gt;=$A117,0,$B39)</f>
        <v>0</v>
      </c>
      <c r="N117" s="39">
        <v>43497</v>
      </c>
      <c r="O117" s="39"/>
    </row>
    <row r="118" spans="1:18" outlineLevel="1" x14ac:dyDescent="0.3">
      <c r="A118" s="64">
        <v>3</v>
      </c>
      <c r="B118" s="218">
        <f t="shared" si="12"/>
        <v>433790.46417991712</v>
      </c>
      <c r="C118" s="218">
        <f t="shared" si="14"/>
        <v>-4463.1802629438316</v>
      </c>
      <c r="D118" s="218">
        <f t="shared" si="15"/>
        <v>4116.1478915998978</v>
      </c>
      <c r="E118" s="218">
        <f t="shared" si="16"/>
        <v>347.03237134393373</v>
      </c>
      <c r="F118" s="218">
        <f t="shared" si="17"/>
        <v>0</v>
      </c>
      <c r="G118" s="219">
        <f t="shared" si="18"/>
        <v>200</v>
      </c>
      <c r="H118" s="218">
        <f t="shared" si="18"/>
        <v>200</v>
      </c>
      <c r="I118" s="218">
        <f t="shared" si="13"/>
        <v>438253.64444286097</v>
      </c>
      <c r="J118" s="218"/>
      <c r="K118" s="218"/>
      <c r="M118" s="64">
        <f>+IF($B$11&gt;=$A118,0,$B40)</f>
        <v>0</v>
      </c>
      <c r="N118" s="39">
        <v>43525</v>
      </c>
      <c r="O118" s="39"/>
    </row>
    <row r="119" spans="1:18" outlineLevel="1" x14ac:dyDescent="0.3">
      <c r="A119" s="64">
        <v>4</v>
      </c>
      <c r="B119" s="218">
        <f t="shared" si="12"/>
        <v>438253.64444286097</v>
      </c>
      <c r="C119" s="218">
        <f t="shared" si="14"/>
        <v>-4509.1010004989785</v>
      </c>
      <c r="D119" s="218">
        <f t="shared" si="15"/>
        <v>4158.4980849446893</v>
      </c>
      <c r="E119" s="218">
        <f t="shared" si="16"/>
        <v>350.60291555428881</v>
      </c>
      <c r="F119" s="218">
        <f t="shared" si="17"/>
        <v>0</v>
      </c>
      <c r="G119" s="219">
        <f t="shared" si="18"/>
        <v>200</v>
      </c>
      <c r="H119" s="218">
        <f t="shared" si="18"/>
        <v>200</v>
      </c>
      <c r="I119" s="218">
        <f t="shared" si="13"/>
        <v>442762.74544335995</v>
      </c>
      <c r="J119" s="218"/>
      <c r="K119" s="218"/>
      <c r="M119" s="64">
        <f>+IF($B$11&gt;=$A119,0,$B41)</f>
        <v>0</v>
      </c>
      <c r="N119" s="39">
        <v>43556</v>
      </c>
      <c r="O119" s="39"/>
      <c r="R119" s="220">
        <f>+NPV(B21,R120:R247)</f>
        <v>1468.5656927254929</v>
      </c>
    </row>
    <row r="120" spans="1:18" outlineLevel="1" x14ac:dyDescent="0.3">
      <c r="A120" s="64">
        <v>5</v>
      </c>
      <c r="B120" s="218">
        <f t="shared" si="12"/>
        <v>442762.74544335995</v>
      </c>
      <c r="C120" s="218">
        <f t="shared" si="14"/>
        <v>506.63493809661577</v>
      </c>
      <c r="D120" s="218">
        <f t="shared" si="15"/>
        <v>4201.2840106595459</v>
      </c>
      <c r="E120" s="218">
        <f t="shared" si="16"/>
        <v>354.21019635468798</v>
      </c>
      <c r="F120" s="218">
        <f t="shared" si="17"/>
        <v>5062.12914511085</v>
      </c>
      <c r="G120" s="219">
        <f t="shared" si="18"/>
        <v>200</v>
      </c>
      <c r="H120" s="218">
        <f>+$B$62*M120</f>
        <v>5262.12914511085</v>
      </c>
      <c r="I120" s="218">
        <f t="shared" si="13"/>
        <v>442256.11050526332</v>
      </c>
      <c r="J120" s="218"/>
      <c r="K120" s="218"/>
      <c r="M120" s="204">
        <f>+$B$42</f>
        <v>1</v>
      </c>
      <c r="N120" s="39">
        <v>43586</v>
      </c>
      <c r="O120" s="39"/>
      <c r="R120">
        <v>0</v>
      </c>
    </row>
    <row r="121" spans="1:18" outlineLevel="1" x14ac:dyDescent="0.3">
      <c r="A121" s="64">
        <v>6</v>
      </c>
      <c r="B121" s="218">
        <f t="shared" si="12"/>
        <v>442256.11050526332</v>
      </c>
      <c r="C121" s="218">
        <f t="shared" si="14"/>
        <v>511.84760006811757</v>
      </c>
      <c r="D121" s="218">
        <f t="shared" si="15"/>
        <v>4196.4766566385215</v>
      </c>
      <c r="E121" s="218">
        <f t="shared" si="16"/>
        <v>353.80488840421066</v>
      </c>
      <c r="F121" s="218">
        <f t="shared" si="17"/>
        <v>5062.12914511085</v>
      </c>
      <c r="G121" s="219">
        <f t="shared" si="18"/>
        <v>200</v>
      </c>
      <c r="H121" s="218">
        <f t="shared" ref="H121:H184" si="19">+$B$62*M121</f>
        <v>5262.12914511085</v>
      </c>
      <c r="I121" s="218">
        <f t="shared" si="13"/>
        <v>441744.26290519518</v>
      </c>
      <c r="J121" s="218"/>
      <c r="K121" s="218"/>
      <c r="M121" s="204">
        <f>+B$43</f>
        <v>1</v>
      </c>
      <c r="N121" s="39">
        <v>43617</v>
      </c>
      <c r="O121" s="39"/>
      <c r="R121">
        <v>0</v>
      </c>
    </row>
    <row r="122" spans="1:18" outlineLevel="1" x14ac:dyDescent="0.3">
      <c r="A122" s="64">
        <v>7</v>
      </c>
      <c r="B122" s="218">
        <f t="shared" si="12"/>
        <v>441744.26290519518</v>
      </c>
      <c r="C122" s="218">
        <f t="shared" si="14"/>
        <v>-4545.015251071567</v>
      </c>
      <c r="D122" s="218">
        <f t="shared" si="15"/>
        <v>4191.6198407474112</v>
      </c>
      <c r="E122" s="218">
        <f t="shared" si="16"/>
        <v>353.39541032415616</v>
      </c>
      <c r="F122" s="218">
        <f t="shared" si="17"/>
        <v>0</v>
      </c>
      <c r="G122" s="219">
        <f t="shared" si="18"/>
        <v>200</v>
      </c>
      <c r="H122" s="218">
        <f t="shared" si="18"/>
        <v>200</v>
      </c>
      <c r="I122" s="218">
        <f t="shared" si="13"/>
        <v>446289.27815626672</v>
      </c>
      <c r="J122" s="218"/>
      <c r="K122" s="218"/>
      <c r="M122" s="204">
        <f>+$B$44</f>
        <v>0</v>
      </c>
      <c r="N122" s="39">
        <v>43647</v>
      </c>
      <c r="O122" s="39"/>
      <c r="R122">
        <v>0</v>
      </c>
    </row>
    <row r="123" spans="1:18" outlineLevel="1" x14ac:dyDescent="0.3">
      <c r="A123" s="64">
        <v>8</v>
      </c>
      <c r="B123" s="218">
        <f t="shared" si="12"/>
        <v>446289.27815626672</v>
      </c>
      <c r="C123" s="218">
        <f t="shared" si="14"/>
        <v>470.35117323648592</v>
      </c>
      <c r="D123" s="218">
        <f t="shared" si="15"/>
        <v>4234.746549349351</v>
      </c>
      <c r="E123" s="218">
        <f t="shared" si="16"/>
        <v>357.0314225250134</v>
      </c>
      <c r="F123" s="218">
        <f t="shared" si="17"/>
        <v>5062.12914511085</v>
      </c>
      <c r="G123" s="219">
        <f t="shared" si="18"/>
        <v>200</v>
      </c>
      <c r="H123" s="218">
        <f t="shared" si="19"/>
        <v>5262.12914511085</v>
      </c>
      <c r="I123" s="218">
        <f t="shared" si="13"/>
        <v>445818.92698303022</v>
      </c>
      <c r="J123" s="218"/>
      <c r="K123" s="218"/>
      <c r="M123" s="204">
        <f>+$B$45</f>
        <v>1</v>
      </c>
      <c r="N123" s="39">
        <v>43678</v>
      </c>
      <c r="O123" s="39"/>
      <c r="R123">
        <v>0</v>
      </c>
    </row>
    <row r="124" spans="1:18" outlineLevel="1" x14ac:dyDescent="0.3">
      <c r="A124" s="64">
        <v>9</v>
      </c>
      <c r="B124" s="218">
        <f t="shared" si="12"/>
        <v>445818.92698303022</v>
      </c>
      <c r="C124" s="218">
        <f t="shared" si="14"/>
        <v>475.19051906445384</v>
      </c>
      <c r="D124" s="218">
        <f t="shared" si="15"/>
        <v>4230.283484459972</v>
      </c>
      <c r="E124" s="218">
        <f t="shared" si="16"/>
        <v>356.65514158642418</v>
      </c>
      <c r="F124" s="218">
        <f t="shared" si="17"/>
        <v>5062.12914511085</v>
      </c>
      <c r="G124" s="219">
        <f t="shared" si="18"/>
        <v>200</v>
      </c>
      <c r="H124" s="218">
        <f t="shared" si="19"/>
        <v>5262.12914511085</v>
      </c>
      <c r="I124" s="218">
        <f t="shared" si="13"/>
        <v>445343.73646396579</v>
      </c>
      <c r="J124" s="218"/>
      <c r="K124" s="218"/>
      <c r="M124" s="204">
        <f>+$B$46</f>
        <v>1</v>
      </c>
      <c r="N124" s="39">
        <v>43709</v>
      </c>
      <c r="O124" s="39"/>
      <c r="R124">
        <v>0</v>
      </c>
    </row>
    <row r="125" spans="1:18" outlineLevel="1" x14ac:dyDescent="0.3">
      <c r="A125" s="64">
        <v>10</v>
      </c>
      <c r="B125" s="218">
        <f t="shared" si="12"/>
        <v>445343.73646396579</v>
      </c>
      <c r="C125" s="218">
        <f t="shared" si="14"/>
        <v>5742.208801030436</v>
      </c>
      <c r="D125" s="218">
        <f t="shared" si="15"/>
        <v>4225.7745000200921</v>
      </c>
      <c r="E125" s="218">
        <f t="shared" si="16"/>
        <v>356.27498917117265</v>
      </c>
      <c r="F125" s="218">
        <f t="shared" si="17"/>
        <v>10324.2582902217</v>
      </c>
      <c r="G125" s="219">
        <f t="shared" si="18"/>
        <v>200</v>
      </c>
      <c r="H125" s="218">
        <f t="shared" si="19"/>
        <v>10524.2582902217</v>
      </c>
      <c r="I125" s="218">
        <f t="shared" si="13"/>
        <v>439601.52766293538</v>
      </c>
      <c r="J125" s="218"/>
      <c r="K125" s="218"/>
      <c r="M125" s="204">
        <f>+$B$47</f>
        <v>2</v>
      </c>
      <c r="N125" s="39">
        <v>43739</v>
      </c>
      <c r="O125" s="39"/>
      <c r="R125">
        <v>200</v>
      </c>
    </row>
    <row r="126" spans="1:18" outlineLevel="1" x14ac:dyDescent="0.3">
      <c r="A126" s="64">
        <v>11</v>
      </c>
      <c r="B126" s="218">
        <f t="shared" si="12"/>
        <v>439601.52766293538</v>
      </c>
      <c r="C126" s="218">
        <f t="shared" si="14"/>
        <v>539.16005326052709</v>
      </c>
      <c r="D126" s="218">
        <f t="shared" si="15"/>
        <v>4171.2878697199749</v>
      </c>
      <c r="E126" s="218">
        <f t="shared" si="16"/>
        <v>351.68122213034832</v>
      </c>
      <c r="F126" s="218">
        <f t="shared" si="17"/>
        <v>5062.12914511085</v>
      </c>
      <c r="G126" s="219">
        <f t="shared" si="18"/>
        <v>200</v>
      </c>
      <c r="H126" s="218">
        <f t="shared" si="19"/>
        <v>5262.12914511085</v>
      </c>
      <c r="I126" s="218">
        <f t="shared" si="13"/>
        <v>439062.36760967487</v>
      </c>
      <c r="J126" s="218"/>
      <c r="K126" s="218"/>
      <c r="M126" s="204">
        <f>+$B$48</f>
        <v>1</v>
      </c>
      <c r="N126" s="39">
        <v>43770</v>
      </c>
      <c r="O126" s="39"/>
      <c r="R126">
        <v>0</v>
      </c>
    </row>
    <row r="127" spans="1:18" outlineLevel="1" x14ac:dyDescent="0.3">
      <c r="A127" s="162">
        <v>12</v>
      </c>
      <c r="B127" s="221">
        <f t="shared" si="12"/>
        <v>439062.36760967487</v>
      </c>
      <c r="C127" s="221">
        <f t="shared" si="14"/>
        <v>544.70735940712348</v>
      </c>
      <c r="D127" s="221">
        <f t="shared" si="15"/>
        <v>4166.1718916159871</v>
      </c>
      <c r="E127" s="221">
        <f t="shared" si="16"/>
        <v>351.2498940877399</v>
      </c>
      <c r="F127" s="218">
        <f t="shared" si="17"/>
        <v>5062.12914511085</v>
      </c>
      <c r="G127" s="219">
        <f t="shared" si="18"/>
        <v>200</v>
      </c>
      <c r="H127" s="218">
        <f t="shared" si="19"/>
        <v>5262.12914511085</v>
      </c>
      <c r="I127" s="221">
        <f t="shared" si="13"/>
        <v>438517.66025026777</v>
      </c>
      <c r="J127" s="218"/>
      <c r="K127" s="218"/>
      <c r="M127" s="204">
        <f>+$B$49</f>
        <v>1</v>
      </c>
      <c r="N127" s="39">
        <v>43800</v>
      </c>
      <c r="O127" s="39"/>
      <c r="R127">
        <v>0</v>
      </c>
    </row>
    <row r="128" spans="1:18" outlineLevel="1" x14ac:dyDescent="0.3">
      <c r="A128" s="64">
        <v>13</v>
      </c>
      <c r="B128" s="218">
        <f t="shared" si="12"/>
        <v>438517.66025026777</v>
      </c>
      <c r="C128" s="218">
        <f t="shared" si="14"/>
        <v>550.31174063800609</v>
      </c>
      <c r="D128" s="218">
        <f t="shared" si="15"/>
        <v>4161.0032762726296</v>
      </c>
      <c r="E128" s="218">
        <f t="shared" si="16"/>
        <v>350.81412820021421</v>
      </c>
      <c r="F128" s="218">
        <f t="shared" si="17"/>
        <v>5062.12914511085</v>
      </c>
      <c r="G128" s="219">
        <f t="shared" si="18"/>
        <v>200</v>
      </c>
      <c r="H128" s="218">
        <f t="shared" si="19"/>
        <v>5262.12914511085</v>
      </c>
      <c r="I128" s="218">
        <f t="shared" si="13"/>
        <v>437967.34850962978</v>
      </c>
      <c r="J128" s="218"/>
      <c r="K128" s="218"/>
      <c r="M128" s="204">
        <f>+$B$38</f>
        <v>1</v>
      </c>
      <c r="N128" s="39">
        <v>43831</v>
      </c>
      <c r="O128" s="39"/>
      <c r="R128">
        <v>0</v>
      </c>
    </row>
    <row r="129" spans="1:18" outlineLevel="1" x14ac:dyDescent="0.3">
      <c r="A129" s="64">
        <v>14</v>
      </c>
      <c r="B129" s="218">
        <f t="shared" si="12"/>
        <v>437967.34850962978</v>
      </c>
      <c r="C129" s="218">
        <f t="shared" si="14"/>
        <v>555.97378418690096</v>
      </c>
      <c r="D129" s="218">
        <f t="shared" si="15"/>
        <v>4155.7814821162456</v>
      </c>
      <c r="E129" s="218">
        <f t="shared" si="16"/>
        <v>350.37387880770382</v>
      </c>
      <c r="F129" s="218">
        <f t="shared" si="17"/>
        <v>5062.12914511085</v>
      </c>
      <c r="G129" s="219">
        <f t="shared" si="18"/>
        <v>200</v>
      </c>
      <c r="H129" s="218">
        <f t="shared" si="19"/>
        <v>5262.12914511085</v>
      </c>
      <c r="I129" s="218">
        <f t="shared" si="13"/>
        <v>437411.3747254429</v>
      </c>
      <c r="J129" s="218"/>
      <c r="K129" s="218"/>
      <c r="M129" s="204">
        <f>+$B$39</f>
        <v>1</v>
      </c>
      <c r="N129" s="39">
        <v>43862</v>
      </c>
      <c r="O129" s="39"/>
      <c r="R129">
        <v>0</v>
      </c>
    </row>
    <row r="130" spans="1:18" outlineLevel="1" x14ac:dyDescent="0.3">
      <c r="A130" s="64">
        <v>15</v>
      </c>
      <c r="B130" s="218">
        <f t="shared" si="12"/>
        <v>437411.3747254429</v>
      </c>
      <c r="C130" s="218">
        <f t="shared" si="14"/>
        <v>561.69408332945568</v>
      </c>
      <c r="D130" s="218">
        <f t="shared" si="15"/>
        <v>4150.5059620010397</v>
      </c>
      <c r="E130" s="218">
        <f t="shared" si="16"/>
        <v>349.92909978035436</v>
      </c>
      <c r="F130" s="218">
        <f t="shared" si="17"/>
        <v>5062.12914511085</v>
      </c>
      <c r="G130" s="219">
        <f t="shared" si="18"/>
        <v>200</v>
      </c>
      <c r="H130" s="218">
        <f t="shared" si="19"/>
        <v>5262.12914511085</v>
      </c>
      <c r="I130" s="218">
        <f t="shared" si="13"/>
        <v>436849.68064211344</v>
      </c>
      <c r="J130" s="218"/>
      <c r="K130" s="218"/>
      <c r="M130" s="204">
        <f>+$B$40</f>
        <v>1</v>
      </c>
      <c r="N130" s="39">
        <v>43891</v>
      </c>
      <c r="O130" s="39"/>
      <c r="R130">
        <v>0</v>
      </c>
    </row>
    <row r="131" spans="1:18" outlineLevel="1" x14ac:dyDescent="0.3">
      <c r="A131" s="64">
        <v>16</v>
      </c>
      <c r="B131" s="218">
        <f t="shared" si="12"/>
        <v>436849.68064211344</v>
      </c>
      <c r="C131" s="218">
        <f t="shared" si="14"/>
        <v>567.47323744541336</v>
      </c>
      <c r="D131" s="218">
        <f t="shared" si="15"/>
        <v>4145.1761631517456</v>
      </c>
      <c r="E131" s="218">
        <f t="shared" si="16"/>
        <v>349.47974451369078</v>
      </c>
      <c r="F131" s="218">
        <f t="shared" si="17"/>
        <v>5062.12914511085</v>
      </c>
      <c r="G131" s="219">
        <f t="shared" si="18"/>
        <v>200</v>
      </c>
      <c r="H131" s="218">
        <f t="shared" si="19"/>
        <v>5262.12914511085</v>
      </c>
      <c r="I131" s="218">
        <f t="shared" si="13"/>
        <v>436282.20740466804</v>
      </c>
      <c r="J131" s="218"/>
      <c r="K131" s="218"/>
      <c r="M131" s="204">
        <f>+$B$41</f>
        <v>1</v>
      </c>
      <c r="N131" s="39">
        <v>43922</v>
      </c>
      <c r="O131" s="39"/>
      <c r="R131">
        <v>0</v>
      </c>
    </row>
    <row r="132" spans="1:18" outlineLevel="1" x14ac:dyDescent="0.3">
      <c r="A132" s="64">
        <v>17</v>
      </c>
      <c r="B132" s="218">
        <f t="shared" si="12"/>
        <v>436282.20740466804</v>
      </c>
      <c r="C132" s="218">
        <f t="shared" si="14"/>
        <v>573.31185208140687</v>
      </c>
      <c r="D132" s="218">
        <f t="shared" si="15"/>
        <v>4139.7915271057091</v>
      </c>
      <c r="E132" s="218">
        <f t="shared" si="16"/>
        <v>349.02576592373447</v>
      </c>
      <c r="F132" s="218">
        <f t="shared" si="17"/>
        <v>5062.12914511085</v>
      </c>
      <c r="G132" s="219">
        <f t="shared" si="18"/>
        <v>200</v>
      </c>
      <c r="H132" s="218">
        <f t="shared" si="19"/>
        <v>5262.12914511085</v>
      </c>
      <c r="I132" s="218">
        <f t="shared" si="13"/>
        <v>435708.89555258665</v>
      </c>
      <c r="J132" s="218"/>
      <c r="K132" s="218"/>
      <c r="M132" s="204">
        <f>+$B$42</f>
        <v>1</v>
      </c>
      <c r="N132" s="39">
        <v>43952</v>
      </c>
      <c r="O132" s="39"/>
      <c r="R132">
        <v>0</v>
      </c>
    </row>
    <row r="133" spans="1:18" outlineLevel="1" x14ac:dyDescent="0.3">
      <c r="A133" s="64">
        <v>18</v>
      </c>
      <c r="B133" s="218">
        <f t="shared" si="12"/>
        <v>435708.89555258665</v>
      </c>
      <c r="C133" s="218">
        <f t="shared" si="14"/>
        <v>579.21053901441428</v>
      </c>
      <c r="D133" s="218">
        <f t="shared" si="15"/>
        <v>4134.3514896543666</v>
      </c>
      <c r="E133" s="218">
        <f t="shared" si="16"/>
        <v>348.56711644206933</v>
      </c>
      <c r="F133" s="218">
        <f t="shared" si="17"/>
        <v>5062.12914511085</v>
      </c>
      <c r="G133" s="219">
        <f t="shared" si="18"/>
        <v>200</v>
      </c>
      <c r="H133" s="218">
        <f t="shared" si="19"/>
        <v>5262.12914511085</v>
      </c>
      <c r="I133" s="218">
        <f t="shared" si="13"/>
        <v>435129.68501357222</v>
      </c>
      <c r="J133" s="218"/>
      <c r="K133" s="218"/>
      <c r="M133" s="204">
        <f>+B$43</f>
        <v>1</v>
      </c>
      <c r="N133" s="39">
        <v>43983</v>
      </c>
      <c r="O133" s="39"/>
      <c r="R133">
        <v>0</v>
      </c>
    </row>
    <row r="134" spans="1:18" outlineLevel="1" x14ac:dyDescent="0.3">
      <c r="A134" s="64">
        <v>19</v>
      </c>
      <c r="B134" s="218">
        <f t="shared" si="12"/>
        <v>435129.68501357222</v>
      </c>
      <c r="C134" s="218">
        <f t="shared" si="14"/>
        <v>-4476.9592287949881</v>
      </c>
      <c r="D134" s="218">
        <f t="shared" si="15"/>
        <v>4128.8554807841301</v>
      </c>
      <c r="E134" s="218">
        <f t="shared" si="16"/>
        <v>348.10374801085777</v>
      </c>
      <c r="F134" s="218">
        <f t="shared" si="17"/>
        <v>0</v>
      </c>
      <c r="G134" s="219">
        <f t="shared" si="18"/>
        <v>200</v>
      </c>
      <c r="H134" s="218">
        <f t="shared" si="18"/>
        <v>200</v>
      </c>
      <c r="I134" s="218">
        <f t="shared" si="13"/>
        <v>439606.64424236718</v>
      </c>
      <c r="J134" s="218"/>
      <c r="K134" s="218"/>
      <c r="M134" s="204">
        <f>+$B$44</f>
        <v>0</v>
      </c>
      <c r="N134" s="39">
        <v>44013</v>
      </c>
      <c r="O134" s="39"/>
      <c r="R134">
        <v>0</v>
      </c>
    </row>
    <row r="135" spans="1:18" outlineLevel="1" x14ac:dyDescent="0.3">
      <c r="A135" s="64">
        <v>20</v>
      </c>
      <c r="B135" s="218">
        <f t="shared" si="12"/>
        <v>439606.64424236718</v>
      </c>
      <c r="C135" s="218">
        <f t="shared" si="14"/>
        <v>539.10740983421965</v>
      </c>
      <c r="D135" s="218">
        <f t="shared" si="15"/>
        <v>4171.3364198827367</v>
      </c>
      <c r="E135" s="218">
        <f t="shared" si="16"/>
        <v>351.68531539389375</v>
      </c>
      <c r="F135" s="218">
        <f t="shared" si="17"/>
        <v>5062.12914511085</v>
      </c>
      <c r="G135" s="219">
        <f t="shared" si="18"/>
        <v>200</v>
      </c>
      <c r="H135" s="218">
        <f t="shared" si="19"/>
        <v>5262.12914511085</v>
      </c>
      <c r="I135" s="218">
        <f t="shared" si="13"/>
        <v>439067.53683253296</v>
      </c>
      <c r="J135" s="218"/>
      <c r="K135" s="218"/>
      <c r="M135" s="204">
        <f>+$B$45</f>
        <v>1</v>
      </c>
      <c r="N135" s="39">
        <v>44044</v>
      </c>
      <c r="O135" s="39"/>
      <c r="R135">
        <v>0</v>
      </c>
    </row>
    <row r="136" spans="1:18" outlineLevel="1" x14ac:dyDescent="0.3">
      <c r="A136" s="64">
        <v>21</v>
      </c>
      <c r="B136" s="218">
        <f t="shared" si="12"/>
        <v>439067.53683253296</v>
      </c>
      <c r="C136" s="218">
        <f t="shared" si="14"/>
        <v>544.65417434350366</v>
      </c>
      <c r="D136" s="218">
        <f t="shared" si="15"/>
        <v>4166.2209413013197</v>
      </c>
      <c r="E136" s="218">
        <f t="shared" si="16"/>
        <v>351.2540294660264</v>
      </c>
      <c r="F136" s="218">
        <f t="shared" si="17"/>
        <v>5062.12914511085</v>
      </c>
      <c r="G136" s="219">
        <f t="shared" si="18"/>
        <v>200</v>
      </c>
      <c r="H136" s="218">
        <f t="shared" si="19"/>
        <v>5262.12914511085</v>
      </c>
      <c r="I136" s="218">
        <f t="shared" si="13"/>
        <v>438522.88265818945</v>
      </c>
      <c r="J136" s="218"/>
      <c r="K136" s="218"/>
      <c r="M136" s="204">
        <f>+$B$46</f>
        <v>1</v>
      </c>
      <c r="N136" s="39">
        <v>44075</v>
      </c>
      <c r="O136" s="39"/>
      <c r="R136">
        <v>0</v>
      </c>
    </row>
    <row r="137" spans="1:18" outlineLevel="1" x14ac:dyDescent="0.3">
      <c r="A137" s="64">
        <v>22</v>
      </c>
      <c r="B137" s="218">
        <f t="shared" si="12"/>
        <v>438522.88265818945</v>
      </c>
      <c r="C137" s="218">
        <f t="shared" si="14"/>
        <v>5812.3871534751297</v>
      </c>
      <c r="D137" s="218">
        <f t="shared" si="15"/>
        <v>4161.0528306200185</v>
      </c>
      <c r="E137" s="218">
        <f t="shared" si="16"/>
        <v>350.81830612655159</v>
      </c>
      <c r="F137" s="218">
        <f t="shared" si="17"/>
        <v>10324.2582902217</v>
      </c>
      <c r="G137" s="219">
        <f t="shared" si="18"/>
        <v>200</v>
      </c>
      <c r="H137" s="218">
        <f t="shared" si="19"/>
        <v>10524.2582902217</v>
      </c>
      <c r="I137" s="218">
        <f t="shared" si="13"/>
        <v>432710.49550471432</v>
      </c>
      <c r="J137" s="218"/>
      <c r="K137" s="218"/>
      <c r="M137" s="204">
        <f>+$B$47</f>
        <v>2</v>
      </c>
      <c r="N137" s="39">
        <v>44105</v>
      </c>
      <c r="O137" s="39"/>
      <c r="R137">
        <v>200</v>
      </c>
    </row>
    <row r="138" spans="1:18" outlineLevel="1" x14ac:dyDescent="0.3">
      <c r="A138" s="64">
        <v>23</v>
      </c>
      <c r="B138" s="218">
        <f t="shared" si="12"/>
        <v>432710.49550471432</v>
      </c>
      <c r="C138" s="218">
        <f t="shared" si="14"/>
        <v>610.0604562420167</v>
      </c>
      <c r="D138" s="218">
        <f t="shared" si="15"/>
        <v>4105.9002924650622</v>
      </c>
      <c r="E138" s="218">
        <f t="shared" si="16"/>
        <v>346.16839640377145</v>
      </c>
      <c r="F138" s="218">
        <f t="shared" si="17"/>
        <v>5062.12914511085</v>
      </c>
      <c r="G138" s="219">
        <f t="shared" si="18"/>
        <v>200</v>
      </c>
      <c r="H138" s="218">
        <f t="shared" si="19"/>
        <v>5262.12914511085</v>
      </c>
      <c r="I138" s="218">
        <f t="shared" si="13"/>
        <v>432100.43504847231</v>
      </c>
      <c r="J138" s="218"/>
      <c r="K138" s="218"/>
      <c r="M138" s="204">
        <f>+$B$48</f>
        <v>1</v>
      </c>
      <c r="N138" s="39">
        <v>44136</v>
      </c>
      <c r="O138" s="39"/>
      <c r="R138">
        <v>0</v>
      </c>
    </row>
    <row r="139" spans="1:18" outlineLevel="1" x14ac:dyDescent="0.3">
      <c r="A139" s="162">
        <v>24</v>
      </c>
      <c r="B139" s="221">
        <f t="shared" si="12"/>
        <v>432100.43504847231</v>
      </c>
      <c r="C139" s="221">
        <f t="shared" si="14"/>
        <v>616.33724195386731</v>
      </c>
      <c r="D139" s="221">
        <f t="shared" si="15"/>
        <v>4100.1115551182047</v>
      </c>
      <c r="E139" s="221">
        <f t="shared" si="16"/>
        <v>345.68034803877788</v>
      </c>
      <c r="F139" s="218">
        <f t="shared" si="17"/>
        <v>5062.12914511085</v>
      </c>
      <c r="G139" s="219">
        <f t="shared" si="18"/>
        <v>200</v>
      </c>
      <c r="H139" s="218">
        <f t="shared" si="19"/>
        <v>5262.12914511085</v>
      </c>
      <c r="I139" s="221">
        <f t="shared" si="13"/>
        <v>431484.09780651843</v>
      </c>
      <c r="J139" s="218"/>
      <c r="K139" s="218"/>
      <c r="M139" s="204">
        <f>+$B$49</f>
        <v>1</v>
      </c>
      <c r="N139" s="39">
        <v>44166</v>
      </c>
      <c r="O139" s="39"/>
      <c r="R139">
        <v>0</v>
      </c>
    </row>
    <row r="140" spans="1:18" outlineLevel="1" x14ac:dyDescent="0.3">
      <c r="A140" s="64">
        <v>25</v>
      </c>
      <c r="B140" s="218">
        <f t="shared" si="12"/>
        <v>431484.09780651843</v>
      </c>
      <c r="C140" s="218">
        <f t="shared" si="14"/>
        <v>622.67860821420345</v>
      </c>
      <c r="D140" s="218">
        <f t="shared" si="15"/>
        <v>4094.2632586514319</v>
      </c>
      <c r="E140" s="218">
        <f t="shared" si="16"/>
        <v>345.18727824521477</v>
      </c>
      <c r="F140" s="218">
        <f t="shared" si="17"/>
        <v>5062.12914511085</v>
      </c>
      <c r="G140" s="219">
        <f t="shared" si="18"/>
        <v>200</v>
      </c>
      <c r="H140" s="218">
        <f t="shared" si="19"/>
        <v>5262.12914511085</v>
      </c>
      <c r="I140" s="218">
        <f t="shared" si="13"/>
        <v>430861.41919830424</v>
      </c>
      <c r="J140" s="218"/>
      <c r="K140" s="218"/>
      <c r="M140" s="204">
        <f>+$B$38</f>
        <v>1</v>
      </c>
      <c r="N140" s="39">
        <v>44197</v>
      </c>
      <c r="O140" s="39"/>
      <c r="R140">
        <v>0</v>
      </c>
    </row>
    <row r="141" spans="1:18" outlineLevel="1" x14ac:dyDescent="0.3">
      <c r="A141" s="64">
        <v>26</v>
      </c>
      <c r="B141" s="218">
        <f t="shared" si="12"/>
        <v>430861.41919830424</v>
      </c>
      <c r="C141" s="218">
        <f t="shared" si="14"/>
        <v>629.08521947891359</v>
      </c>
      <c r="D141" s="218">
        <f t="shared" si="15"/>
        <v>4088.354790273293</v>
      </c>
      <c r="E141" s="218">
        <f t="shared" si="16"/>
        <v>344.6891353586434</v>
      </c>
      <c r="F141" s="218">
        <f t="shared" si="17"/>
        <v>5062.12914511085</v>
      </c>
      <c r="G141" s="219">
        <f t="shared" si="18"/>
        <v>200</v>
      </c>
      <c r="H141" s="218">
        <f t="shared" si="19"/>
        <v>5262.12914511085</v>
      </c>
      <c r="I141" s="218">
        <f t="shared" si="13"/>
        <v>430232.33397882531</v>
      </c>
      <c r="J141" s="218"/>
      <c r="K141" s="218"/>
      <c r="M141" s="204">
        <f>+$B$39</f>
        <v>1</v>
      </c>
      <c r="N141" s="39">
        <v>44228</v>
      </c>
      <c r="O141" s="39"/>
      <c r="R141">
        <v>0</v>
      </c>
    </row>
    <row r="142" spans="1:18" outlineLevel="1" x14ac:dyDescent="0.3">
      <c r="A142" s="64">
        <v>27</v>
      </c>
      <c r="B142" s="218">
        <f t="shared" si="12"/>
        <v>430232.33397882531</v>
      </c>
      <c r="C142" s="218">
        <f t="shared" si="14"/>
        <v>635.55774704033865</v>
      </c>
      <c r="D142" s="218">
        <f t="shared" si="15"/>
        <v>4082.3855308874508</v>
      </c>
      <c r="E142" s="218">
        <f t="shared" si="16"/>
        <v>344.18586718306028</v>
      </c>
      <c r="F142" s="218">
        <f t="shared" si="17"/>
        <v>5062.12914511085</v>
      </c>
      <c r="G142" s="219">
        <f t="shared" si="18"/>
        <v>200</v>
      </c>
      <c r="H142" s="218">
        <f t="shared" si="19"/>
        <v>5262.12914511085</v>
      </c>
      <c r="I142" s="218">
        <f t="shared" si="13"/>
        <v>429596.77623178496</v>
      </c>
      <c r="J142" s="218"/>
      <c r="K142" s="218"/>
      <c r="M142" s="204">
        <f>+$B$40</f>
        <v>1</v>
      </c>
      <c r="N142" s="39">
        <v>44256</v>
      </c>
      <c r="O142" s="39"/>
      <c r="R142">
        <v>0</v>
      </c>
    </row>
    <row r="143" spans="1:18" outlineLevel="1" x14ac:dyDescent="0.3">
      <c r="A143" s="64">
        <v>28</v>
      </c>
      <c r="B143" s="218">
        <f t="shared" si="12"/>
        <v>429596.77623178496</v>
      </c>
      <c r="C143" s="218">
        <f t="shared" si="14"/>
        <v>642.09686909760694</v>
      </c>
      <c r="D143" s="218">
        <f t="shared" si="15"/>
        <v>4076.3548550278147</v>
      </c>
      <c r="E143" s="218">
        <f t="shared" si="16"/>
        <v>343.677420985428</v>
      </c>
      <c r="F143" s="218">
        <f t="shared" si="17"/>
        <v>5062.12914511085</v>
      </c>
      <c r="G143" s="219">
        <f t="shared" si="18"/>
        <v>200</v>
      </c>
      <c r="H143" s="218">
        <f t="shared" si="19"/>
        <v>5262.12914511085</v>
      </c>
      <c r="I143" s="218">
        <f t="shared" si="13"/>
        <v>428954.67936268734</v>
      </c>
      <c r="J143" s="218"/>
      <c r="K143" s="218"/>
      <c r="M143" s="204">
        <f>+$B$41</f>
        <v>1</v>
      </c>
      <c r="N143" s="39">
        <v>44287</v>
      </c>
      <c r="O143" s="39"/>
      <c r="R143">
        <v>0</v>
      </c>
    </row>
    <row r="144" spans="1:18" outlineLevel="1" x14ac:dyDescent="0.3">
      <c r="A144" s="64">
        <v>29</v>
      </c>
      <c r="B144" s="218">
        <f t="shared" si="12"/>
        <v>428954.67936268734</v>
      </c>
      <c r="C144" s="218">
        <f t="shared" si="14"/>
        <v>648.703270827697</v>
      </c>
      <c r="D144" s="218">
        <f t="shared" si="15"/>
        <v>4070.2621307930035</v>
      </c>
      <c r="E144" s="218">
        <f t="shared" si="16"/>
        <v>343.1637434901499</v>
      </c>
      <c r="F144" s="218">
        <f t="shared" si="17"/>
        <v>5062.12914511085</v>
      </c>
      <c r="G144" s="219">
        <f t="shared" si="18"/>
        <v>200</v>
      </c>
      <c r="H144" s="218">
        <f t="shared" si="19"/>
        <v>5262.12914511085</v>
      </c>
      <c r="I144" s="218">
        <f t="shared" si="13"/>
        <v>428305.97609185963</v>
      </c>
      <c r="J144" s="218"/>
      <c r="K144" s="218"/>
      <c r="M144" s="204">
        <f>+$B$42</f>
        <v>1</v>
      </c>
      <c r="N144" s="39">
        <v>44317</v>
      </c>
      <c r="O144" s="39"/>
      <c r="R144">
        <v>0</v>
      </c>
    </row>
    <row r="145" spans="1:18" outlineLevel="1" x14ac:dyDescent="0.3">
      <c r="A145" s="64">
        <v>30</v>
      </c>
      <c r="B145" s="218">
        <f t="shared" si="12"/>
        <v>428305.97609185963</v>
      </c>
      <c r="C145" s="218">
        <f t="shared" si="14"/>
        <v>655.37764445722996</v>
      </c>
      <c r="D145" s="218">
        <f t="shared" si="15"/>
        <v>4064.1067197801326</v>
      </c>
      <c r="E145" s="218">
        <f t="shared" si="16"/>
        <v>342.64478087348772</v>
      </c>
      <c r="F145" s="218">
        <f t="shared" si="17"/>
        <v>5062.12914511085</v>
      </c>
      <c r="G145" s="219">
        <f t="shared" si="18"/>
        <v>200</v>
      </c>
      <c r="H145" s="218">
        <f t="shared" si="19"/>
        <v>5262.12914511085</v>
      </c>
      <c r="I145" s="218">
        <f t="shared" si="13"/>
        <v>427650.59844740242</v>
      </c>
      <c r="J145" s="218"/>
      <c r="K145" s="218"/>
      <c r="M145" s="204">
        <f>+B$43</f>
        <v>1</v>
      </c>
      <c r="N145" s="39">
        <v>44348</v>
      </c>
      <c r="O145" s="39"/>
      <c r="R145">
        <v>0</v>
      </c>
    </row>
    <row r="146" spans="1:18" outlineLevel="1" x14ac:dyDescent="0.3">
      <c r="A146" s="64">
        <v>31</v>
      </c>
      <c r="B146" s="218">
        <f t="shared" si="12"/>
        <v>427650.59844740242</v>
      </c>
      <c r="C146" s="218">
        <f t="shared" si="14"/>
        <v>-4400.0084557758455</v>
      </c>
      <c r="D146" s="218">
        <f t="shared" si="15"/>
        <v>4057.8879770179233</v>
      </c>
      <c r="E146" s="218">
        <f t="shared" si="16"/>
        <v>342.12047875792194</v>
      </c>
      <c r="F146" s="218">
        <f t="shared" si="17"/>
        <v>0</v>
      </c>
      <c r="G146" s="219">
        <f t="shared" si="18"/>
        <v>200</v>
      </c>
      <c r="H146" s="218">
        <f t="shared" si="18"/>
        <v>200</v>
      </c>
      <c r="I146" s="218">
        <f t="shared" si="13"/>
        <v>432050.60690317827</v>
      </c>
      <c r="J146" s="218"/>
      <c r="K146" s="218"/>
      <c r="M146" s="204">
        <f>+$B$44</f>
        <v>0</v>
      </c>
      <c r="N146" s="39">
        <v>44378</v>
      </c>
      <c r="O146" s="39"/>
      <c r="R146">
        <v>0</v>
      </c>
    </row>
    <row r="147" spans="1:18" outlineLevel="1" x14ac:dyDescent="0.3">
      <c r="A147" s="64">
        <v>32</v>
      </c>
      <c r="B147" s="218">
        <f t="shared" si="12"/>
        <v>432050.60690317827</v>
      </c>
      <c r="C147" s="218">
        <f t="shared" si="14"/>
        <v>616.84991342311241</v>
      </c>
      <c r="D147" s="218">
        <f t="shared" si="15"/>
        <v>4099.6387461651948</v>
      </c>
      <c r="E147" s="218">
        <f t="shared" si="16"/>
        <v>345.64048552254263</v>
      </c>
      <c r="F147" s="218">
        <f t="shared" si="17"/>
        <v>5062.12914511085</v>
      </c>
      <c r="G147" s="219">
        <f t="shared" si="18"/>
        <v>200</v>
      </c>
      <c r="H147" s="218">
        <f t="shared" si="19"/>
        <v>5262.12914511085</v>
      </c>
      <c r="I147" s="218">
        <f t="shared" si="13"/>
        <v>431433.75698975514</v>
      </c>
      <c r="J147" s="218"/>
      <c r="K147" s="218"/>
      <c r="M147" s="204">
        <f>+$B$45</f>
        <v>1</v>
      </c>
      <c r="N147" s="39">
        <v>44409</v>
      </c>
      <c r="O147" s="39"/>
      <c r="R147">
        <v>0</v>
      </c>
    </row>
    <row r="148" spans="1:18" outlineLevel="1" x14ac:dyDescent="0.3">
      <c r="A148" s="64">
        <v>33</v>
      </c>
      <c r="B148" s="218">
        <f t="shared" si="12"/>
        <v>431433.75698975514</v>
      </c>
      <c r="C148" s="218">
        <f t="shared" si="14"/>
        <v>623.19655445403851</v>
      </c>
      <c r="D148" s="218">
        <f t="shared" si="15"/>
        <v>4093.7855850650071</v>
      </c>
      <c r="E148" s="218">
        <f t="shared" si="16"/>
        <v>345.14700559180415</v>
      </c>
      <c r="F148" s="218">
        <f t="shared" si="17"/>
        <v>5062.12914511085</v>
      </c>
      <c r="G148" s="219">
        <f t="shared" si="18"/>
        <v>200</v>
      </c>
      <c r="H148" s="218">
        <f t="shared" si="19"/>
        <v>5262.12914511085</v>
      </c>
      <c r="I148" s="218">
        <f t="shared" si="13"/>
        <v>430810.5604353011</v>
      </c>
      <c r="J148" s="218"/>
      <c r="K148" s="218"/>
      <c r="M148" s="204">
        <f>+$B$46</f>
        <v>1</v>
      </c>
      <c r="N148" s="39">
        <v>44440</v>
      </c>
      <c r="O148" s="39"/>
      <c r="R148">
        <v>0</v>
      </c>
    </row>
    <row r="149" spans="1:18" outlineLevel="1" x14ac:dyDescent="0.3">
      <c r="A149" s="64">
        <v>34</v>
      </c>
      <c r="B149" s="218">
        <f t="shared" si="12"/>
        <v>430810.5604353011</v>
      </c>
      <c r="C149" s="218">
        <f t="shared" si="14"/>
        <v>5891.7376398712113</v>
      </c>
      <c r="D149" s="218">
        <f t="shared" si="15"/>
        <v>4087.8722020022474</v>
      </c>
      <c r="E149" s="218">
        <f t="shared" si="16"/>
        <v>344.64844834824089</v>
      </c>
      <c r="F149" s="218">
        <f t="shared" si="17"/>
        <v>10324.2582902217</v>
      </c>
      <c r="G149" s="219">
        <f t="shared" si="18"/>
        <v>200</v>
      </c>
      <c r="H149" s="218">
        <f t="shared" si="19"/>
        <v>10524.2582902217</v>
      </c>
      <c r="I149" s="218">
        <f t="shared" si="13"/>
        <v>424918.82279542991</v>
      </c>
      <c r="J149" s="218"/>
      <c r="K149" s="218"/>
      <c r="M149" s="204">
        <f>+$B$47</f>
        <v>2</v>
      </c>
      <c r="N149" s="39">
        <v>44470</v>
      </c>
      <c r="O149" s="39"/>
      <c r="R149">
        <v>200</v>
      </c>
    </row>
    <row r="150" spans="1:18" outlineLevel="1" x14ac:dyDescent="0.3">
      <c r="A150" s="64">
        <v>35</v>
      </c>
      <c r="B150" s="218">
        <f t="shared" si="12"/>
        <v>424918.82279542991</v>
      </c>
      <c r="C150" s="218">
        <f t="shared" si="14"/>
        <v>690.22736336188564</v>
      </c>
      <c r="D150" s="218">
        <f t="shared" si="15"/>
        <v>4031.9667235126203</v>
      </c>
      <c r="E150" s="218">
        <f t="shared" si="16"/>
        <v>339.93505823634393</v>
      </c>
      <c r="F150" s="218">
        <f t="shared" si="17"/>
        <v>5062.12914511085</v>
      </c>
      <c r="G150" s="219">
        <f t="shared" si="18"/>
        <v>200</v>
      </c>
      <c r="H150" s="218">
        <f t="shared" si="19"/>
        <v>5262.12914511085</v>
      </c>
      <c r="I150" s="218">
        <f t="shared" si="13"/>
        <v>424228.59543206805</v>
      </c>
      <c r="J150" s="218"/>
      <c r="K150" s="218"/>
      <c r="M150" s="204">
        <f>+$B$48</f>
        <v>1</v>
      </c>
      <c r="N150" s="39">
        <v>44501</v>
      </c>
      <c r="O150" s="39"/>
      <c r="R150">
        <v>0</v>
      </c>
    </row>
    <row r="151" spans="1:18" outlineLevel="1" x14ac:dyDescent="0.3">
      <c r="A151" s="162">
        <v>36</v>
      </c>
      <c r="B151" s="221">
        <f t="shared" si="12"/>
        <v>424228.59543206805</v>
      </c>
      <c r="C151" s="221">
        <f t="shared" si="14"/>
        <v>697.32896978129929</v>
      </c>
      <c r="D151" s="221">
        <f t="shared" si="15"/>
        <v>4025.4172989838967</v>
      </c>
      <c r="E151" s="221">
        <f t="shared" si="16"/>
        <v>339.38287634565444</v>
      </c>
      <c r="F151" s="218">
        <f t="shared" si="17"/>
        <v>5062.12914511085</v>
      </c>
      <c r="G151" s="219">
        <f t="shared" si="18"/>
        <v>200</v>
      </c>
      <c r="H151" s="218">
        <f t="shared" si="19"/>
        <v>5262.12914511085</v>
      </c>
      <c r="I151" s="221">
        <f t="shared" si="13"/>
        <v>423531.26646228676</v>
      </c>
      <c r="J151" s="218"/>
      <c r="K151" s="218"/>
      <c r="M151" s="204">
        <f>+$B$49</f>
        <v>1</v>
      </c>
      <c r="N151" s="39">
        <v>44531</v>
      </c>
      <c r="O151" s="39"/>
      <c r="R151">
        <v>0</v>
      </c>
    </row>
    <row r="152" spans="1:18" outlineLevel="1" x14ac:dyDescent="0.3">
      <c r="A152" s="64">
        <v>37</v>
      </c>
      <c r="B152" s="218">
        <f t="shared" si="12"/>
        <v>423531.26646228676</v>
      </c>
      <c r="C152" s="218">
        <f t="shared" si="14"/>
        <v>704.50364315866454</v>
      </c>
      <c r="D152" s="218">
        <f t="shared" si="15"/>
        <v>4018.8004887823558</v>
      </c>
      <c r="E152" s="218">
        <f t="shared" si="16"/>
        <v>338.82501316982945</v>
      </c>
      <c r="F152" s="218">
        <f t="shared" si="17"/>
        <v>5062.12914511085</v>
      </c>
      <c r="G152" s="219">
        <f t="shared" si="18"/>
        <v>200</v>
      </c>
      <c r="H152" s="218">
        <f t="shared" si="19"/>
        <v>5262.12914511085</v>
      </c>
      <c r="I152" s="218">
        <f t="shared" si="13"/>
        <v>422826.76281912811</v>
      </c>
      <c r="J152" s="218"/>
      <c r="K152" s="218"/>
      <c r="M152" s="204">
        <f>+$B$38</f>
        <v>1</v>
      </c>
      <c r="N152" s="39">
        <v>44562</v>
      </c>
      <c r="O152" s="39"/>
      <c r="R152">
        <v>0</v>
      </c>
    </row>
    <row r="153" spans="1:18" outlineLevel="1" x14ac:dyDescent="0.3">
      <c r="A153" s="64">
        <v>38</v>
      </c>
      <c r="B153" s="218">
        <f t="shared" si="12"/>
        <v>422826.76281912811</v>
      </c>
      <c r="C153" s="218">
        <f t="shared" si="14"/>
        <v>711.75213526478319</v>
      </c>
      <c r="D153" s="218">
        <f t="shared" si="15"/>
        <v>4012.1155995907643</v>
      </c>
      <c r="E153" s="218">
        <f t="shared" si="16"/>
        <v>338.26141025530251</v>
      </c>
      <c r="F153" s="218">
        <f t="shared" si="17"/>
        <v>5062.12914511085</v>
      </c>
      <c r="G153" s="219">
        <f t="shared" si="18"/>
        <v>200</v>
      </c>
      <c r="H153" s="218">
        <f t="shared" si="19"/>
        <v>5262.12914511085</v>
      </c>
      <c r="I153" s="218">
        <f t="shared" si="13"/>
        <v>422115.01068386331</v>
      </c>
      <c r="J153" s="218"/>
      <c r="K153" s="218"/>
      <c r="M153" s="204">
        <f>+$B$39</f>
        <v>1</v>
      </c>
      <c r="N153" s="39">
        <v>44593</v>
      </c>
      <c r="O153" s="39"/>
      <c r="R153">
        <v>0</v>
      </c>
    </row>
    <row r="154" spans="1:18" outlineLevel="1" x14ac:dyDescent="0.3">
      <c r="A154" s="64">
        <v>39</v>
      </c>
      <c r="B154" s="218">
        <f t="shared" si="12"/>
        <v>422115.01068386331</v>
      </c>
      <c r="C154" s="218">
        <f t="shared" si="14"/>
        <v>719.07520560526973</v>
      </c>
      <c r="D154" s="218">
        <f t="shared" si="15"/>
        <v>4005.3619309584892</v>
      </c>
      <c r="E154" s="218">
        <f t="shared" si="16"/>
        <v>337.69200854709067</v>
      </c>
      <c r="F154" s="218">
        <f t="shared" si="17"/>
        <v>5062.12914511085</v>
      </c>
      <c r="G154" s="219">
        <f t="shared" si="18"/>
        <v>200</v>
      </c>
      <c r="H154" s="218">
        <f t="shared" si="19"/>
        <v>5262.12914511085</v>
      </c>
      <c r="I154" s="218">
        <f t="shared" si="13"/>
        <v>421395.93547825806</v>
      </c>
      <c r="J154" s="218"/>
      <c r="K154" s="218"/>
      <c r="M154" s="204">
        <f>+$B$40</f>
        <v>1</v>
      </c>
      <c r="N154" s="39">
        <v>44621</v>
      </c>
      <c r="O154" s="39"/>
      <c r="R154">
        <v>0</v>
      </c>
    </row>
    <row r="155" spans="1:18" outlineLevel="1" x14ac:dyDescent="0.3">
      <c r="A155" s="64">
        <v>40</v>
      </c>
      <c r="B155" s="218">
        <f t="shared" si="12"/>
        <v>421395.93547825806</v>
      </c>
      <c r="C155" s="218">
        <f t="shared" si="14"/>
        <v>726.47362150013532</v>
      </c>
      <c r="D155" s="218">
        <f t="shared" si="15"/>
        <v>3998.5387752281081</v>
      </c>
      <c r="E155" s="218">
        <f t="shared" si="16"/>
        <v>337.11674838260649</v>
      </c>
      <c r="F155" s="218">
        <f t="shared" si="17"/>
        <v>5062.12914511085</v>
      </c>
      <c r="G155" s="219">
        <f t="shared" si="18"/>
        <v>200</v>
      </c>
      <c r="H155" s="218">
        <f t="shared" si="19"/>
        <v>5262.12914511085</v>
      </c>
      <c r="I155" s="218">
        <f t="shared" si="13"/>
        <v>420669.46185675793</v>
      </c>
      <c r="J155" s="218"/>
      <c r="K155" s="218"/>
      <c r="M155" s="204">
        <f>+$B$41</f>
        <v>1</v>
      </c>
      <c r="N155" s="39">
        <v>44652</v>
      </c>
      <c r="O155" s="39"/>
      <c r="R155">
        <v>0</v>
      </c>
    </row>
    <row r="156" spans="1:18" outlineLevel="1" x14ac:dyDescent="0.3">
      <c r="A156" s="64">
        <v>41</v>
      </c>
      <c r="B156" s="218">
        <f t="shared" si="12"/>
        <v>420669.46185675793</v>
      </c>
      <c r="C156" s="218">
        <f t="shared" si="14"/>
        <v>733.94815816418713</v>
      </c>
      <c r="D156" s="218">
        <f t="shared" si="15"/>
        <v>3991.6454174612568</v>
      </c>
      <c r="E156" s="218">
        <f t="shared" si="16"/>
        <v>336.53556948540637</v>
      </c>
      <c r="F156" s="218">
        <f t="shared" si="17"/>
        <v>5062.12914511085</v>
      </c>
      <c r="G156" s="219">
        <f t="shared" si="18"/>
        <v>200</v>
      </c>
      <c r="H156" s="218">
        <f t="shared" si="19"/>
        <v>5262.12914511085</v>
      </c>
      <c r="I156" s="218">
        <f t="shared" si="13"/>
        <v>419935.51369859377</v>
      </c>
      <c r="J156" s="218"/>
      <c r="K156" s="218"/>
      <c r="M156" s="204">
        <f>+$B$42</f>
        <v>1</v>
      </c>
      <c r="N156" s="39">
        <v>44682</v>
      </c>
      <c r="O156" s="39"/>
      <c r="R156">
        <v>0</v>
      </c>
    </row>
    <row r="157" spans="1:18" outlineLevel="1" x14ac:dyDescent="0.3">
      <c r="A157" s="64">
        <v>42</v>
      </c>
      <c r="B157" s="218">
        <f t="shared" si="12"/>
        <v>419935.51369859377</v>
      </c>
      <c r="C157" s="218">
        <f t="shared" si="14"/>
        <v>741.49959878825666</v>
      </c>
      <c r="D157" s="218">
        <f t="shared" si="15"/>
        <v>3984.6811353637186</v>
      </c>
      <c r="E157" s="218">
        <f t="shared" si="16"/>
        <v>335.94841095887506</v>
      </c>
      <c r="F157" s="218">
        <f t="shared" si="17"/>
        <v>5062.12914511085</v>
      </c>
      <c r="G157" s="219">
        <f t="shared" si="18"/>
        <v>200</v>
      </c>
      <c r="H157" s="218">
        <f t="shared" si="19"/>
        <v>5262.12914511085</v>
      </c>
      <c r="I157" s="218">
        <f t="shared" si="13"/>
        <v>419194.0140998055</v>
      </c>
      <c r="J157" s="218"/>
      <c r="K157" s="218"/>
      <c r="M157" s="204">
        <f>+B$43</f>
        <v>1</v>
      </c>
      <c r="N157" s="39">
        <v>44713</v>
      </c>
      <c r="O157" s="39"/>
      <c r="R157">
        <v>0</v>
      </c>
    </row>
    <row r="158" spans="1:18" outlineLevel="1" x14ac:dyDescent="0.3">
      <c r="A158" s="64">
        <v>43</v>
      </c>
      <c r="B158" s="218">
        <f t="shared" si="12"/>
        <v>419194.0140998055</v>
      </c>
      <c r="C158" s="218">
        <f t="shared" si="14"/>
        <v>-4313.0004104895843</v>
      </c>
      <c r="D158" s="218">
        <f t="shared" si="15"/>
        <v>3977.64519920974</v>
      </c>
      <c r="E158" s="218">
        <f t="shared" si="16"/>
        <v>335.35521127984441</v>
      </c>
      <c r="F158" s="218">
        <f t="shared" si="17"/>
        <v>0</v>
      </c>
      <c r="G158" s="219">
        <f t="shared" si="18"/>
        <v>200</v>
      </c>
      <c r="H158" s="218">
        <f t="shared" si="18"/>
        <v>200</v>
      </c>
      <c r="I158" s="218">
        <f t="shared" si="13"/>
        <v>423507.01451029506</v>
      </c>
      <c r="J158" s="218"/>
      <c r="K158" s="218"/>
      <c r="M158" s="204">
        <f>+$B$44</f>
        <v>0</v>
      </c>
      <c r="N158" s="39">
        <v>44743</v>
      </c>
      <c r="O158" s="39"/>
      <c r="R158">
        <v>0</v>
      </c>
    </row>
    <row r="159" spans="1:18" outlineLevel="1" x14ac:dyDescent="0.3">
      <c r="A159" s="64">
        <v>44</v>
      </c>
      <c r="B159" s="218">
        <f t="shared" si="12"/>
        <v>423507.01451029506</v>
      </c>
      <c r="C159" s="218">
        <f t="shared" si="14"/>
        <v>704.75316647096679</v>
      </c>
      <c r="D159" s="218">
        <f t="shared" si="15"/>
        <v>4018.570367031647</v>
      </c>
      <c r="E159" s="218">
        <f t="shared" si="16"/>
        <v>338.80561160823606</v>
      </c>
      <c r="F159" s="218">
        <f t="shared" si="17"/>
        <v>5062.12914511085</v>
      </c>
      <c r="G159" s="219">
        <f t="shared" si="18"/>
        <v>200</v>
      </c>
      <c r="H159" s="218">
        <f t="shared" si="19"/>
        <v>5262.12914511085</v>
      </c>
      <c r="I159" s="218">
        <f t="shared" si="13"/>
        <v>422802.2613438241</v>
      </c>
      <c r="J159" s="218"/>
      <c r="K159" s="218"/>
      <c r="M159" s="204">
        <f>+$B$45</f>
        <v>1</v>
      </c>
      <c r="N159" s="39">
        <v>44774</v>
      </c>
      <c r="O159" s="39"/>
      <c r="R159">
        <v>0</v>
      </c>
    </row>
    <row r="160" spans="1:18" outlineLevel="1" x14ac:dyDescent="0.3">
      <c r="A160" s="64">
        <v>45</v>
      </c>
      <c r="B160" s="218">
        <f t="shared" si="12"/>
        <v>422802.2613438241</v>
      </c>
      <c r="C160" s="218">
        <f t="shared" si="14"/>
        <v>712.00422587077855</v>
      </c>
      <c r="D160" s="218">
        <f t="shared" si="15"/>
        <v>4011.8831101650126</v>
      </c>
      <c r="E160" s="218">
        <f t="shared" si="16"/>
        <v>338.24180907505928</v>
      </c>
      <c r="F160" s="218">
        <f t="shared" si="17"/>
        <v>5062.12914511085</v>
      </c>
      <c r="G160" s="219">
        <f t="shared" si="18"/>
        <v>200</v>
      </c>
      <c r="H160" s="218">
        <f t="shared" si="19"/>
        <v>5262.12914511085</v>
      </c>
      <c r="I160" s="218">
        <f t="shared" si="13"/>
        <v>422090.25711795333</v>
      </c>
      <c r="J160" s="218"/>
      <c r="K160" s="218"/>
      <c r="M160" s="204">
        <f>+$B$46</f>
        <v>1</v>
      </c>
      <c r="N160" s="39">
        <v>44805</v>
      </c>
      <c r="O160" s="39"/>
      <c r="R160">
        <v>0</v>
      </c>
    </row>
    <row r="161" spans="1:18" outlineLevel="1" x14ac:dyDescent="0.3">
      <c r="A161" s="64">
        <v>46</v>
      </c>
      <c r="B161" s="218">
        <f t="shared" si="12"/>
        <v>422090.25711795333</v>
      </c>
      <c r="C161" s="218">
        <f t="shared" si="14"/>
        <v>5981.4590350301614</v>
      </c>
      <c r="D161" s="218">
        <f t="shared" si="15"/>
        <v>4005.1270494971768</v>
      </c>
      <c r="E161" s="218">
        <f t="shared" si="16"/>
        <v>337.67220569436267</v>
      </c>
      <c r="F161" s="218">
        <f t="shared" si="17"/>
        <v>10324.2582902217</v>
      </c>
      <c r="G161" s="219">
        <f t="shared" si="18"/>
        <v>200</v>
      </c>
      <c r="H161" s="218">
        <f t="shared" si="19"/>
        <v>10524.2582902217</v>
      </c>
      <c r="I161" s="218">
        <f t="shared" si="13"/>
        <v>416108.79808292317</v>
      </c>
      <c r="J161" s="218"/>
      <c r="K161" s="218"/>
      <c r="M161" s="204">
        <f>+$B$47</f>
        <v>2</v>
      </c>
      <c r="N161" s="39">
        <v>44835</v>
      </c>
      <c r="O161" s="39"/>
      <c r="R161">
        <v>200</v>
      </c>
    </row>
    <row r="162" spans="1:18" outlineLevel="1" x14ac:dyDescent="0.3">
      <c r="A162" s="64">
        <v>47</v>
      </c>
      <c r="B162" s="218">
        <f t="shared" si="12"/>
        <v>416108.79808292317</v>
      </c>
      <c r="C162" s="218">
        <f t="shared" si="14"/>
        <v>780.87188337742691</v>
      </c>
      <c r="D162" s="218">
        <f t="shared" si="15"/>
        <v>3948.3702232670844</v>
      </c>
      <c r="E162" s="218">
        <f t="shared" si="16"/>
        <v>332.88703846633854</v>
      </c>
      <c r="F162" s="218">
        <f t="shared" si="17"/>
        <v>5062.12914511085</v>
      </c>
      <c r="G162" s="219">
        <f t="shared" si="18"/>
        <v>200</v>
      </c>
      <c r="H162" s="218">
        <f t="shared" si="19"/>
        <v>5262.12914511085</v>
      </c>
      <c r="I162" s="218">
        <f t="shared" si="13"/>
        <v>415327.92619954573</v>
      </c>
      <c r="J162" s="218"/>
      <c r="K162" s="218"/>
      <c r="M162" s="204">
        <f>+$B$48</f>
        <v>1</v>
      </c>
      <c r="N162" s="39">
        <v>44866</v>
      </c>
      <c r="O162" s="39"/>
      <c r="R162">
        <v>0</v>
      </c>
    </row>
    <row r="163" spans="1:18" outlineLevel="1" x14ac:dyDescent="0.3">
      <c r="A163" s="162">
        <v>48</v>
      </c>
      <c r="B163" s="221">
        <f t="shared" si="12"/>
        <v>415327.92619954573</v>
      </c>
      <c r="C163" s="221">
        <f t="shared" si="14"/>
        <v>788.90611249393532</v>
      </c>
      <c r="D163" s="221">
        <f t="shared" si="15"/>
        <v>3940.9606916572784</v>
      </c>
      <c r="E163" s="221">
        <f t="shared" si="16"/>
        <v>332.26234095963662</v>
      </c>
      <c r="F163" s="218">
        <f t="shared" si="17"/>
        <v>5062.12914511085</v>
      </c>
      <c r="G163" s="219">
        <f t="shared" si="18"/>
        <v>200</v>
      </c>
      <c r="H163" s="218">
        <f t="shared" si="19"/>
        <v>5262.12914511085</v>
      </c>
      <c r="I163" s="221">
        <f t="shared" si="13"/>
        <v>414539.02008705179</v>
      </c>
      <c r="J163" s="218"/>
      <c r="K163" s="218"/>
      <c r="L163" s="222">
        <f>+NPV(B21,L164:L247)</f>
        <v>414539.02008704894</v>
      </c>
      <c r="M163" s="204">
        <f>+$B$49</f>
        <v>1</v>
      </c>
      <c r="N163" s="39">
        <v>44896</v>
      </c>
      <c r="O163" s="39"/>
      <c r="P163" s="226"/>
      <c r="R163">
        <v>0</v>
      </c>
    </row>
    <row r="164" spans="1:18" outlineLevel="1" x14ac:dyDescent="0.3">
      <c r="A164" s="64">
        <v>49</v>
      </c>
      <c r="B164" s="218">
        <f t="shared" si="12"/>
        <v>414539.02008705179</v>
      </c>
      <c r="C164" s="218">
        <f t="shared" si="14"/>
        <v>797.02300413021203</v>
      </c>
      <c r="D164" s="218">
        <f t="shared" si="15"/>
        <v>3933.4749249109964</v>
      </c>
      <c r="E164" s="218">
        <f t="shared" si="16"/>
        <v>331.63121606964143</v>
      </c>
      <c r="F164" s="218">
        <f t="shared" si="17"/>
        <v>5062.12914511085</v>
      </c>
      <c r="G164" s="219">
        <f t="shared" si="18"/>
        <v>200</v>
      </c>
      <c r="H164" s="218">
        <f t="shared" si="19"/>
        <v>5262.12914511085</v>
      </c>
      <c r="I164" s="218">
        <f t="shared" si="13"/>
        <v>413741.99708292156</v>
      </c>
      <c r="J164" s="218"/>
      <c r="L164" s="218">
        <f t="shared" ref="L164:L227" si="20">+F164</f>
        <v>5062.12914511085</v>
      </c>
      <c r="M164" s="204">
        <f>+$B$38</f>
        <v>1</v>
      </c>
      <c r="N164" s="39">
        <v>44927</v>
      </c>
      <c r="O164" s="39"/>
      <c r="R164">
        <v>0</v>
      </c>
    </row>
    <row r="165" spans="1:18" outlineLevel="1" x14ac:dyDescent="0.3">
      <c r="A165" s="64">
        <v>50</v>
      </c>
      <c r="B165" s="218">
        <f t="shared" si="12"/>
        <v>413741.99708292156</v>
      </c>
      <c r="C165" s="218">
        <f t="shared" si="14"/>
        <v>805.22340878380737</v>
      </c>
      <c r="D165" s="218">
        <f t="shared" si="15"/>
        <v>3925.9121386607053</v>
      </c>
      <c r="E165" s="218">
        <f t="shared" si="16"/>
        <v>330.99359766633728</v>
      </c>
      <c r="F165" s="218">
        <f t="shared" si="17"/>
        <v>5062.12914511085</v>
      </c>
      <c r="G165" s="219">
        <f t="shared" si="18"/>
        <v>200</v>
      </c>
      <c r="H165" s="218">
        <f t="shared" si="19"/>
        <v>5262.12914511085</v>
      </c>
      <c r="I165" s="218">
        <f t="shared" si="13"/>
        <v>412936.77367413777</v>
      </c>
      <c r="J165" s="218"/>
      <c r="L165" s="218">
        <f t="shared" si="20"/>
        <v>5062.12914511085</v>
      </c>
      <c r="M165" s="204">
        <f>+$B$39</f>
        <v>1</v>
      </c>
      <c r="N165" s="39">
        <v>44958</v>
      </c>
      <c r="O165" s="39"/>
      <c r="R165">
        <v>0</v>
      </c>
    </row>
    <row r="166" spans="1:18" outlineLevel="1" x14ac:dyDescent="0.3">
      <c r="A166" s="64">
        <v>51</v>
      </c>
      <c r="B166" s="218">
        <f t="shared" si="12"/>
        <v>412936.77367413777</v>
      </c>
      <c r="C166" s="218">
        <f t="shared" si="14"/>
        <v>813.50818570286265</v>
      </c>
      <c r="D166" s="218">
        <f t="shared" si="15"/>
        <v>3918.2715404686769</v>
      </c>
      <c r="E166" s="218">
        <f t="shared" si="16"/>
        <v>330.34941893931023</v>
      </c>
      <c r="F166" s="218">
        <f t="shared" si="17"/>
        <v>5062.12914511085</v>
      </c>
      <c r="G166" s="219">
        <f t="shared" si="18"/>
        <v>200</v>
      </c>
      <c r="H166" s="218">
        <f t="shared" si="19"/>
        <v>5262.12914511085</v>
      </c>
      <c r="I166" s="218">
        <f t="shared" si="13"/>
        <v>412123.26548843493</v>
      </c>
      <c r="J166" s="218"/>
      <c r="L166" s="218">
        <f t="shared" si="20"/>
        <v>5062.12914511085</v>
      </c>
      <c r="M166" s="204">
        <f>+$B$40</f>
        <v>1</v>
      </c>
      <c r="N166" s="39">
        <v>44986</v>
      </c>
      <c r="O166" s="39"/>
      <c r="R166">
        <v>0</v>
      </c>
    </row>
    <row r="167" spans="1:18" outlineLevel="1" x14ac:dyDescent="0.3">
      <c r="A167" s="64">
        <v>52</v>
      </c>
      <c r="B167" s="218">
        <f t="shared" si="12"/>
        <v>412123.26548843493</v>
      </c>
      <c r="C167" s="218">
        <f t="shared" si="14"/>
        <v>821.8782029761478</v>
      </c>
      <c r="D167" s="218">
        <f t="shared" si="15"/>
        <v>3910.552329743954</v>
      </c>
      <c r="E167" s="218">
        <f t="shared" si="16"/>
        <v>329.69861239074794</v>
      </c>
      <c r="F167" s="218">
        <f t="shared" si="17"/>
        <v>5062.12914511085</v>
      </c>
      <c r="G167" s="219">
        <f t="shared" si="18"/>
        <v>200</v>
      </c>
      <c r="H167" s="218">
        <f t="shared" si="19"/>
        <v>5262.12914511085</v>
      </c>
      <c r="I167" s="218">
        <f t="shared" si="13"/>
        <v>411301.3872854588</v>
      </c>
      <c r="J167" s="218"/>
      <c r="L167" s="218">
        <f t="shared" si="20"/>
        <v>5062.12914511085</v>
      </c>
      <c r="M167" s="204">
        <f>+$B$41</f>
        <v>1</v>
      </c>
      <c r="N167" s="39">
        <v>45017</v>
      </c>
      <c r="O167" s="39"/>
      <c r="R167">
        <v>0</v>
      </c>
    </row>
    <row r="168" spans="1:18" outlineLevel="1" x14ac:dyDescent="0.3">
      <c r="A168" s="64">
        <v>53</v>
      </c>
      <c r="B168" s="218">
        <f t="shared" si="12"/>
        <v>411301.3872854588</v>
      </c>
      <c r="C168" s="218">
        <f t="shared" si="14"/>
        <v>830.33433762401683</v>
      </c>
      <c r="D168" s="218">
        <f t="shared" si="15"/>
        <v>3902.7536976584665</v>
      </c>
      <c r="E168" s="218">
        <f t="shared" si="16"/>
        <v>329.04110982836704</v>
      </c>
      <c r="F168" s="218">
        <f t="shared" si="17"/>
        <v>5062.12914511085</v>
      </c>
      <c r="G168" s="219">
        <f t="shared" si="18"/>
        <v>200</v>
      </c>
      <c r="H168" s="218">
        <f t="shared" si="19"/>
        <v>5262.12914511085</v>
      </c>
      <c r="I168" s="218">
        <f t="shared" si="13"/>
        <v>410471.05294783477</v>
      </c>
      <c r="J168" s="218"/>
      <c r="L168" s="218">
        <f t="shared" si="20"/>
        <v>5062.12914511085</v>
      </c>
      <c r="M168" s="204">
        <f>+$B$42</f>
        <v>1</v>
      </c>
      <c r="N168" s="39">
        <v>45047</v>
      </c>
      <c r="O168" s="39"/>
      <c r="R168">
        <v>0</v>
      </c>
    </row>
    <row r="169" spans="1:18" outlineLevel="1" x14ac:dyDescent="0.3">
      <c r="A169" s="64">
        <v>54</v>
      </c>
      <c r="B169" s="218">
        <f t="shared" si="12"/>
        <v>410471.05294783477</v>
      </c>
      <c r="C169" s="218">
        <f t="shared" si="14"/>
        <v>838.87747569030444</v>
      </c>
      <c r="D169" s="218">
        <f t="shared" si="15"/>
        <v>3894.8748270622777</v>
      </c>
      <c r="E169" s="218">
        <f t="shared" si="16"/>
        <v>328.37684235826782</v>
      </c>
      <c r="F169" s="218">
        <f t="shared" si="17"/>
        <v>5062.12914511085</v>
      </c>
      <c r="G169" s="219">
        <f t="shared" si="18"/>
        <v>200</v>
      </c>
      <c r="H169" s="218">
        <f t="shared" si="19"/>
        <v>5262.12914511085</v>
      </c>
      <c r="I169" s="218">
        <f t="shared" si="13"/>
        <v>409632.17547214444</v>
      </c>
      <c r="J169" s="218"/>
      <c r="L169" s="218">
        <f t="shared" si="20"/>
        <v>5062.12914511085</v>
      </c>
      <c r="M169" s="204">
        <f>+B$43</f>
        <v>1</v>
      </c>
      <c r="N169" s="39">
        <v>45078</v>
      </c>
      <c r="O169" s="39"/>
      <c r="R169">
        <v>0</v>
      </c>
    </row>
    <row r="170" spans="1:18" outlineLevel="1" x14ac:dyDescent="0.3">
      <c r="A170" s="64">
        <v>55</v>
      </c>
      <c r="B170" s="218">
        <f t="shared" si="12"/>
        <v>409632.17547214444</v>
      </c>
      <c r="C170" s="218">
        <f t="shared" si="14"/>
        <v>-4214.6206327756818</v>
      </c>
      <c r="D170" s="218">
        <f t="shared" si="15"/>
        <v>3886.9148923979665</v>
      </c>
      <c r="E170" s="218">
        <f t="shared" si="16"/>
        <v>327.70574037771559</v>
      </c>
      <c r="F170" s="218">
        <f t="shared" si="17"/>
        <v>0</v>
      </c>
      <c r="G170" s="219">
        <f t="shared" si="18"/>
        <v>200</v>
      </c>
      <c r="H170" s="218">
        <f t="shared" si="18"/>
        <v>200</v>
      </c>
      <c r="I170" s="218">
        <f t="shared" si="13"/>
        <v>413846.79610492015</v>
      </c>
      <c r="J170" s="218"/>
      <c r="L170" s="218">
        <f t="shared" si="20"/>
        <v>0</v>
      </c>
      <c r="M170" s="204">
        <f>+$B$44</f>
        <v>0</v>
      </c>
      <c r="N170" s="39">
        <v>45108</v>
      </c>
      <c r="O170" s="39"/>
      <c r="R170">
        <v>0</v>
      </c>
    </row>
    <row r="171" spans="1:18" outlineLevel="1" x14ac:dyDescent="0.3">
      <c r="A171" s="64">
        <v>56</v>
      </c>
      <c r="B171" s="218">
        <f t="shared" si="12"/>
        <v>413846.79610492015</v>
      </c>
      <c r="C171" s="218">
        <f t="shared" si="14"/>
        <v>804.14515334671751</v>
      </c>
      <c r="D171" s="218">
        <f t="shared" si="15"/>
        <v>3926.9065548801968</v>
      </c>
      <c r="E171" s="218">
        <f t="shared" si="16"/>
        <v>331.07743688393612</v>
      </c>
      <c r="F171" s="218">
        <f t="shared" si="17"/>
        <v>5062.12914511085</v>
      </c>
      <c r="G171" s="219">
        <f t="shared" si="18"/>
        <v>200</v>
      </c>
      <c r="H171" s="218">
        <f t="shared" si="19"/>
        <v>5262.12914511085</v>
      </c>
      <c r="I171" s="218">
        <f t="shared" si="13"/>
        <v>413042.65095157345</v>
      </c>
      <c r="J171" s="218"/>
      <c r="L171" s="218">
        <f t="shared" si="20"/>
        <v>5062.12914511085</v>
      </c>
      <c r="M171" s="204">
        <f>+$B$45</f>
        <v>1</v>
      </c>
      <c r="N171" s="39">
        <v>45139</v>
      </c>
      <c r="O171" s="39"/>
      <c r="R171">
        <v>0</v>
      </c>
    </row>
    <row r="172" spans="1:18" outlineLevel="1" x14ac:dyDescent="0.3">
      <c r="A172" s="64">
        <v>57</v>
      </c>
      <c r="B172" s="218">
        <f t="shared" si="12"/>
        <v>413042.65095157345</v>
      </c>
      <c r="C172" s="218">
        <f t="shared" si="14"/>
        <v>812.41883631885003</v>
      </c>
      <c r="D172" s="218">
        <f t="shared" si="15"/>
        <v>3919.2761880307412</v>
      </c>
      <c r="E172" s="218">
        <f t="shared" si="16"/>
        <v>330.43412076125878</v>
      </c>
      <c r="F172" s="218">
        <f t="shared" si="17"/>
        <v>5062.12914511085</v>
      </c>
      <c r="G172" s="219">
        <f t="shared" si="18"/>
        <v>200</v>
      </c>
      <c r="H172" s="218">
        <f t="shared" si="19"/>
        <v>5262.12914511085</v>
      </c>
      <c r="I172" s="218">
        <f t="shared" si="13"/>
        <v>412230.23211525462</v>
      </c>
      <c r="J172" s="218"/>
      <c r="L172" s="218">
        <f t="shared" si="20"/>
        <v>5062.12914511085</v>
      </c>
      <c r="M172" s="204">
        <f>+$B$46</f>
        <v>1</v>
      </c>
      <c r="N172" s="39">
        <v>45170</v>
      </c>
      <c r="O172" s="39"/>
      <c r="R172">
        <v>0</v>
      </c>
    </row>
    <row r="173" spans="1:18" outlineLevel="1" x14ac:dyDescent="0.3">
      <c r="A173" s="64">
        <v>58</v>
      </c>
      <c r="B173" s="218">
        <f t="shared" si="12"/>
        <v>412230.23211525462</v>
      </c>
      <c r="C173" s="218">
        <f t="shared" si="14"/>
        <v>6082.9067906127384</v>
      </c>
      <c r="D173" s="218">
        <f t="shared" si="15"/>
        <v>3911.567313916757</v>
      </c>
      <c r="E173" s="218">
        <f t="shared" si="16"/>
        <v>329.78418569220372</v>
      </c>
      <c r="F173" s="218">
        <f t="shared" si="17"/>
        <v>10324.2582902217</v>
      </c>
      <c r="G173" s="219">
        <f t="shared" si="18"/>
        <v>200</v>
      </c>
      <c r="H173" s="218">
        <f t="shared" si="19"/>
        <v>10524.2582902217</v>
      </c>
      <c r="I173" s="218">
        <f t="shared" si="13"/>
        <v>406147.32532464189</v>
      </c>
      <c r="J173" s="218"/>
      <c r="L173" s="218">
        <f t="shared" si="20"/>
        <v>10324.2582902217</v>
      </c>
      <c r="M173" s="204">
        <f>+$B$47</f>
        <v>2</v>
      </c>
      <c r="N173" s="39">
        <v>45200</v>
      </c>
      <c r="O173" s="39"/>
      <c r="R173">
        <v>200</v>
      </c>
    </row>
    <row r="174" spans="1:18" outlineLevel="1" x14ac:dyDescent="0.3">
      <c r="A174" s="64">
        <v>59</v>
      </c>
      <c r="B174" s="218">
        <f t="shared" si="12"/>
        <v>406147.32532464189</v>
      </c>
      <c r="C174" s="218">
        <f t="shared" si="14"/>
        <v>883.36341391087308</v>
      </c>
      <c r="D174" s="218">
        <f t="shared" si="15"/>
        <v>3853.8478709402639</v>
      </c>
      <c r="E174" s="218">
        <f t="shared" si="16"/>
        <v>324.91786025971351</v>
      </c>
      <c r="F174" s="218">
        <f t="shared" si="17"/>
        <v>5062.12914511085</v>
      </c>
      <c r="G174" s="219">
        <f t="shared" si="18"/>
        <v>200</v>
      </c>
      <c r="H174" s="218">
        <f t="shared" si="19"/>
        <v>5262.12914511085</v>
      </c>
      <c r="I174" s="218">
        <f t="shared" si="13"/>
        <v>405263.96191073104</v>
      </c>
      <c r="J174" s="218"/>
      <c r="L174" s="218">
        <f t="shared" si="20"/>
        <v>5062.12914511085</v>
      </c>
      <c r="M174" s="204">
        <f>+$B$48</f>
        <v>1</v>
      </c>
      <c r="N174" s="39">
        <v>45231</v>
      </c>
      <c r="O174" s="39"/>
      <c r="R174">
        <v>0</v>
      </c>
    </row>
    <row r="175" spans="1:18" outlineLevel="1" x14ac:dyDescent="0.3">
      <c r="A175" s="162">
        <v>60</v>
      </c>
      <c r="B175" s="221">
        <f t="shared" si="12"/>
        <v>405263.96191073104</v>
      </c>
      <c r="C175" s="221">
        <f t="shared" si="14"/>
        <v>892.45215716258781</v>
      </c>
      <c r="D175" s="221">
        <f t="shared" si="15"/>
        <v>3845.4658184196774</v>
      </c>
      <c r="E175" s="221">
        <f t="shared" si="16"/>
        <v>324.21116952858483</v>
      </c>
      <c r="F175" s="218">
        <f t="shared" si="17"/>
        <v>5062.12914511085</v>
      </c>
      <c r="G175" s="219">
        <f t="shared" si="18"/>
        <v>200</v>
      </c>
      <c r="H175" s="218">
        <f t="shared" si="19"/>
        <v>5262.12914511085</v>
      </c>
      <c r="I175" s="221">
        <f t="shared" si="13"/>
        <v>404371.50975356845</v>
      </c>
      <c r="J175" s="218"/>
      <c r="L175" s="218">
        <f t="shared" si="20"/>
        <v>5062.12914511085</v>
      </c>
      <c r="M175" s="204">
        <f>+$B$49</f>
        <v>1</v>
      </c>
      <c r="N175" s="39">
        <v>45261</v>
      </c>
      <c r="O175" s="39"/>
      <c r="R175">
        <v>0</v>
      </c>
    </row>
    <row r="176" spans="1:18" outlineLevel="1" x14ac:dyDescent="0.3">
      <c r="A176" s="64">
        <v>61</v>
      </c>
      <c r="B176" s="218">
        <f t="shared" si="12"/>
        <v>404371.50975356845</v>
      </c>
      <c r="C176" s="218">
        <f t="shared" si="14"/>
        <v>901.63441261165553</v>
      </c>
      <c r="D176" s="218">
        <f t="shared" si="15"/>
        <v>3836.9975246963395</v>
      </c>
      <c r="E176" s="218">
        <f t="shared" si="16"/>
        <v>323.49720780285475</v>
      </c>
      <c r="F176" s="218">
        <f t="shared" si="17"/>
        <v>5062.12914511085</v>
      </c>
      <c r="G176" s="219">
        <f t="shared" si="18"/>
        <v>200</v>
      </c>
      <c r="H176" s="218">
        <f t="shared" si="19"/>
        <v>5262.12914511085</v>
      </c>
      <c r="I176" s="218">
        <f t="shared" si="13"/>
        <v>403469.87534095679</v>
      </c>
      <c r="J176" s="218"/>
      <c r="L176" s="218">
        <f t="shared" si="20"/>
        <v>5062.12914511085</v>
      </c>
      <c r="M176" s="204">
        <f>+$B$38</f>
        <v>1</v>
      </c>
      <c r="N176" s="39">
        <v>45292</v>
      </c>
      <c r="O176" s="39"/>
      <c r="R176">
        <v>0</v>
      </c>
    </row>
    <row r="177" spans="1:18" outlineLevel="1" x14ac:dyDescent="0.3">
      <c r="A177" s="64">
        <v>62</v>
      </c>
      <c r="B177" s="218">
        <f t="shared" si="12"/>
        <v>403469.87534095679</v>
      </c>
      <c r="C177" s="218">
        <f t="shared" si="14"/>
        <v>910.91114238571163</v>
      </c>
      <c r="D177" s="218">
        <f t="shared" si="15"/>
        <v>3828.4421024523731</v>
      </c>
      <c r="E177" s="218">
        <f t="shared" si="16"/>
        <v>322.77590027276545</v>
      </c>
      <c r="F177" s="218">
        <f t="shared" si="17"/>
        <v>5062.12914511085</v>
      </c>
      <c r="G177" s="219">
        <f t="shared" si="18"/>
        <v>200</v>
      </c>
      <c r="H177" s="218">
        <f t="shared" si="19"/>
        <v>5262.12914511085</v>
      </c>
      <c r="I177" s="218">
        <f t="shared" si="13"/>
        <v>402558.96419857105</v>
      </c>
      <c r="J177" s="218"/>
      <c r="L177" s="218">
        <f t="shared" si="20"/>
        <v>5062.12914511085</v>
      </c>
      <c r="M177" s="204">
        <f>+$B$39</f>
        <v>1</v>
      </c>
      <c r="N177" s="39">
        <v>45323</v>
      </c>
      <c r="O177" s="39"/>
      <c r="R177">
        <v>0</v>
      </c>
    </row>
    <row r="178" spans="1:18" outlineLevel="1" x14ac:dyDescent="0.3">
      <c r="A178" s="64">
        <v>63</v>
      </c>
      <c r="B178" s="218">
        <f t="shared" si="12"/>
        <v>402558.96419857105</v>
      </c>
      <c r="C178" s="218">
        <f t="shared" si="14"/>
        <v>920.28331851152325</v>
      </c>
      <c r="D178" s="218">
        <f t="shared" si="15"/>
        <v>3819.79865524047</v>
      </c>
      <c r="E178" s="218">
        <f t="shared" si="16"/>
        <v>322.04717135885687</v>
      </c>
      <c r="F178" s="218">
        <f t="shared" si="17"/>
        <v>5062.12914511085</v>
      </c>
      <c r="G178" s="219">
        <f t="shared" si="18"/>
        <v>200</v>
      </c>
      <c r="H178" s="218">
        <f t="shared" si="19"/>
        <v>5262.12914511085</v>
      </c>
      <c r="I178" s="218">
        <f t="shared" si="13"/>
        <v>401638.68088005955</v>
      </c>
      <c r="J178" s="218"/>
      <c r="L178" s="218">
        <f t="shared" si="20"/>
        <v>5062.12914511085</v>
      </c>
      <c r="M178" s="204">
        <f>+$B$40</f>
        <v>1</v>
      </c>
      <c r="N178" s="39">
        <v>45352</v>
      </c>
      <c r="O178" s="39"/>
      <c r="R178">
        <v>0</v>
      </c>
    </row>
    <row r="179" spans="1:18" outlineLevel="1" x14ac:dyDescent="0.3">
      <c r="A179" s="64">
        <v>64</v>
      </c>
      <c r="B179" s="218">
        <f t="shared" si="12"/>
        <v>401638.68088005955</v>
      </c>
      <c r="C179" s="218">
        <f t="shared" si="14"/>
        <v>929.75192301683865</v>
      </c>
      <c r="D179" s="218">
        <f t="shared" si="15"/>
        <v>3811.0662773899635</v>
      </c>
      <c r="E179" s="218">
        <f t="shared" si="16"/>
        <v>321.31094470404764</v>
      </c>
      <c r="F179" s="218">
        <f t="shared" si="17"/>
        <v>5062.12914511085</v>
      </c>
      <c r="G179" s="219">
        <f t="shared" si="18"/>
        <v>200</v>
      </c>
      <c r="H179" s="218">
        <f t="shared" si="19"/>
        <v>5262.12914511085</v>
      </c>
      <c r="I179" s="218">
        <f t="shared" si="13"/>
        <v>400708.92895704269</v>
      </c>
      <c r="J179" s="218"/>
      <c r="L179" s="218">
        <f t="shared" si="20"/>
        <v>5062.12914511085</v>
      </c>
      <c r="M179" s="204">
        <f>+$B$41</f>
        <v>1</v>
      </c>
      <c r="N179" s="39">
        <v>45383</v>
      </c>
      <c r="O179" s="39"/>
      <c r="R179">
        <v>0</v>
      </c>
    </row>
    <row r="180" spans="1:18" outlineLevel="1" x14ac:dyDescent="0.3">
      <c r="A180" s="64">
        <v>65</v>
      </c>
      <c r="B180" s="218">
        <f t="shared" ref="B180:B243" si="21">+I179</f>
        <v>400708.92895704269</v>
      </c>
      <c r="C180" s="218">
        <f t="shared" si="14"/>
        <v>939.31794803329012</v>
      </c>
      <c r="D180" s="218">
        <f t="shared" si="15"/>
        <v>3802.2440539119261</v>
      </c>
      <c r="E180" s="218">
        <f t="shared" si="16"/>
        <v>320.56714316563415</v>
      </c>
      <c r="F180" s="218">
        <f t="shared" si="17"/>
        <v>5062.12914511085</v>
      </c>
      <c r="G180" s="219">
        <f t="shared" si="18"/>
        <v>200</v>
      </c>
      <c r="H180" s="218">
        <f t="shared" si="19"/>
        <v>5262.12914511085</v>
      </c>
      <c r="I180" s="218">
        <f t="shared" ref="I180:I243" si="22">+B180-C180</f>
        <v>399769.61100900942</v>
      </c>
      <c r="J180" s="218"/>
      <c r="L180" s="218">
        <f t="shared" si="20"/>
        <v>5062.12914511085</v>
      </c>
      <c r="M180" s="204">
        <f>+$B$42</f>
        <v>1</v>
      </c>
      <c r="N180" s="39">
        <v>45413</v>
      </c>
      <c r="O180" s="39"/>
      <c r="R180">
        <v>0</v>
      </c>
    </row>
    <row r="181" spans="1:18" outlineLevel="1" x14ac:dyDescent="0.3">
      <c r="A181" s="64">
        <v>66</v>
      </c>
      <c r="B181" s="218">
        <f t="shared" si="21"/>
        <v>399769.61100900942</v>
      </c>
      <c r="C181" s="218">
        <f t="shared" ref="C181:C244" si="23">+H181-G181-E181-D181</f>
        <v>948.98239590034154</v>
      </c>
      <c r="D181" s="218">
        <f t="shared" ref="D181:D244" si="24">+B181*IF(A181&lt;=$C$6*12,$B$19,$C$19)</f>
        <v>3793.3310604033013</v>
      </c>
      <c r="E181" s="218">
        <f t="shared" ref="E181:E244" si="25">+B181*$B$20</f>
        <v>319.81568880720755</v>
      </c>
      <c r="F181" s="218">
        <f t="shared" ref="F181:F244" si="26">+H181-G181</f>
        <v>5062.12914511085</v>
      </c>
      <c r="G181" s="219">
        <f t="shared" ref="G181:H244" si="27">+$G$13</f>
        <v>200</v>
      </c>
      <c r="H181" s="218">
        <f t="shared" si="19"/>
        <v>5262.12914511085</v>
      </c>
      <c r="I181" s="218">
        <f t="shared" si="22"/>
        <v>398820.62861310906</v>
      </c>
      <c r="J181" s="218"/>
      <c r="L181" s="218">
        <f t="shared" si="20"/>
        <v>5062.12914511085</v>
      </c>
      <c r="M181" s="204">
        <f>+B$43</f>
        <v>1</v>
      </c>
      <c r="N181" s="39">
        <v>45444</v>
      </c>
      <c r="O181" s="39"/>
      <c r="R181">
        <v>0</v>
      </c>
    </row>
    <row r="182" spans="1:18" outlineLevel="1" x14ac:dyDescent="0.3">
      <c r="A182" s="64">
        <v>67</v>
      </c>
      <c r="B182" s="218">
        <f t="shared" si="21"/>
        <v>398820.62861310906</v>
      </c>
      <c r="C182" s="218">
        <f t="shared" si="23"/>
        <v>-4103.3828658405255</v>
      </c>
      <c r="D182" s="218">
        <f t="shared" si="24"/>
        <v>3784.3263629500379</v>
      </c>
      <c r="E182" s="218">
        <f t="shared" si="25"/>
        <v>319.05650289048725</v>
      </c>
      <c r="F182" s="218">
        <f t="shared" si="26"/>
        <v>0</v>
      </c>
      <c r="G182" s="219">
        <f t="shared" si="27"/>
        <v>200</v>
      </c>
      <c r="H182" s="218">
        <f t="shared" si="18"/>
        <v>200</v>
      </c>
      <c r="I182" s="218">
        <f t="shared" si="22"/>
        <v>402924.01147894957</v>
      </c>
      <c r="J182" s="218"/>
      <c r="L182" s="218">
        <f t="shared" si="20"/>
        <v>0</v>
      </c>
      <c r="M182" s="204">
        <f>+$B$44</f>
        <v>0</v>
      </c>
      <c r="N182" s="39">
        <v>45474</v>
      </c>
      <c r="O182" s="39"/>
      <c r="R182">
        <v>0</v>
      </c>
    </row>
    <row r="183" spans="1:18" outlineLevel="1" x14ac:dyDescent="0.3">
      <c r="A183" s="64">
        <v>68</v>
      </c>
      <c r="B183" s="218">
        <f t="shared" si="21"/>
        <v>402924.01147894957</v>
      </c>
      <c r="C183" s="218">
        <f t="shared" si="23"/>
        <v>916.52742263237587</v>
      </c>
      <c r="D183" s="218">
        <f t="shared" si="24"/>
        <v>3823.2625132953149</v>
      </c>
      <c r="E183" s="218">
        <f t="shared" si="25"/>
        <v>322.33920918315965</v>
      </c>
      <c r="F183" s="218">
        <f t="shared" si="26"/>
        <v>5062.12914511085</v>
      </c>
      <c r="G183" s="219">
        <f t="shared" si="27"/>
        <v>200</v>
      </c>
      <c r="H183" s="218">
        <f t="shared" si="19"/>
        <v>5262.12914511085</v>
      </c>
      <c r="I183" s="218">
        <f t="shared" si="22"/>
        <v>402007.48405631719</v>
      </c>
      <c r="J183" s="218"/>
      <c r="L183" s="218">
        <f t="shared" si="20"/>
        <v>5062.12914511085</v>
      </c>
      <c r="M183" s="204">
        <f>+$B$45</f>
        <v>1</v>
      </c>
      <c r="N183" s="39">
        <v>45505</v>
      </c>
      <c r="O183" s="39"/>
      <c r="R183">
        <v>0</v>
      </c>
    </row>
    <row r="184" spans="1:18" outlineLevel="1" x14ac:dyDescent="0.3">
      <c r="A184" s="64">
        <v>69</v>
      </c>
      <c r="B184" s="218">
        <f t="shared" si="21"/>
        <v>402007.48405631719</v>
      </c>
      <c r="C184" s="218">
        <f t="shared" si="23"/>
        <v>925.95738350270676</v>
      </c>
      <c r="D184" s="218">
        <f t="shared" si="24"/>
        <v>3814.5657743630891</v>
      </c>
      <c r="E184" s="218">
        <f t="shared" si="25"/>
        <v>321.60598724505377</v>
      </c>
      <c r="F184" s="218">
        <f t="shared" si="26"/>
        <v>5062.12914511085</v>
      </c>
      <c r="G184" s="219">
        <f t="shared" si="27"/>
        <v>200</v>
      </c>
      <c r="H184" s="218">
        <f t="shared" si="19"/>
        <v>5262.12914511085</v>
      </c>
      <c r="I184" s="218">
        <f t="shared" si="22"/>
        <v>401081.52667281451</v>
      </c>
      <c r="J184" s="218"/>
      <c r="L184" s="218">
        <f t="shared" si="20"/>
        <v>5062.12914511085</v>
      </c>
      <c r="M184" s="204">
        <f>+$B$46</f>
        <v>1</v>
      </c>
      <c r="N184" s="39">
        <v>45536</v>
      </c>
      <c r="O184" s="39"/>
      <c r="R184">
        <v>0</v>
      </c>
    </row>
    <row r="185" spans="1:18" outlineLevel="1" x14ac:dyDescent="0.3">
      <c r="A185" s="64">
        <v>70</v>
      </c>
      <c r="B185" s="218">
        <f t="shared" si="21"/>
        <v>401081.52667281451</v>
      </c>
      <c r="C185" s="218">
        <f t="shared" si="23"/>
        <v>6197.6135123986642</v>
      </c>
      <c r="D185" s="218">
        <f t="shared" si="24"/>
        <v>3805.7795564847838</v>
      </c>
      <c r="E185" s="218">
        <f t="shared" si="25"/>
        <v>320.86522133825162</v>
      </c>
      <c r="F185" s="218">
        <f t="shared" si="26"/>
        <v>10324.2582902217</v>
      </c>
      <c r="G185" s="219">
        <f t="shared" si="27"/>
        <v>200</v>
      </c>
      <c r="H185" s="218">
        <f t="shared" ref="H185:H248" si="28">+$B$62*M185</f>
        <v>10524.2582902217</v>
      </c>
      <c r="I185" s="218">
        <f t="shared" si="22"/>
        <v>394883.91316041583</v>
      </c>
      <c r="J185" s="218"/>
      <c r="L185" s="218">
        <f t="shared" si="20"/>
        <v>10324.2582902217</v>
      </c>
      <c r="M185" s="204">
        <f>+$B$47</f>
        <v>2</v>
      </c>
      <c r="N185" s="39">
        <v>45566</v>
      </c>
      <c r="O185" s="39"/>
      <c r="R185">
        <v>200</v>
      </c>
    </row>
    <row r="186" spans="1:18" outlineLevel="1" x14ac:dyDescent="0.3">
      <c r="A186" s="64">
        <v>71</v>
      </c>
      <c r="B186" s="218">
        <f t="shared" si="21"/>
        <v>394883.91316041583</v>
      </c>
      <c r="C186" s="218">
        <f t="shared" si="23"/>
        <v>999.25032940545907</v>
      </c>
      <c r="D186" s="218">
        <f t="shared" si="24"/>
        <v>3746.9716851770586</v>
      </c>
      <c r="E186" s="218">
        <f t="shared" si="25"/>
        <v>315.90713052833269</v>
      </c>
      <c r="F186" s="218">
        <f t="shared" si="26"/>
        <v>5062.12914511085</v>
      </c>
      <c r="G186" s="219">
        <f t="shared" si="27"/>
        <v>200</v>
      </c>
      <c r="H186" s="218">
        <f t="shared" si="28"/>
        <v>5262.12914511085</v>
      </c>
      <c r="I186" s="218">
        <f t="shared" si="22"/>
        <v>393884.66283101036</v>
      </c>
      <c r="J186" s="218"/>
      <c r="L186" s="218">
        <f t="shared" si="20"/>
        <v>5062.12914511085</v>
      </c>
      <c r="M186" s="204">
        <f>+$B$48</f>
        <v>1</v>
      </c>
      <c r="N186" s="39">
        <v>45597</v>
      </c>
      <c r="O186" s="39"/>
      <c r="R186">
        <v>0</v>
      </c>
    </row>
    <row r="187" spans="1:18" outlineLevel="1" x14ac:dyDescent="0.3">
      <c r="A187" s="162">
        <v>72</v>
      </c>
      <c r="B187" s="221">
        <f t="shared" si="21"/>
        <v>393884.66283101036</v>
      </c>
      <c r="C187" s="221">
        <f t="shared" si="23"/>
        <v>1009.5314091345253</v>
      </c>
      <c r="D187" s="221">
        <f t="shared" si="24"/>
        <v>3737.4900057115165</v>
      </c>
      <c r="E187" s="221">
        <f t="shared" si="25"/>
        <v>315.10773026480831</v>
      </c>
      <c r="F187" s="218">
        <f t="shared" si="26"/>
        <v>5062.12914511085</v>
      </c>
      <c r="G187" s="219">
        <f t="shared" si="27"/>
        <v>200</v>
      </c>
      <c r="H187" s="218">
        <f t="shared" si="28"/>
        <v>5262.12914511085</v>
      </c>
      <c r="I187" s="221">
        <f t="shared" si="22"/>
        <v>392875.13142187585</v>
      </c>
      <c r="J187" s="218"/>
      <c r="L187" s="218">
        <f t="shared" si="20"/>
        <v>5062.12914511085</v>
      </c>
      <c r="M187" s="204">
        <f>+$B$49</f>
        <v>1</v>
      </c>
      <c r="N187" s="39">
        <v>45627</v>
      </c>
      <c r="O187" s="39"/>
      <c r="R187">
        <v>0</v>
      </c>
    </row>
    <row r="188" spans="1:18" outlineLevel="1" x14ac:dyDescent="0.3">
      <c r="A188" s="64">
        <v>73</v>
      </c>
      <c r="B188" s="218">
        <f t="shared" si="21"/>
        <v>392875.13142187585</v>
      </c>
      <c r="C188" s="218">
        <f t="shared" si="23"/>
        <v>1019.9182687640687</v>
      </c>
      <c r="D188" s="218">
        <f t="shared" si="24"/>
        <v>3727.9107712092809</v>
      </c>
      <c r="E188" s="218">
        <f t="shared" si="25"/>
        <v>314.30010513750068</v>
      </c>
      <c r="F188" s="218">
        <f t="shared" si="26"/>
        <v>5062.12914511085</v>
      </c>
      <c r="G188" s="219">
        <f t="shared" si="27"/>
        <v>200</v>
      </c>
      <c r="H188" s="218">
        <f t="shared" si="28"/>
        <v>5262.12914511085</v>
      </c>
      <c r="I188" s="218">
        <f t="shared" si="22"/>
        <v>391855.21315311181</v>
      </c>
      <c r="J188" s="218"/>
      <c r="L188" s="218">
        <f t="shared" si="20"/>
        <v>5062.12914511085</v>
      </c>
      <c r="M188" s="204">
        <f>+$B$38</f>
        <v>1</v>
      </c>
      <c r="N188" s="39">
        <v>45658</v>
      </c>
      <c r="O188" s="39"/>
      <c r="R188">
        <v>0</v>
      </c>
    </row>
    <row r="189" spans="1:18" outlineLevel="1" x14ac:dyDescent="0.3">
      <c r="A189" s="64">
        <v>74</v>
      </c>
      <c r="B189" s="218">
        <f t="shared" si="21"/>
        <v>391855.21315311181</v>
      </c>
      <c r="C189" s="218">
        <f t="shared" si="23"/>
        <v>1030.4119966415797</v>
      </c>
      <c r="D189" s="218">
        <f t="shared" si="24"/>
        <v>3718.2329779467805</v>
      </c>
      <c r="E189" s="218">
        <f t="shared" si="25"/>
        <v>313.48417052248948</v>
      </c>
      <c r="F189" s="218">
        <f t="shared" si="26"/>
        <v>5062.12914511085</v>
      </c>
      <c r="G189" s="219">
        <f t="shared" si="27"/>
        <v>200</v>
      </c>
      <c r="H189" s="218">
        <f t="shared" si="28"/>
        <v>5262.12914511085</v>
      </c>
      <c r="I189" s="218">
        <f t="shared" si="22"/>
        <v>390824.8011564702</v>
      </c>
      <c r="J189" s="218"/>
      <c r="L189" s="218">
        <f t="shared" si="20"/>
        <v>5062.12914511085</v>
      </c>
      <c r="M189" s="204">
        <f>+$B$39</f>
        <v>1</v>
      </c>
      <c r="N189" s="39">
        <v>45689</v>
      </c>
      <c r="O189" s="39"/>
      <c r="R189">
        <v>0</v>
      </c>
    </row>
    <row r="190" spans="1:18" outlineLevel="1" x14ac:dyDescent="0.3">
      <c r="A190" s="64">
        <v>75</v>
      </c>
      <c r="B190" s="218">
        <f t="shared" si="21"/>
        <v>390824.8011564702</v>
      </c>
      <c r="C190" s="218">
        <f t="shared" si="23"/>
        <v>1041.0136923123355</v>
      </c>
      <c r="D190" s="218">
        <f t="shared" si="24"/>
        <v>3708.4556118733381</v>
      </c>
      <c r="E190" s="218">
        <f t="shared" si="25"/>
        <v>312.65984092517618</v>
      </c>
      <c r="F190" s="218">
        <f t="shared" si="26"/>
        <v>5062.12914511085</v>
      </c>
      <c r="G190" s="219">
        <f t="shared" si="27"/>
        <v>200</v>
      </c>
      <c r="H190" s="218">
        <f t="shared" si="28"/>
        <v>5262.12914511085</v>
      </c>
      <c r="I190" s="218">
        <f t="shared" si="22"/>
        <v>389783.78746415785</v>
      </c>
      <c r="J190" s="218"/>
      <c r="L190" s="218">
        <f t="shared" si="20"/>
        <v>5062.12914511085</v>
      </c>
      <c r="M190" s="204">
        <f>+$B$40</f>
        <v>1</v>
      </c>
      <c r="N190" s="39">
        <v>45717</v>
      </c>
      <c r="O190" s="39"/>
      <c r="R190">
        <v>0</v>
      </c>
    </row>
    <row r="191" spans="1:18" outlineLevel="1" x14ac:dyDescent="0.3">
      <c r="A191" s="64">
        <v>76</v>
      </c>
      <c r="B191" s="218">
        <f t="shared" si="21"/>
        <v>389783.78746415785</v>
      </c>
      <c r="C191" s="218">
        <f t="shared" si="23"/>
        <v>1051.7244666346037</v>
      </c>
      <c r="D191" s="218">
        <f t="shared" si="24"/>
        <v>3698.5776485049205</v>
      </c>
      <c r="E191" s="218">
        <f t="shared" si="25"/>
        <v>311.82702997132628</v>
      </c>
      <c r="F191" s="218">
        <f t="shared" si="26"/>
        <v>5062.12914511085</v>
      </c>
      <c r="G191" s="219">
        <f t="shared" si="27"/>
        <v>200</v>
      </c>
      <c r="H191" s="218">
        <f t="shared" si="28"/>
        <v>5262.12914511085</v>
      </c>
      <c r="I191" s="218">
        <f t="shared" si="22"/>
        <v>388732.06299752323</v>
      </c>
      <c r="J191" s="218"/>
      <c r="L191" s="218">
        <f t="shared" si="20"/>
        <v>5062.12914511085</v>
      </c>
      <c r="M191" s="204">
        <f>+$B$41</f>
        <v>1</v>
      </c>
      <c r="N191" s="39">
        <v>45748</v>
      </c>
      <c r="O191" s="39"/>
      <c r="R191">
        <v>0</v>
      </c>
    </row>
    <row r="192" spans="1:18" outlineLevel="1" x14ac:dyDescent="0.3">
      <c r="A192" s="64">
        <v>77</v>
      </c>
      <c r="B192" s="218">
        <f t="shared" si="21"/>
        <v>388732.06299752323</v>
      </c>
      <c r="C192" s="218">
        <f t="shared" si="23"/>
        <v>1062.5454418960412</v>
      </c>
      <c r="D192" s="218">
        <f t="shared" si="24"/>
        <v>3688.5980528167897</v>
      </c>
      <c r="E192" s="218">
        <f t="shared" si="25"/>
        <v>310.98565039801861</v>
      </c>
      <c r="F192" s="218">
        <f t="shared" si="26"/>
        <v>5062.12914511085</v>
      </c>
      <c r="G192" s="219">
        <f t="shared" si="27"/>
        <v>200</v>
      </c>
      <c r="H192" s="218">
        <f t="shared" si="28"/>
        <v>5262.12914511085</v>
      </c>
      <c r="I192" s="218">
        <f t="shared" si="22"/>
        <v>387669.51755562722</v>
      </c>
      <c r="J192" s="218"/>
      <c r="L192" s="218">
        <f t="shared" si="20"/>
        <v>5062.12914511085</v>
      </c>
      <c r="M192" s="204">
        <f>+$B$42</f>
        <v>1</v>
      </c>
      <c r="N192" s="39">
        <v>45778</v>
      </c>
      <c r="O192" s="39"/>
      <c r="R192">
        <v>0</v>
      </c>
    </row>
    <row r="193" spans="1:18" outlineLevel="1" x14ac:dyDescent="0.3">
      <c r="A193" s="64">
        <v>78</v>
      </c>
      <c r="B193" s="218">
        <f t="shared" si="21"/>
        <v>387669.51755562722</v>
      </c>
      <c r="C193" s="218">
        <f t="shared" si="23"/>
        <v>1073.4777519312952</v>
      </c>
      <c r="D193" s="218">
        <f t="shared" si="24"/>
        <v>3678.5157791350534</v>
      </c>
      <c r="E193" s="218">
        <f t="shared" si="25"/>
        <v>310.13561404450178</v>
      </c>
      <c r="F193" s="218">
        <f t="shared" si="26"/>
        <v>5062.12914511085</v>
      </c>
      <c r="G193" s="219">
        <f t="shared" si="27"/>
        <v>200</v>
      </c>
      <c r="H193" s="218">
        <f t="shared" si="28"/>
        <v>5262.12914511085</v>
      </c>
      <c r="I193" s="218">
        <f t="shared" si="22"/>
        <v>386596.03980369592</v>
      </c>
      <c r="J193" s="218"/>
      <c r="L193" s="218">
        <f t="shared" si="20"/>
        <v>5062.12914511085</v>
      </c>
      <c r="M193" s="204">
        <f>+B$43</f>
        <v>1</v>
      </c>
      <c r="N193" s="39">
        <v>45809</v>
      </c>
      <c r="O193" s="39"/>
      <c r="R193">
        <v>0</v>
      </c>
    </row>
    <row r="194" spans="1:18" outlineLevel="1" x14ac:dyDescent="0.3">
      <c r="A194" s="64">
        <v>79</v>
      </c>
      <c r="B194" s="218">
        <f t="shared" si="21"/>
        <v>386596.03980369592</v>
      </c>
      <c r="C194" s="218">
        <f t="shared" si="23"/>
        <v>-3977.6066028700525</v>
      </c>
      <c r="D194" s="218">
        <f t="shared" si="24"/>
        <v>3668.3297710270958</v>
      </c>
      <c r="E194" s="218">
        <f t="shared" si="25"/>
        <v>309.27683184295677</v>
      </c>
      <c r="F194" s="218">
        <f t="shared" si="26"/>
        <v>0</v>
      </c>
      <c r="G194" s="219">
        <f t="shared" si="27"/>
        <v>200</v>
      </c>
      <c r="H194" s="218">
        <f t="shared" si="27"/>
        <v>200</v>
      </c>
      <c r="I194" s="218">
        <f t="shared" si="22"/>
        <v>390573.64640656597</v>
      </c>
      <c r="J194" s="218"/>
      <c r="L194" s="218">
        <f t="shared" si="20"/>
        <v>0</v>
      </c>
      <c r="M194" s="204">
        <f>+$B$44</f>
        <v>0</v>
      </c>
      <c r="N194" s="39">
        <v>45839</v>
      </c>
      <c r="O194" s="39"/>
      <c r="R194">
        <v>0</v>
      </c>
    </row>
    <row r="195" spans="1:18" outlineLevel="1" x14ac:dyDescent="0.3">
      <c r="A195" s="64">
        <v>80</v>
      </c>
      <c r="B195" s="218">
        <f t="shared" si="21"/>
        <v>390573.64640656597</v>
      </c>
      <c r="C195" s="218">
        <f t="shared" si="23"/>
        <v>1043.5977715286372</v>
      </c>
      <c r="D195" s="218">
        <f t="shared" si="24"/>
        <v>3706.07245645696</v>
      </c>
      <c r="E195" s="218">
        <f t="shared" si="25"/>
        <v>312.45891712525281</v>
      </c>
      <c r="F195" s="218">
        <f t="shared" si="26"/>
        <v>5062.12914511085</v>
      </c>
      <c r="G195" s="219">
        <f t="shared" si="27"/>
        <v>200</v>
      </c>
      <c r="H195" s="218">
        <f t="shared" si="28"/>
        <v>5262.12914511085</v>
      </c>
      <c r="I195" s="218">
        <f t="shared" si="22"/>
        <v>389530.04863503732</v>
      </c>
      <c r="J195" s="218"/>
      <c r="L195" s="218">
        <f t="shared" si="20"/>
        <v>5062.12914511085</v>
      </c>
      <c r="M195" s="204">
        <f>+$B$45</f>
        <v>1</v>
      </c>
      <c r="N195" s="39">
        <v>45870</v>
      </c>
      <c r="O195" s="39"/>
      <c r="R195">
        <v>0</v>
      </c>
    </row>
    <row r="196" spans="1:18" outlineLevel="1" x14ac:dyDescent="0.3">
      <c r="A196" s="64">
        <v>81</v>
      </c>
      <c r="B196" s="218">
        <f t="shared" si="21"/>
        <v>389530.04863503732</v>
      </c>
      <c r="C196" s="218">
        <f t="shared" si="23"/>
        <v>1054.3351329068873</v>
      </c>
      <c r="D196" s="218">
        <f t="shared" si="24"/>
        <v>3696.1699732959323</v>
      </c>
      <c r="E196" s="218">
        <f t="shared" si="25"/>
        <v>311.62403890802989</v>
      </c>
      <c r="F196" s="218">
        <f t="shared" si="26"/>
        <v>5062.12914511085</v>
      </c>
      <c r="G196" s="219">
        <f t="shared" si="27"/>
        <v>200</v>
      </c>
      <c r="H196" s="218">
        <f t="shared" si="28"/>
        <v>5262.12914511085</v>
      </c>
      <c r="I196" s="218">
        <f t="shared" si="22"/>
        <v>388475.71350213041</v>
      </c>
      <c r="J196" s="218"/>
      <c r="L196" s="218">
        <f t="shared" si="20"/>
        <v>5062.12914511085</v>
      </c>
      <c r="M196" s="204">
        <f>+$B$46</f>
        <v>1</v>
      </c>
      <c r="N196" s="39">
        <v>45901</v>
      </c>
      <c r="O196" s="39"/>
      <c r="R196">
        <v>0</v>
      </c>
    </row>
    <row r="197" spans="1:18" outlineLevel="1" x14ac:dyDescent="0.3">
      <c r="A197" s="64">
        <v>82</v>
      </c>
      <c r="B197" s="218">
        <f t="shared" si="21"/>
        <v>388475.71350213041</v>
      </c>
      <c r="C197" s="218">
        <f t="shared" si="23"/>
        <v>6327.3121138838733</v>
      </c>
      <c r="D197" s="218">
        <f t="shared" si="24"/>
        <v>3686.1656055361227</v>
      </c>
      <c r="E197" s="218">
        <f t="shared" si="25"/>
        <v>310.78057080170436</v>
      </c>
      <c r="F197" s="218">
        <f t="shared" si="26"/>
        <v>10324.2582902217</v>
      </c>
      <c r="G197" s="219">
        <f t="shared" si="27"/>
        <v>200</v>
      </c>
      <c r="H197" s="218">
        <f t="shared" si="28"/>
        <v>10524.2582902217</v>
      </c>
      <c r="I197" s="218">
        <f t="shared" si="22"/>
        <v>382148.40138824657</v>
      </c>
      <c r="J197" s="218"/>
      <c r="L197" s="218">
        <f t="shared" si="20"/>
        <v>10324.2582902217</v>
      </c>
      <c r="M197" s="204">
        <f>+$B$47</f>
        <v>2</v>
      </c>
      <c r="N197" s="39">
        <v>45931</v>
      </c>
      <c r="O197" s="39"/>
      <c r="R197">
        <v>200</v>
      </c>
    </row>
    <row r="198" spans="1:18" outlineLevel="1" x14ac:dyDescent="0.3">
      <c r="A198" s="64">
        <v>83</v>
      </c>
      <c r="B198" s="218">
        <f t="shared" si="21"/>
        <v>382148.40138824657</v>
      </c>
      <c r="C198" s="218">
        <f t="shared" si="23"/>
        <v>1130.2833729452527</v>
      </c>
      <c r="D198" s="218">
        <f t="shared" si="24"/>
        <v>3626.1270510549998</v>
      </c>
      <c r="E198" s="218">
        <f t="shared" si="25"/>
        <v>305.71872111059724</v>
      </c>
      <c r="F198" s="218">
        <f t="shared" si="26"/>
        <v>5062.12914511085</v>
      </c>
      <c r="G198" s="219">
        <f t="shared" si="27"/>
        <v>200</v>
      </c>
      <c r="H198" s="218">
        <f t="shared" si="28"/>
        <v>5262.12914511085</v>
      </c>
      <c r="I198" s="218">
        <f t="shared" si="22"/>
        <v>381018.1180153013</v>
      </c>
      <c r="J198" s="218"/>
      <c r="L198" s="218">
        <f t="shared" si="20"/>
        <v>5062.12914511085</v>
      </c>
      <c r="M198" s="204">
        <f>+$B$48</f>
        <v>1</v>
      </c>
      <c r="N198" s="39">
        <v>45962</v>
      </c>
      <c r="O198" s="39"/>
      <c r="R198">
        <v>0</v>
      </c>
    </row>
    <row r="199" spans="1:18" outlineLevel="1" x14ac:dyDescent="0.3">
      <c r="A199" s="162">
        <v>84</v>
      </c>
      <c r="B199" s="221">
        <f t="shared" si="21"/>
        <v>381018.1180153013</v>
      </c>
      <c r="C199" s="221">
        <f t="shared" si="23"/>
        <v>1141.9126245268885</v>
      </c>
      <c r="D199" s="221">
        <f t="shared" si="24"/>
        <v>3615.4020261717201</v>
      </c>
      <c r="E199" s="221">
        <f t="shared" si="25"/>
        <v>304.81449441224106</v>
      </c>
      <c r="F199" s="218">
        <f t="shared" si="26"/>
        <v>5062.12914511085</v>
      </c>
      <c r="G199" s="219">
        <f t="shared" si="27"/>
        <v>200</v>
      </c>
      <c r="H199" s="218">
        <f t="shared" si="28"/>
        <v>5262.12914511085</v>
      </c>
      <c r="I199" s="221">
        <f t="shared" si="22"/>
        <v>379876.20539077441</v>
      </c>
      <c r="J199" s="218"/>
      <c r="L199" s="218">
        <f t="shared" si="20"/>
        <v>5062.12914511085</v>
      </c>
      <c r="M199" s="204">
        <f>+$B$49</f>
        <v>1</v>
      </c>
      <c r="N199" s="39">
        <v>45992</v>
      </c>
      <c r="O199" s="39"/>
      <c r="R199">
        <v>0</v>
      </c>
    </row>
    <row r="200" spans="1:18" outlineLevel="1" x14ac:dyDescent="0.3">
      <c r="A200" s="64">
        <v>85</v>
      </c>
      <c r="B200" s="218">
        <f t="shared" si="21"/>
        <v>379876.20539077441</v>
      </c>
      <c r="C200" s="218">
        <f t="shared" si="23"/>
        <v>1153.6615270700327</v>
      </c>
      <c r="D200" s="218">
        <f t="shared" si="24"/>
        <v>3604.5666537281982</v>
      </c>
      <c r="E200" s="218">
        <f t="shared" si="25"/>
        <v>303.90096431261952</v>
      </c>
      <c r="F200" s="218">
        <f t="shared" si="26"/>
        <v>5062.12914511085</v>
      </c>
      <c r="G200" s="219">
        <f t="shared" si="27"/>
        <v>200</v>
      </c>
      <c r="H200" s="218">
        <f t="shared" si="28"/>
        <v>5262.12914511085</v>
      </c>
      <c r="I200" s="218">
        <f t="shared" si="22"/>
        <v>378722.54386370437</v>
      </c>
      <c r="J200" s="218"/>
      <c r="L200" s="218">
        <f t="shared" si="20"/>
        <v>5062.12914511085</v>
      </c>
      <c r="M200" s="204">
        <f>+$B$38</f>
        <v>1</v>
      </c>
      <c r="N200" s="39">
        <v>46023</v>
      </c>
      <c r="O200" s="39"/>
      <c r="R200">
        <v>0</v>
      </c>
    </row>
    <row r="201" spans="1:18" outlineLevel="1" x14ac:dyDescent="0.3">
      <c r="A201" s="64">
        <v>86</v>
      </c>
      <c r="B201" s="218">
        <f t="shared" si="21"/>
        <v>378722.54386370437</v>
      </c>
      <c r="C201" s="218">
        <f t="shared" si="23"/>
        <v>1165.531311638651</v>
      </c>
      <c r="D201" s="218">
        <f t="shared" si="24"/>
        <v>3593.6197983812358</v>
      </c>
      <c r="E201" s="218">
        <f t="shared" si="25"/>
        <v>302.97803509096349</v>
      </c>
      <c r="F201" s="218">
        <f t="shared" si="26"/>
        <v>5062.12914511085</v>
      </c>
      <c r="G201" s="219">
        <f t="shared" si="27"/>
        <v>200</v>
      </c>
      <c r="H201" s="218">
        <f t="shared" si="28"/>
        <v>5262.12914511085</v>
      </c>
      <c r="I201" s="218">
        <f t="shared" si="22"/>
        <v>377557.01255206572</v>
      </c>
      <c r="J201" s="218"/>
      <c r="L201" s="218">
        <f t="shared" si="20"/>
        <v>5062.12914511085</v>
      </c>
      <c r="M201" s="204">
        <f>+$B$39</f>
        <v>1</v>
      </c>
      <c r="N201" s="39">
        <v>46054</v>
      </c>
      <c r="O201" s="39"/>
      <c r="R201">
        <v>0</v>
      </c>
    </row>
    <row r="202" spans="1:18" outlineLevel="1" x14ac:dyDescent="0.3">
      <c r="A202" s="64">
        <v>87</v>
      </c>
      <c r="B202" s="218">
        <f t="shared" si="21"/>
        <v>377557.01255206572</v>
      </c>
      <c r="C202" s="218">
        <f t="shared" si="23"/>
        <v>1177.5232219628742</v>
      </c>
      <c r="D202" s="218">
        <f t="shared" si="24"/>
        <v>3582.5603131063235</v>
      </c>
      <c r="E202" s="218">
        <f t="shared" si="25"/>
        <v>302.04561004165259</v>
      </c>
      <c r="F202" s="218">
        <f t="shared" si="26"/>
        <v>5062.12914511085</v>
      </c>
      <c r="G202" s="219">
        <f t="shared" si="27"/>
        <v>200</v>
      </c>
      <c r="H202" s="218">
        <f t="shared" si="28"/>
        <v>5262.12914511085</v>
      </c>
      <c r="I202" s="218">
        <f t="shared" si="22"/>
        <v>376379.48933010286</v>
      </c>
      <c r="J202" s="218"/>
      <c r="L202" s="218">
        <f t="shared" si="20"/>
        <v>5062.12914511085</v>
      </c>
      <c r="M202" s="204">
        <f>+$B$40</f>
        <v>1</v>
      </c>
      <c r="N202" s="39">
        <v>46082</v>
      </c>
      <c r="O202" s="39"/>
      <c r="R202">
        <v>0</v>
      </c>
    </row>
    <row r="203" spans="1:18" outlineLevel="1" x14ac:dyDescent="0.3">
      <c r="A203" s="64">
        <v>88</v>
      </c>
      <c r="B203" s="218">
        <f t="shared" si="21"/>
        <v>376379.48933010286</v>
      </c>
      <c r="C203" s="218">
        <f t="shared" si="23"/>
        <v>1189.6385145693125</v>
      </c>
      <c r="D203" s="218">
        <f t="shared" si="24"/>
        <v>3571.387039077455</v>
      </c>
      <c r="E203" s="218">
        <f t="shared" si="25"/>
        <v>301.10359146408229</v>
      </c>
      <c r="F203" s="218">
        <f t="shared" si="26"/>
        <v>5062.12914511085</v>
      </c>
      <c r="G203" s="219">
        <f t="shared" si="27"/>
        <v>200</v>
      </c>
      <c r="H203" s="218">
        <f t="shared" si="28"/>
        <v>5262.12914511085</v>
      </c>
      <c r="I203" s="218">
        <f t="shared" si="22"/>
        <v>375189.85081553354</v>
      </c>
      <c r="J203" s="218"/>
      <c r="L203" s="218">
        <f t="shared" si="20"/>
        <v>5062.12914511085</v>
      </c>
      <c r="M203" s="204">
        <f>+$B$41</f>
        <v>1</v>
      </c>
      <c r="N203" s="39">
        <v>46113</v>
      </c>
      <c r="O203" s="39"/>
      <c r="R203">
        <v>0</v>
      </c>
    </row>
    <row r="204" spans="1:18" outlineLevel="1" x14ac:dyDescent="0.3">
      <c r="A204" s="64">
        <v>89</v>
      </c>
      <c r="B204" s="218">
        <f t="shared" si="21"/>
        <v>375189.85081553354</v>
      </c>
      <c r="C204" s="218">
        <f t="shared" si="23"/>
        <v>1201.8784589127213</v>
      </c>
      <c r="D204" s="218">
        <f t="shared" si="24"/>
        <v>3560.0988055457015</v>
      </c>
      <c r="E204" s="218">
        <f t="shared" si="25"/>
        <v>300.15188065242683</v>
      </c>
      <c r="F204" s="218">
        <f t="shared" si="26"/>
        <v>5062.12914511085</v>
      </c>
      <c r="G204" s="219">
        <f t="shared" si="27"/>
        <v>200</v>
      </c>
      <c r="H204" s="218">
        <f t="shared" si="28"/>
        <v>5262.12914511085</v>
      </c>
      <c r="I204" s="218">
        <f t="shared" si="22"/>
        <v>373987.97235662083</v>
      </c>
      <c r="J204" s="218"/>
      <c r="L204" s="218">
        <f t="shared" si="20"/>
        <v>5062.12914511085</v>
      </c>
      <c r="M204" s="204">
        <f>+$B$42</f>
        <v>1</v>
      </c>
      <c r="N204" s="39">
        <v>46143</v>
      </c>
      <c r="O204" s="39"/>
      <c r="R204">
        <v>0</v>
      </c>
    </row>
    <row r="205" spans="1:18" outlineLevel="1" x14ac:dyDescent="0.3">
      <c r="A205" s="64">
        <v>90</v>
      </c>
      <c r="B205" s="218">
        <f t="shared" si="21"/>
        <v>373987.97235662083</v>
      </c>
      <c r="C205" s="218">
        <f t="shared" si="23"/>
        <v>1214.2443375090102</v>
      </c>
      <c r="D205" s="218">
        <f t="shared" si="24"/>
        <v>3548.6944297165433</v>
      </c>
      <c r="E205" s="218">
        <f t="shared" si="25"/>
        <v>299.1903778852967</v>
      </c>
      <c r="F205" s="218">
        <f t="shared" si="26"/>
        <v>5062.12914511085</v>
      </c>
      <c r="G205" s="219">
        <f t="shared" si="27"/>
        <v>200</v>
      </c>
      <c r="H205" s="218">
        <f t="shared" si="28"/>
        <v>5262.12914511085</v>
      </c>
      <c r="I205" s="218">
        <f t="shared" si="22"/>
        <v>372773.72801911179</v>
      </c>
      <c r="J205" s="218"/>
      <c r="L205" s="218">
        <f t="shared" si="20"/>
        <v>5062.12914511085</v>
      </c>
      <c r="M205" s="204">
        <f>+B$43</f>
        <v>1</v>
      </c>
      <c r="N205" s="39">
        <v>46174</v>
      </c>
      <c r="O205" s="39"/>
      <c r="R205">
        <v>0</v>
      </c>
    </row>
    <row r="206" spans="1:18" outlineLevel="1" x14ac:dyDescent="0.3">
      <c r="A206" s="64">
        <v>91</v>
      </c>
      <c r="B206" s="218">
        <f t="shared" si="21"/>
        <v>372773.72801911179</v>
      </c>
      <c r="C206" s="218">
        <f t="shared" si="23"/>
        <v>-3835.391699041219</v>
      </c>
      <c r="D206" s="218">
        <f t="shared" si="24"/>
        <v>3537.1727166259298</v>
      </c>
      <c r="E206" s="218">
        <f t="shared" si="25"/>
        <v>298.21898241528947</v>
      </c>
      <c r="F206" s="218">
        <f t="shared" si="26"/>
        <v>0</v>
      </c>
      <c r="G206" s="219">
        <f t="shared" si="27"/>
        <v>200</v>
      </c>
      <c r="H206" s="218">
        <f t="shared" si="27"/>
        <v>200</v>
      </c>
      <c r="I206" s="218">
        <f t="shared" si="22"/>
        <v>376609.11971815303</v>
      </c>
      <c r="J206" s="218"/>
      <c r="L206" s="218">
        <f t="shared" si="20"/>
        <v>0</v>
      </c>
      <c r="M206" s="204">
        <f>+$B$44</f>
        <v>0</v>
      </c>
      <c r="N206" s="39">
        <v>46204</v>
      </c>
      <c r="O206" s="39"/>
      <c r="R206">
        <v>0</v>
      </c>
    </row>
    <row r="207" spans="1:18" outlineLevel="1" x14ac:dyDescent="0.3">
      <c r="A207" s="64">
        <v>92</v>
      </c>
      <c r="B207" s="218">
        <f t="shared" si="21"/>
        <v>376609.11971815303</v>
      </c>
      <c r="C207" s="218">
        <f t="shared" si="23"/>
        <v>1187.275895055177</v>
      </c>
      <c r="D207" s="218">
        <f t="shared" si="24"/>
        <v>3573.5659542811509</v>
      </c>
      <c r="E207" s="218">
        <f t="shared" si="25"/>
        <v>301.28729577452242</v>
      </c>
      <c r="F207" s="218">
        <f t="shared" si="26"/>
        <v>5062.12914511085</v>
      </c>
      <c r="G207" s="219">
        <f t="shared" si="27"/>
        <v>200</v>
      </c>
      <c r="H207" s="218">
        <f t="shared" si="28"/>
        <v>5262.12914511085</v>
      </c>
      <c r="I207" s="218">
        <f t="shared" si="22"/>
        <v>375421.84382309788</v>
      </c>
      <c r="J207" s="218"/>
      <c r="L207" s="218">
        <f t="shared" si="20"/>
        <v>5062.12914511085</v>
      </c>
      <c r="M207" s="204">
        <f>+$B$45</f>
        <v>1</v>
      </c>
      <c r="N207" s="39">
        <v>46235</v>
      </c>
      <c r="O207" s="39"/>
      <c r="R207">
        <v>0</v>
      </c>
    </row>
    <row r="208" spans="1:18" outlineLevel="1" x14ac:dyDescent="0.3">
      <c r="A208" s="64">
        <v>93</v>
      </c>
      <c r="B208" s="218">
        <f t="shared" si="21"/>
        <v>375421.84382309788</v>
      </c>
      <c r="C208" s="218">
        <f t="shared" si="23"/>
        <v>1199.4915308956211</v>
      </c>
      <c r="D208" s="218">
        <f t="shared" si="24"/>
        <v>3562.3001391567509</v>
      </c>
      <c r="E208" s="218">
        <f t="shared" si="25"/>
        <v>300.33747505847833</v>
      </c>
      <c r="F208" s="218">
        <f t="shared" si="26"/>
        <v>5062.12914511085</v>
      </c>
      <c r="G208" s="219">
        <f t="shared" si="27"/>
        <v>200</v>
      </c>
      <c r="H208" s="218">
        <f t="shared" si="28"/>
        <v>5262.12914511085</v>
      </c>
      <c r="I208" s="218">
        <f t="shared" si="22"/>
        <v>374222.35229220224</v>
      </c>
      <c r="J208" s="218"/>
      <c r="L208" s="218">
        <f t="shared" si="20"/>
        <v>5062.12914511085</v>
      </c>
      <c r="M208" s="204">
        <f>+$B$46</f>
        <v>1</v>
      </c>
      <c r="N208" s="39">
        <v>46266</v>
      </c>
      <c r="O208" s="39"/>
      <c r="R208">
        <v>0</v>
      </c>
    </row>
    <row r="209" spans="1:18" outlineLevel="1" x14ac:dyDescent="0.3">
      <c r="A209" s="64">
        <v>94</v>
      </c>
      <c r="B209" s="218">
        <f t="shared" si="21"/>
        <v>374222.35229220224</v>
      </c>
      <c r="C209" s="218">
        <f t="shared" si="23"/>
        <v>6473.9619959946431</v>
      </c>
      <c r="D209" s="218">
        <f t="shared" si="24"/>
        <v>3550.918412393296</v>
      </c>
      <c r="E209" s="218">
        <f t="shared" si="25"/>
        <v>299.37788183376182</v>
      </c>
      <c r="F209" s="218">
        <f t="shared" si="26"/>
        <v>10324.2582902217</v>
      </c>
      <c r="G209" s="219">
        <f t="shared" si="27"/>
        <v>200</v>
      </c>
      <c r="H209" s="218">
        <f t="shared" si="28"/>
        <v>10524.2582902217</v>
      </c>
      <c r="I209" s="218">
        <f t="shared" si="22"/>
        <v>367748.39029620762</v>
      </c>
      <c r="J209" s="218"/>
      <c r="L209" s="218">
        <f t="shared" si="20"/>
        <v>10324.2582902217</v>
      </c>
      <c r="M209" s="204">
        <f>+$B$47</f>
        <v>2</v>
      </c>
      <c r="N209" s="39">
        <v>46296</v>
      </c>
      <c r="O209" s="39"/>
      <c r="R209">
        <v>200</v>
      </c>
    </row>
    <row r="210" spans="1:18" outlineLevel="1" x14ac:dyDescent="0.3">
      <c r="A210" s="64">
        <v>95</v>
      </c>
      <c r="B210" s="218">
        <f t="shared" si="21"/>
        <v>367748.39029620762</v>
      </c>
      <c r="C210" s="218">
        <f t="shared" si="23"/>
        <v>1278.4421053269402</v>
      </c>
      <c r="D210" s="218">
        <f t="shared" si="24"/>
        <v>3489.4883275469433</v>
      </c>
      <c r="E210" s="218">
        <f t="shared" si="25"/>
        <v>294.19871223696612</v>
      </c>
      <c r="F210" s="218">
        <f t="shared" si="26"/>
        <v>5062.12914511085</v>
      </c>
      <c r="G210" s="219">
        <f t="shared" si="27"/>
        <v>200</v>
      </c>
      <c r="H210" s="218">
        <f t="shared" si="28"/>
        <v>5262.12914511085</v>
      </c>
      <c r="I210" s="218">
        <f t="shared" si="22"/>
        <v>366469.94819088071</v>
      </c>
      <c r="J210" s="218"/>
      <c r="L210" s="218">
        <f t="shared" si="20"/>
        <v>5062.12914511085</v>
      </c>
      <c r="M210" s="204">
        <f>+$B$48</f>
        <v>1</v>
      </c>
      <c r="N210" s="39">
        <v>46327</v>
      </c>
      <c r="O210" s="39"/>
      <c r="R210">
        <v>0</v>
      </c>
    </row>
    <row r="211" spans="1:18" outlineLevel="1" x14ac:dyDescent="0.3">
      <c r="A211" s="162">
        <v>96</v>
      </c>
      <c r="B211" s="221">
        <f t="shared" si="21"/>
        <v>366469.94819088071</v>
      </c>
      <c r="C211" s="221">
        <f t="shared" si="23"/>
        <v>1291.595731427502</v>
      </c>
      <c r="D211" s="221">
        <f t="shared" si="24"/>
        <v>3477.3574551306438</v>
      </c>
      <c r="E211" s="221">
        <f t="shared" si="25"/>
        <v>293.17595855270457</v>
      </c>
      <c r="F211" s="218">
        <f t="shared" si="26"/>
        <v>5062.12914511085</v>
      </c>
      <c r="G211" s="219">
        <f t="shared" si="27"/>
        <v>200</v>
      </c>
      <c r="H211" s="218">
        <f t="shared" si="28"/>
        <v>5262.12914511085</v>
      </c>
      <c r="I211" s="221">
        <f t="shared" si="22"/>
        <v>365178.35245945322</v>
      </c>
      <c r="J211" s="218"/>
      <c r="L211" s="218">
        <f t="shared" si="20"/>
        <v>5062.12914511085</v>
      </c>
      <c r="M211" s="204">
        <f>+$B$49</f>
        <v>1</v>
      </c>
      <c r="N211" s="39">
        <v>46357</v>
      </c>
      <c r="O211" s="39"/>
      <c r="R211">
        <v>0</v>
      </c>
    </row>
    <row r="212" spans="1:18" outlineLevel="1" x14ac:dyDescent="0.3">
      <c r="A212" s="64">
        <v>97</v>
      </c>
      <c r="B212" s="218">
        <f t="shared" si="21"/>
        <v>365178.35245945322</v>
      </c>
      <c r="C212" s="218">
        <f t="shared" si="23"/>
        <v>1304.8846924633503</v>
      </c>
      <c r="D212" s="218">
        <f t="shared" si="24"/>
        <v>3465.1017706799371</v>
      </c>
      <c r="E212" s="218">
        <f t="shared" si="25"/>
        <v>292.14268196756257</v>
      </c>
      <c r="F212" s="218">
        <f t="shared" si="26"/>
        <v>5062.12914511085</v>
      </c>
      <c r="G212" s="219">
        <f t="shared" si="27"/>
        <v>200</v>
      </c>
      <c r="H212" s="218">
        <f t="shared" si="28"/>
        <v>5262.12914511085</v>
      </c>
      <c r="I212" s="218">
        <f t="shared" si="22"/>
        <v>363873.4677669899</v>
      </c>
      <c r="J212" s="218"/>
      <c r="L212" s="218">
        <f t="shared" si="20"/>
        <v>5062.12914511085</v>
      </c>
      <c r="M212" s="204">
        <f>+$B$38</f>
        <v>1</v>
      </c>
      <c r="N212" s="39">
        <v>46388</v>
      </c>
      <c r="O212" s="39"/>
      <c r="R212">
        <v>0</v>
      </c>
    </row>
    <row r="213" spans="1:18" outlineLevel="1" x14ac:dyDescent="0.3">
      <c r="A213" s="64">
        <v>98</v>
      </c>
      <c r="B213" s="218">
        <f t="shared" si="21"/>
        <v>363873.4677669899</v>
      </c>
      <c r="C213" s="218">
        <f t="shared" si="23"/>
        <v>1318.3103808676124</v>
      </c>
      <c r="D213" s="218">
        <f t="shared" si="24"/>
        <v>3452.7199900296455</v>
      </c>
      <c r="E213" s="218">
        <f t="shared" si="25"/>
        <v>291.09877421359192</v>
      </c>
      <c r="F213" s="218">
        <f t="shared" si="26"/>
        <v>5062.12914511085</v>
      </c>
      <c r="G213" s="219">
        <f t="shared" si="27"/>
        <v>200</v>
      </c>
      <c r="H213" s="218">
        <f t="shared" si="28"/>
        <v>5262.12914511085</v>
      </c>
      <c r="I213" s="218">
        <f t="shared" si="22"/>
        <v>362555.15738612227</v>
      </c>
      <c r="J213" s="218"/>
      <c r="L213" s="218">
        <f t="shared" si="20"/>
        <v>5062.12914511085</v>
      </c>
      <c r="M213" s="204">
        <f>+$B$39</f>
        <v>1</v>
      </c>
      <c r="N213" s="39">
        <v>46419</v>
      </c>
      <c r="O213" s="39"/>
      <c r="R213">
        <v>0</v>
      </c>
    </row>
    <row r="214" spans="1:18" outlineLevel="1" x14ac:dyDescent="0.3">
      <c r="A214" s="64">
        <v>99</v>
      </c>
      <c r="B214" s="218">
        <f t="shared" si="21"/>
        <v>362555.15738612227</v>
      </c>
      <c r="C214" s="218">
        <f t="shared" si="23"/>
        <v>1331.8742033998715</v>
      </c>
      <c r="D214" s="218">
        <f t="shared" si="24"/>
        <v>3440.210815802081</v>
      </c>
      <c r="E214" s="218">
        <f t="shared" si="25"/>
        <v>290.04412590889785</v>
      </c>
      <c r="F214" s="218">
        <f t="shared" si="26"/>
        <v>5062.12914511085</v>
      </c>
      <c r="G214" s="219">
        <f t="shared" si="27"/>
        <v>200</v>
      </c>
      <c r="H214" s="218">
        <f t="shared" si="28"/>
        <v>5262.12914511085</v>
      </c>
      <c r="I214" s="218">
        <f t="shared" si="22"/>
        <v>361223.2831827224</v>
      </c>
      <c r="J214" s="218"/>
      <c r="L214" s="218">
        <f t="shared" si="20"/>
        <v>5062.12914511085</v>
      </c>
      <c r="M214" s="204">
        <f>+$B$40</f>
        <v>1</v>
      </c>
      <c r="N214" s="39">
        <v>46447</v>
      </c>
      <c r="O214" s="39"/>
      <c r="R214">
        <v>0</v>
      </c>
    </row>
    <row r="215" spans="1:18" outlineLevel="1" x14ac:dyDescent="0.3">
      <c r="A215" s="64">
        <v>100</v>
      </c>
      <c r="B215" s="218">
        <f t="shared" si="21"/>
        <v>361223.2831827224</v>
      </c>
      <c r="C215" s="218">
        <f t="shared" si="23"/>
        <v>1345.5775812935649</v>
      </c>
      <c r="D215" s="218">
        <f t="shared" si="24"/>
        <v>3427.5729372711071</v>
      </c>
      <c r="E215" s="218">
        <f t="shared" si="25"/>
        <v>288.97862654617791</v>
      </c>
      <c r="F215" s="218">
        <f t="shared" si="26"/>
        <v>5062.12914511085</v>
      </c>
      <c r="G215" s="219">
        <f t="shared" si="27"/>
        <v>200</v>
      </c>
      <c r="H215" s="218">
        <f t="shared" si="28"/>
        <v>5262.12914511085</v>
      </c>
      <c r="I215" s="218">
        <f t="shared" si="22"/>
        <v>359877.70560142881</v>
      </c>
      <c r="J215" s="218"/>
      <c r="L215" s="218">
        <f t="shared" si="20"/>
        <v>5062.12914511085</v>
      </c>
      <c r="M215" s="204">
        <f>+$B$41</f>
        <v>1</v>
      </c>
      <c r="N215" s="39">
        <v>46478</v>
      </c>
      <c r="O215" s="39"/>
      <c r="R215">
        <v>0</v>
      </c>
    </row>
    <row r="216" spans="1:18" outlineLevel="1" x14ac:dyDescent="0.3">
      <c r="A216" s="64">
        <v>101</v>
      </c>
      <c r="B216" s="218">
        <f t="shared" si="21"/>
        <v>359877.70560142881</v>
      </c>
      <c r="C216" s="218">
        <f t="shared" si="23"/>
        <v>1359.421950404912</v>
      </c>
      <c r="D216" s="218">
        <f t="shared" si="24"/>
        <v>3414.8050302247952</v>
      </c>
      <c r="E216" s="218">
        <f t="shared" si="25"/>
        <v>287.90216448114307</v>
      </c>
      <c r="F216" s="218">
        <f t="shared" si="26"/>
        <v>5062.12914511085</v>
      </c>
      <c r="G216" s="219">
        <f t="shared" si="27"/>
        <v>200</v>
      </c>
      <c r="H216" s="218">
        <f t="shared" si="28"/>
        <v>5262.12914511085</v>
      </c>
      <c r="I216" s="218">
        <f t="shared" si="22"/>
        <v>358518.28365102387</v>
      </c>
      <c r="J216" s="218"/>
      <c r="L216" s="218">
        <f t="shared" si="20"/>
        <v>5062.12914511085</v>
      </c>
      <c r="M216" s="204">
        <f>+$B$42</f>
        <v>1</v>
      </c>
      <c r="N216" s="39">
        <v>46508</v>
      </c>
      <c r="O216" s="39"/>
      <c r="R216">
        <v>0</v>
      </c>
    </row>
    <row r="217" spans="1:18" outlineLevel="1" x14ac:dyDescent="0.3">
      <c r="A217" s="64">
        <v>102</v>
      </c>
      <c r="B217" s="218">
        <f t="shared" si="21"/>
        <v>358518.28365102387</v>
      </c>
      <c r="C217" s="218">
        <f t="shared" si="23"/>
        <v>1373.4087613633551</v>
      </c>
      <c r="D217" s="218">
        <f t="shared" si="24"/>
        <v>3401.9057568266758</v>
      </c>
      <c r="E217" s="218">
        <f t="shared" si="25"/>
        <v>286.81462692081914</v>
      </c>
      <c r="F217" s="218">
        <f t="shared" si="26"/>
        <v>5062.12914511085</v>
      </c>
      <c r="G217" s="219">
        <f t="shared" si="27"/>
        <v>200</v>
      </c>
      <c r="H217" s="218">
        <f t="shared" si="28"/>
        <v>5262.12914511085</v>
      </c>
      <c r="I217" s="218">
        <f t="shared" si="22"/>
        <v>357144.87488966051</v>
      </c>
      <c r="J217" s="218"/>
      <c r="L217" s="218">
        <f t="shared" si="20"/>
        <v>5062.12914511085</v>
      </c>
      <c r="M217" s="204">
        <f>+B$43</f>
        <v>1</v>
      </c>
      <c r="N217" s="39">
        <v>46539</v>
      </c>
      <c r="O217" s="39"/>
      <c r="R217">
        <v>0</v>
      </c>
    </row>
    <row r="218" spans="1:18" outlineLevel="1" x14ac:dyDescent="0.3">
      <c r="A218" s="64">
        <v>103</v>
      </c>
      <c r="B218" s="218">
        <f t="shared" si="21"/>
        <v>357144.87488966051</v>
      </c>
      <c r="C218" s="218">
        <f t="shared" si="23"/>
        <v>-3674.5896653872846</v>
      </c>
      <c r="D218" s="218">
        <f t="shared" si="24"/>
        <v>3388.8737654755564</v>
      </c>
      <c r="E218" s="218">
        <f t="shared" si="25"/>
        <v>285.7158999117284</v>
      </c>
      <c r="F218" s="218">
        <f t="shared" si="26"/>
        <v>0</v>
      </c>
      <c r="G218" s="219">
        <f t="shared" si="27"/>
        <v>200</v>
      </c>
      <c r="H218" s="218">
        <f t="shared" si="27"/>
        <v>200</v>
      </c>
      <c r="I218" s="218">
        <f t="shared" si="22"/>
        <v>360819.4645550478</v>
      </c>
      <c r="J218" s="218"/>
      <c r="L218" s="218">
        <f t="shared" si="20"/>
        <v>0</v>
      </c>
      <c r="M218" s="204">
        <f>+$B$44</f>
        <v>0</v>
      </c>
      <c r="N218" s="39">
        <v>46569</v>
      </c>
      <c r="O218" s="39"/>
      <c r="R218">
        <v>0</v>
      </c>
    </row>
    <row r="219" spans="1:18" outlineLevel="1" x14ac:dyDescent="0.3">
      <c r="A219" s="64">
        <v>104</v>
      </c>
      <c r="B219" s="218">
        <f t="shared" si="21"/>
        <v>360819.4645550478</v>
      </c>
      <c r="C219" s="218">
        <f t="shared" si="23"/>
        <v>1349.7323875368365</v>
      </c>
      <c r="D219" s="218">
        <f t="shared" si="24"/>
        <v>3423.7411859299755</v>
      </c>
      <c r="E219" s="218">
        <f t="shared" si="25"/>
        <v>288.65557164403828</v>
      </c>
      <c r="F219" s="218">
        <f t="shared" si="26"/>
        <v>5062.12914511085</v>
      </c>
      <c r="G219" s="219">
        <f t="shared" si="27"/>
        <v>200</v>
      </c>
      <c r="H219" s="218">
        <f t="shared" si="28"/>
        <v>5262.12914511085</v>
      </c>
      <c r="I219" s="218">
        <f t="shared" si="22"/>
        <v>359469.73216751096</v>
      </c>
      <c r="J219" s="218"/>
      <c r="L219" s="218">
        <f t="shared" si="20"/>
        <v>5062.12914511085</v>
      </c>
      <c r="M219" s="204">
        <f>+$B$45</f>
        <v>1</v>
      </c>
      <c r="N219" s="39">
        <v>46600</v>
      </c>
      <c r="O219" s="39"/>
      <c r="R219">
        <v>0</v>
      </c>
    </row>
    <row r="220" spans="1:18" outlineLevel="1" x14ac:dyDescent="0.3">
      <c r="A220" s="64">
        <v>105</v>
      </c>
      <c r="B220" s="218">
        <f t="shared" si="21"/>
        <v>359469.73216751096</v>
      </c>
      <c r="C220" s="218">
        <f t="shared" si="23"/>
        <v>1363.6195045893037</v>
      </c>
      <c r="D220" s="218">
        <f t="shared" si="24"/>
        <v>3410.9338547875377</v>
      </c>
      <c r="E220" s="218">
        <f t="shared" si="25"/>
        <v>287.57578573400878</v>
      </c>
      <c r="F220" s="218">
        <f t="shared" si="26"/>
        <v>5062.12914511085</v>
      </c>
      <c r="G220" s="219">
        <f t="shared" si="27"/>
        <v>200</v>
      </c>
      <c r="H220" s="218">
        <f t="shared" si="28"/>
        <v>5262.12914511085</v>
      </c>
      <c r="I220" s="218">
        <f t="shared" si="22"/>
        <v>358106.11266292166</v>
      </c>
      <c r="J220" s="218"/>
      <c r="L220" s="218">
        <f t="shared" si="20"/>
        <v>5062.12914511085</v>
      </c>
      <c r="M220" s="204">
        <f>+$B$46</f>
        <v>1</v>
      </c>
      <c r="N220" s="39">
        <v>46631</v>
      </c>
      <c r="O220" s="39"/>
      <c r="R220">
        <v>0</v>
      </c>
    </row>
    <row r="221" spans="1:18" outlineLevel="1" x14ac:dyDescent="0.3">
      <c r="A221" s="64">
        <v>106</v>
      </c>
      <c r="B221" s="218">
        <f t="shared" si="21"/>
        <v>358106.11266292166</v>
      </c>
      <c r="C221" s="218">
        <f t="shared" si="23"/>
        <v>6639.7786484244316</v>
      </c>
      <c r="D221" s="218">
        <f t="shared" si="24"/>
        <v>3397.9947516669313</v>
      </c>
      <c r="E221" s="218">
        <f t="shared" si="25"/>
        <v>286.48489013033736</v>
      </c>
      <c r="F221" s="218">
        <f t="shared" si="26"/>
        <v>10324.2582902217</v>
      </c>
      <c r="G221" s="219">
        <f t="shared" si="27"/>
        <v>200</v>
      </c>
      <c r="H221" s="218">
        <f t="shared" si="28"/>
        <v>10524.2582902217</v>
      </c>
      <c r="I221" s="218">
        <f t="shared" si="22"/>
        <v>351466.33401449723</v>
      </c>
      <c r="J221" s="218"/>
      <c r="L221" s="218">
        <f t="shared" si="20"/>
        <v>10324.2582902217</v>
      </c>
      <c r="M221" s="204">
        <f>+$B$47</f>
        <v>2</v>
      </c>
      <c r="N221" s="39">
        <v>46661</v>
      </c>
      <c r="O221" s="39"/>
      <c r="R221">
        <v>200</v>
      </c>
    </row>
    <row r="222" spans="1:18" outlineLevel="1" x14ac:dyDescent="0.3">
      <c r="A222" s="64">
        <v>107</v>
      </c>
      <c r="B222" s="218">
        <f t="shared" si="21"/>
        <v>351466.33401449723</v>
      </c>
      <c r="C222" s="218">
        <f t="shared" si="23"/>
        <v>1445.9648109586856</v>
      </c>
      <c r="D222" s="218">
        <f t="shared" si="24"/>
        <v>3334.9912669405662</v>
      </c>
      <c r="E222" s="218">
        <f t="shared" si="25"/>
        <v>281.17306721159781</v>
      </c>
      <c r="F222" s="218">
        <f t="shared" si="26"/>
        <v>5062.12914511085</v>
      </c>
      <c r="G222" s="219">
        <f t="shared" si="27"/>
        <v>200</v>
      </c>
      <c r="H222" s="218">
        <f t="shared" si="28"/>
        <v>5262.12914511085</v>
      </c>
      <c r="I222" s="218">
        <f t="shared" si="22"/>
        <v>350020.36920353852</v>
      </c>
      <c r="J222" s="218"/>
      <c r="L222" s="218">
        <f t="shared" si="20"/>
        <v>5062.12914511085</v>
      </c>
      <c r="M222" s="204">
        <f>+$B$48</f>
        <v>1</v>
      </c>
      <c r="N222" s="39">
        <v>46692</v>
      </c>
      <c r="O222" s="39"/>
      <c r="R222">
        <v>0</v>
      </c>
    </row>
    <row r="223" spans="1:18" outlineLevel="1" x14ac:dyDescent="0.3">
      <c r="A223" s="162">
        <v>108</v>
      </c>
      <c r="B223" s="221">
        <f t="shared" si="21"/>
        <v>350020.36920353852</v>
      </c>
      <c r="C223" s="221">
        <f t="shared" si="23"/>
        <v>1460.8420434893342</v>
      </c>
      <c r="D223" s="221">
        <f t="shared" si="24"/>
        <v>3321.2708062586853</v>
      </c>
      <c r="E223" s="221">
        <f t="shared" si="25"/>
        <v>280.01629536283082</v>
      </c>
      <c r="F223" s="218">
        <f t="shared" si="26"/>
        <v>5062.12914511085</v>
      </c>
      <c r="G223" s="219">
        <f t="shared" si="27"/>
        <v>200</v>
      </c>
      <c r="H223" s="218">
        <f t="shared" si="28"/>
        <v>5262.12914511085</v>
      </c>
      <c r="I223" s="221">
        <f t="shared" si="22"/>
        <v>348559.52716004918</v>
      </c>
      <c r="J223" s="218"/>
      <c r="L223" s="218">
        <f t="shared" si="20"/>
        <v>5062.12914511085</v>
      </c>
      <c r="M223" s="204">
        <f>+$B$49</f>
        <v>1</v>
      </c>
      <c r="N223" s="39">
        <v>46722</v>
      </c>
      <c r="O223" s="39"/>
      <c r="R223">
        <v>0</v>
      </c>
    </row>
    <row r="224" spans="1:18" outlineLevel="1" x14ac:dyDescent="0.3">
      <c r="A224" s="64">
        <v>109</v>
      </c>
      <c r="B224" s="218">
        <f t="shared" si="21"/>
        <v>348559.52716004918</v>
      </c>
      <c r="C224" s="218">
        <f t="shared" si="23"/>
        <v>1475.8723447849284</v>
      </c>
      <c r="D224" s="218">
        <f t="shared" si="24"/>
        <v>3307.4091785978821</v>
      </c>
      <c r="E224" s="218">
        <f t="shared" si="25"/>
        <v>278.84762172803937</v>
      </c>
      <c r="F224" s="218">
        <f t="shared" si="26"/>
        <v>5062.12914511085</v>
      </c>
      <c r="G224" s="219">
        <f t="shared" si="27"/>
        <v>200</v>
      </c>
      <c r="H224" s="218">
        <f t="shared" si="28"/>
        <v>5262.12914511085</v>
      </c>
      <c r="I224" s="218">
        <f t="shared" si="22"/>
        <v>347083.65481526428</v>
      </c>
      <c r="J224" s="218"/>
      <c r="L224" s="218">
        <f t="shared" si="20"/>
        <v>5062.12914511085</v>
      </c>
      <c r="M224" s="204">
        <f>+$B$38</f>
        <v>1</v>
      </c>
      <c r="N224" s="39">
        <v>46753</v>
      </c>
      <c r="O224" s="39"/>
      <c r="R224">
        <v>0</v>
      </c>
    </row>
    <row r="225" spans="1:18" outlineLevel="1" x14ac:dyDescent="0.3">
      <c r="A225" s="64">
        <v>110</v>
      </c>
      <c r="B225" s="218">
        <f t="shared" si="21"/>
        <v>347083.65481526428</v>
      </c>
      <c r="C225" s="218">
        <f t="shared" si="23"/>
        <v>1491.0572897382976</v>
      </c>
      <c r="D225" s="218">
        <f t="shared" si="24"/>
        <v>3293.4049315203406</v>
      </c>
      <c r="E225" s="218">
        <f t="shared" si="25"/>
        <v>277.66692385221143</v>
      </c>
      <c r="F225" s="218">
        <f t="shared" si="26"/>
        <v>5062.12914511085</v>
      </c>
      <c r="G225" s="219">
        <f t="shared" si="27"/>
        <v>200</v>
      </c>
      <c r="H225" s="218">
        <f t="shared" si="28"/>
        <v>5262.12914511085</v>
      </c>
      <c r="I225" s="218">
        <f t="shared" si="22"/>
        <v>345592.59752552595</v>
      </c>
      <c r="J225" s="218"/>
      <c r="L225" s="218">
        <f t="shared" si="20"/>
        <v>5062.12914511085</v>
      </c>
      <c r="M225" s="204">
        <f>+$B$39</f>
        <v>1</v>
      </c>
      <c r="N225" s="39">
        <v>46784</v>
      </c>
      <c r="O225" s="39"/>
      <c r="R225">
        <v>0</v>
      </c>
    </row>
    <row r="226" spans="1:18" outlineLevel="1" x14ac:dyDescent="0.3">
      <c r="A226" s="64">
        <v>111</v>
      </c>
      <c r="B226" s="218">
        <f t="shared" si="21"/>
        <v>345592.59752552595</v>
      </c>
      <c r="C226" s="218">
        <f t="shared" si="23"/>
        <v>1506.398469446016</v>
      </c>
      <c r="D226" s="218">
        <f t="shared" si="24"/>
        <v>3279.256597644413</v>
      </c>
      <c r="E226" s="218">
        <f t="shared" si="25"/>
        <v>276.47407802042079</v>
      </c>
      <c r="F226" s="218">
        <f t="shared" si="26"/>
        <v>5062.12914511085</v>
      </c>
      <c r="G226" s="219">
        <f t="shared" si="27"/>
        <v>200</v>
      </c>
      <c r="H226" s="218">
        <f t="shared" si="28"/>
        <v>5262.12914511085</v>
      </c>
      <c r="I226" s="218">
        <f t="shared" si="22"/>
        <v>344086.19905607996</v>
      </c>
      <c r="J226" s="218"/>
      <c r="L226" s="218">
        <f t="shared" si="20"/>
        <v>5062.12914511085</v>
      </c>
      <c r="M226" s="204">
        <f>+$B$40</f>
        <v>1</v>
      </c>
      <c r="N226" s="39">
        <v>46813</v>
      </c>
      <c r="O226" s="39"/>
      <c r="R226">
        <v>0</v>
      </c>
    </row>
    <row r="227" spans="1:18" outlineLevel="1" x14ac:dyDescent="0.3">
      <c r="A227" s="64">
        <v>112</v>
      </c>
      <c r="B227" s="218">
        <f t="shared" si="21"/>
        <v>344086.19905607996</v>
      </c>
      <c r="C227" s="218">
        <f t="shared" si="23"/>
        <v>1521.897491375119</v>
      </c>
      <c r="D227" s="218">
        <f t="shared" si="24"/>
        <v>3264.9626944908669</v>
      </c>
      <c r="E227" s="218">
        <f t="shared" si="25"/>
        <v>275.26895924486399</v>
      </c>
      <c r="F227" s="218">
        <f t="shared" si="26"/>
        <v>5062.12914511085</v>
      </c>
      <c r="G227" s="219">
        <f t="shared" si="27"/>
        <v>200</v>
      </c>
      <c r="H227" s="218">
        <f t="shared" si="28"/>
        <v>5262.12914511085</v>
      </c>
      <c r="I227" s="218">
        <f t="shared" si="22"/>
        <v>342564.30156470486</v>
      </c>
      <c r="J227" s="218"/>
      <c r="L227" s="218">
        <f t="shared" si="20"/>
        <v>5062.12914511085</v>
      </c>
      <c r="M227" s="204">
        <f>+$B$41</f>
        <v>1</v>
      </c>
      <c r="N227" s="39">
        <v>46844</v>
      </c>
      <c r="O227" s="39"/>
      <c r="R227">
        <v>0</v>
      </c>
    </row>
    <row r="228" spans="1:18" outlineLevel="1" x14ac:dyDescent="0.3">
      <c r="A228" s="64">
        <v>113</v>
      </c>
      <c r="B228" s="218">
        <f t="shared" si="21"/>
        <v>342564.30156470486</v>
      </c>
      <c r="C228" s="218">
        <f t="shared" si="23"/>
        <v>1537.5559795315385</v>
      </c>
      <c r="D228" s="218">
        <f t="shared" si="24"/>
        <v>3250.5217243275474</v>
      </c>
      <c r="E228" s="218">
        <f t="shared" si="25"/>
        <v>274.05144125176389</v>
      </c>
      <c r="F228" s="218">
        <f t="shared" si="26"/>
        <v>5062.12914511085</v>
      </c>
      <c r="G228" s="219">
        <f t="shared" si="27"/>
        <v>200</v>
      </c>
      <c r="H228" s="218">
        <f t="shared" si="28"/>
        <v>5262.12914511085</v>
      </c>
      <c r="I228" s="218">
        <f t="shared" si="22"/>
        <v>341026.74558517331</v>
      </c>
      <c r="J228" s="218"/>
      <c r="L228" s="218">
        <f t="shared" ref="L228:L246" si="29">+F228</f>
        <v>5062.12914511085</v>
      </c>
      <c r="M228" s="204">
        <f>+$B$42</f>
        <v>1</v>
      </c>
      <c r="N228" s="39">
        <v>46874</v>
      </c>
      <c r="O228" s="39"/>
      <c r="R228">
        <v>0</v>
      </c>
    </row>
    <row r="229" spans="1:18" outlineLevel="1" x14ac:dyDescent="0.3">
      <c r="A229" s="64">
        <v>114</v>
      </c>
      <c r="B229" s="218">
        <f t="shared" si="21"/>
        <v>341026.74558517331</v>
      </c>
      <c r="C229" s="218">
        <f t="shared" si="23"/>
        <v>1553.3755746302686</v>
      </c>
      <c r="D229" s="218">
        <f t="shared" si="24"/>
        <v>3235.9321740124424</v>
      </c>
      <c r="E229" s="218">
        <f t="shared" si="25"/>
        <v>272.82139646813869</v>
      </c>
      <c r="F229" s="218">
        <f t="shared" si="26"/>
        <v>5062.12914511085</v>
      </c>
      <c r="G229" s="219">
        <f t="shared" si="27"/>
        <v>200</v>
      </c>
      <c r="H229" s="218">
        <f t="shared" si="28"/>
        <v>5262.12914511085</v>
      </c>
      <c r="I229" s="218">
        <f t="shared" si="22"/>
        <v>339473.37001054303</v>
      </c>
      <c r="J229" s="218"/>
      <c r="L229" s="218">
        <f t="shared" si="29"/>
        <v>5062.12914511085</v>
      </c>
      <c r="M229" s="204">
        <f>+B$43</f>
        <v>1</v>
      </c>
      <c r="N229" s="39">
        <v>46905</v>
      </c>
      <c r="O229" s="39"/>
      <c r="R229">
        <v>0</v>
      </c>
    </row>
    <row r="230" spans="1:18" outlineLevel="1" x14ac:dyDescent="0.3">
      <c r="A230" s="64">
        <v>115</v>
      </c>
      <c r="B230" s="218">
        <f t="shared" si="21"/>
        <v>339473.37001054303</v>
      </c>
      <c r="C230" s="218">
        <f t="shared" si="23"/>
        <v>-3492.7712108435708</v>
      </c>
      <c r="D230" s="218">
        <f t="shared" si="24"/>
        <v>3221.1925148351365</v>
      </c>
      <c r="E230" s="218">
        <f t="shared" si="25"/>
        <v>271.57869600843446</v>
      </c>
      <c r="F230" s="218">
        <f t="shared" si="26"/>
        <v>0</v>
      </c>
      <c r="G230" s="219">
        <f t="shared" si="27"/>
        <v>200</v>
      </c>
      <c r="H230" s="218">
        <f t="shared" si="27"/>
        <v>200</v>
      </c>
      <c r="I230" s="218">
        <f t="shared" si="22"/>
        <v>342966.14122138661</v>
      </c>
      <c r="J230" s="218"/>
      <c r="L230" s="218">
        <f t="shared" si="29"/>
        <v>0</v>
      </c>
      <c r="M230" s="204">
        <f>+$B$44</f>
        <v>0</v>
      </c>
      <c r="N230" s="39">
        <v>46935</v>
      </c>
      <c r="O230" s="39"/>
      <c r="R230">
        <v>0</v>
      </c>
    </row>
    <row r="231" spans="1:18" outlineLevel="1" x14ac:dyDescent="0.3">
      <c r="A231" s="64">
        <v>116</v>
      </c>
      <c r="B231" s="218">
        <f t="shared" si="21"/>
        <v>342966.14122138661</v>
      </c>
      <c r="C231" s="218">
        <f t="shared" si="23"/>
        <v>1533.4215345110365</v>
      </c>
      <c r="D231" s="218">
        <f t="shared" si="24"/>
        <v>3254.3346976227044</v>
      </c>
      <c r="E231" s="218">
        <f t="shared" si="25"/>
        <v>274.37291297710931</v>
      </c>
      <c r="F231" s="218">
        <f t="shared" si="26"/>
        <v>5062.12914511085</v>
      </c>
      <c r="G231" s="219">
        <f t="shared" si="27"/>
        <v>200</v>
      </c>
      <c r="H231" s="218">
        <f t="shared" si="28"/>
        <v>5262.12914511085</v>
      </c>
      <c r="I231" s="218">
        <f t="shared" si="22"/>
        <v>341432.71968687559</v>
      </c>
      <c r="J231" s="218"/>
      <c r="L231" s="218">
        <f t="shared" si="29"/>
        <v>5062.12914511085</v>
      </c>
      <c r="M231" s="204">
        <f>+$B$45</f>
        <v>1</v>
      </c>
      <c r="N231" s="39">
        <v>46966</v>
      </c>
      <c r="O231" s="39"/>
      <c r="R231">
        <v>0</v>
      </c>
    </row>
    <row r="232" spans="1:18" outlineLevel="1" x14ac:dyDescent="0.3">
      <c r="A232" s="64">
        <v>117</v>
      </c>
      <c r="B232" s="218">
        <f t="shared" si="21"/>
        <v>341432.71968687559</v>
      </c>
      <c r="C232" s="218">
        <f t="shared" si="23"/>
        <v>1549.1985911610504</v>
      </c>
      <c r="D232" s="218">
        <f t="shared" si="24"/>
        <v>3239.7843782002988</v>
      </c>
      <c r="E232" s="218">
        <f t="shared" si="25"/>
        <v>273.14617574950046</v>
      </c>
      <c r="F232" s="218">
        <f t="shared" si="26"/>
        <v>5062.12914511085</v>
      </c>
      <c r="G232" s="219">
        <f t="shared" si="27"/>
        <v>200</v>
      </c>
      <c r="H232" s="218">
        <f t="shared" si="28"/>
        <v>5262.12914511085</v>
      </c>
      <c r="I232" s="218">
        <f t="shared" si="22"/>
        <v>339883.52109571453</v>
      </c>
      <c r="J232" s="218"/>
      <c r="L232" s="218">
        <f t="shared" si="29"/>
        <v>5062.12914511085</v>
      </c>
      <c r="M232" s="204">
        <f>+$B$46</f>
        <v>1</v>
      </c>
      <c r="N232" s="39">
        <v>46997</v>
      </c>
      <c r="O232" s="39"/>
      <c r="R232">
        <v>0</v>
      </c>
    </row>
    <row r="233" spans="1:18" outlineLevel="1" x14ac:dyDescent="0.3">
      <c r="A233" s="64">
        <v>118</v>
      </c>
      <c r="B233" s="218">
        <f t="shared" si="21"/>
        <v>339883.52109571453</v>
      </c>
      <c r="C233" s="218">
        <f t="shared" si="23"/>
        <v>6827.2671197909049</v>
      </c>
      <c r="D233" s="218">
        <f t="shared" si="24"/>
        <v>3225.0843535542235</v>
      </c>
      <c r="E233" s="218">
        <f t="shared" si="25"/>
        <v>271.90681687657161</v>
      </c>
      <c r="F233" s="218">
        <f t="shared" si="26"/>
        <v>10324.2582902217</v>
      </c>
      <c r="G233" s="219">
        <f t="shared" si="27"/>
        <v>200</v>
      </c>
      <c r="H233" s="218">
        <f t="shared" si="28"/>
        <v>10524.2582902217</v>
      </c>
      <c r="I233" s="218">
        <f t="shared" si="22"/>
        <v>333056.25397592364</v>
      </c>
      <c r="J233" s="218"/>
      <c r="L233" s="218">
        <f t="shared" si="29"/>
        <v>10324.2582902217</v>
      </c>
      <c r="M233" s="204">
        <f>+$B$47</f>
        <v>2</v>
      </c>
      <c r="N233" s="39">
        <v>47027</v>
      </c>
      <c r="O233" s="39"/>
      <c r="R233">
        <v>200</v>
      </c>
    </row>
    <row r="234" spans="1:18" outlineLevel="1" x14ac:dyDescent="0.3">
      <c r="A234" s="64">
        <v>119</v>
      </c>
      <c r="B234" s="218">
        <f t="shared" si="21"/>
        <v>333056.25397592364</v>
      </c>
      <c r="C234" s="218">
        <f t="shared" si="23"/>
        <v>1635.3823123846701</v>
      </c>
      <c r="D234" s="218">
        <f t="shared" si="24"/>
        <v>3160.3018295454408</v>
      </c>
      <c r="E234" s="218">
        <f t="shared" si="25"/>
        <v>266.44500318073892</v>
      </c>
      <c r="F234" s="218">
        <f t="shared" si="26"/>
        <v>5062.12914511085</v>
      </c>
      <c r="G234" s="219">
        <f t="shared" si="27"/>
        <v>200</v>
      </c>
      <c r="H234" s="218">
        <f t="shared" si="28"/>
        <v>5262.12914511085</v>
      </c>
      <c r="I234" s="218">
        <f t="shared" si="22"/>
        <v>331420.87166353897</v>
      </c>
      <c r="J234" s="218"/>
      <c r="L234" s="218">
        <f t="shared" si="29"/>
        <v>5062.12914511085</v>
      </c>
      <c r="M234" s="204">
        <f>+$B$48</f>
        <v>1</v>
      </c>
      <c r="N234" s="39">
        <v>47058</v>
      </c>
      <c r="O234" s="39"/>
      <c r="R234">
        <v>0</v>
      </c>
    </row>
    <row r="235" spans="1:18" outlineLevel="1" x14ac:dyDescent="0.3">
      <c r="A235" s="162">
        <v>120</v>
      </c>
      <c r="B235" s="221">
        <f t="shared" si="21"/>
        <v>331420.87166353897</v>
      </c>
      <c r="C235" s="221">
        <f t="shared" si="23"/>
        <v>1652.2084223656757</v>
      </c>
      <c r="D235" s="221">
        <f t="shared" si="24"/>
        <v>3144.784025414343</v>
      </c>
      <c r="E235" s="221">
        <f t="shared" si="25"/>
        <v>265.13669733083117</v>
      </c>
      <c r="F235" s="218">
        <f t="shared" si="26"/>
        <v>5062.12914511085</v>
      </c>
      <c r="G235" s="219">
        <f t="shared" si="27"/>
        <v>200</v>
      </c>
      <c r="H235" s="218">
        <f t="shared" si="28"/>
        <v>5262.12914511085</v>
      </c>
      <c r="I235" s="221">
        <f t="shared" si="22"/>
        <v>329768.66324117332</v>
      </c>
      <c r="J235" s="218"/>
      <c r="L235" s="218">
        <f t="shared" si="29"/>
        <v>5062.12914511085</v>
      </c>
      <c r="M235" s="204">
        <f>+$B$49</f>
        <v>1</v>
      </c>
      <c r="N235" s="39">
        <v>47088</v>
      </c>
      <c r="O235" s="39"/>
      <c r="R235">
        <v>0</v>
      </c>
    </row>
    <row r="236" spans="1:18" outlineLevel="1" x14ac:dyDescent="0.3">
      <c r="A236" s="64">
        <v>121</v>
      </c>
      <c r="B236" s="218">
        <f t="shared" si="21"/>
        <v>329768.66324117332</v>
      </c>
      <c r="C236" s="218">
        <f t="shared" si="23"/>
        <v>1669.2076527081708</v>
      </c>
      <c r="D236" s="218">
        <f t="shared" si="24"/>
        <v>3129.1065618097409</v>
      </c>
      <c r="E236" s="218">
        <f t="shared" si="25"/>
        <v>263.81493059293865</v>
      </c>
      <c r="F236" s="218">
        <f t="shared" si="26"/>
        <v>5062.12914511085</v>
      </c>
      <c r="G236" s="219">
        <f t="shared" si="27"/>
        <v>200</v>
      </c>
      <c r="H236" s="218">
        <f t="shared" si="28"/>
        <v>5262.12914511085</v>
      </c>
      <c r="I236" s="218">
        <f t="shared" si="22"/>
        <v>328099.45558846515</v>
      </c>
      <c r="J236" s="218"/>
      <c r="L236" s="218">
        <f t="shared" si="29"/>
        <v>5062.12914511085</v>
      </c>
      <c r="M236" s="204">
        <f>+$B$38</f>
        <v>1</v>
      </c>
      <c r="N236" s="39">
        <v>47119</v>
      </c>
      <c r="O236" s="39"/>
      <c r="R236">
        <v>0</v>
      </c>
    </row>
    <row r="237" spans="1:18" outlineLevel="1" x14ac:dyDescent="0.3">
      <c r="A237" s="64">
        <v>122</v>
      </c>
      <c r="B237" s="218">
        <f t="shared" si="21"/>
        <v>328099.45558846515</v>
      </c>
      <c r="C237" s="218">
        <f t="shared" si="23"/>
        <v>1686.3817846117063</v>
      </c>
      <c r="D237" s="218">
        <f t="shared" si="24"/>
        <v>3113.2677960283718</v>
      </c>
      <c r="E237" s="218">
        <f t="shared" si="25"/>
        <v>262.47956447077212</v>
      </c>
      <c r="F237" s="218">
        <f t="shared" si="26"/>
        <v>5062.12914511085</v>
      </c>
      <c r="G237" s="219">
        <f t="shared" si="27"/>
        <v>200</v>
      </c>
      <c r="H237" s="218">
        <f t="shared" si="28"/>
        <v>5262.12914511085</v>
      </c>
      <c r="I237" s="218">
        <f t="shared" si="22"/>
        <v>326413.07380385342</v>
      </c>
      <c r="J237" s="218"/>
      <c r="L237" s="218">
        <f t="shared" si="29"/>
        <v>5062.12914511085</v>
      </c>
      <c r="M237" s="204">
        <f>+$B$39</f>
        <v>1</v>
      </c>
      <c r="N237" s="39">
        <v>47150</v>
      </c>
      <c r="O237" s="39"/>
      <c r="R237">
        <v>0</v>
      </c>
    </row>
    <row r="238" spans="1:18" outlineLevel="1" x14ac:dyDescent="0.3">
      <c r="A238" s="64">
        <v>123</v>
      </c>
      <c r="B238" s="218">
        <f t="shared" si="21"/>
        <v>326413.07380385342</v>
      </c>
      <c r="C238" s="218">
        <f t="shared" si="23"/>
        <v>1703.7326176022289</v>
      </c>
      <c r="D238" s="218">
        <f t="shared" si="24"/>
        <v>3097.2660684655384</v>
      </c>
      <c r="E238" s="218">
        <f t="shared" si="25"/>
        <v>261.13045904308274</v>
      </c>
      <c r="F238" s="218">
        <f t="shared" si="26"/>
        <v>5062.12914511085</v>
      </c>
      <c r="G238" s="219">
        <f t="shared" si="27"/>
        <v>200</v>
      </c>
      <c r="H238" s="218">
        <f t="shared" si="28"/>
        <v>5262.12914511085</v>
      </c>
      <c r="I238" s="218">
        <f t="shared" si="22"/>
        <v>324709.3411862512</v>
      </c>
      <c r="J238" s="218"/>
      <c r="L238" s="218">
        <f t="shared" si="29"/>
        <v>5062.12914511085</v>
      </c>
      <c r="M238" s="204">
        <f>+$B$40</f>
        <v>1</v>
      </c>
      <c r="N238" s="39">
        <v>47178</v>
      </c>
      <c r="O238" s="39"/>
      <c r="R238">
        <v>0</v>
      </c>
    </row>
    <row r="239" spans="1:18" outlineLevel="1" x14ac:dyDescent="0.3">
      <c r="A239" s="64">
        <v>124</v>
      </c>
      <c r="B239" s="218">
        <f t="shared" si="21"/>
        <v>324709.3411862512</v>
      </c>
      <c r="C239" s="218">
        <f t="shared" si="23"/>
        <v>1721.2619697206333</v>
      </c>
      <c r="D239" s="218">
        <f t="shared" si="24"/>
        <v>3081.0997024412159</v>
      </c>
      <c r="E239" s="218">
        <f t="shared" si="25"/>
        <v>259.76747294900099</v>
      </c>
      <c r="F239" s="218">
        <f t="shared" si="26"/>
        <v>5062.12914511085</v>
      </c>
      <c r="G239" s="219">
        <f t="shared" si="27"/>
        <v>200</v>
      </c>
      <c r="H239" s="218">
        <f t="shared" si="28"/>
        <v>5262.12914511085</v>
      </c>
      <c r="I239" s="218">
        <f t="shared" si="22"/>
        <v>322988.07921653055</v>
      </c>
      <c r="J239" s="218"/>
      <c r="L239" s="218">
        <f t="shared" si="29"/>
        <v>5062.12914511085</v>
      </c>
      <c r="M239" s="204">
        <f>+$B$41</f>
        <v>1</v>
      </c>
      <c r="N239" s="39">
        <v>47209</v>
      </c>
      <c r="O239" s="39"/>
      <c r="R239">
        <v>0</v>
      </c>
    </row>
    <row r="240" spans="1:18" outlineLevel="1" x14ac:dyDescent="0.3">
      <c r="A240" s="64">
        <v>125</v>
      </c>
      <c r="B240" s="218">
        <f t="shared" si="21"/>
        <v>322988.07921653055</v>
      </c>
      <c r="C240" s="218">
        <f t="shared" si="23"/>
        <v>1738.9716777132612</v>
      </c>
      <c r="D240" s="218">
        <f t="shared" si="24"/>
        <v>3064.7670040243643</v>
      </c>
      <c r="E240" s="218">
        <f t="shared" si="25"/>
        <v>258.39046337322446</v>
      </c>
      <c r="F240" s="218">
        <f t="shared" si="26"/>
        <v>5062.12914511085</v>
      </c>
      <c r="G240" s="219">
        <f t="shared" si="27"/>
        <v>200</v>
      </c>
      <c r="H240" s="218">
        <f t="shared" si="28"/>
        <v>5262.12914511085</v>
      </c>
      <c r="I240" s="218">
        <f t="shared" si="22"/>
        <v>321249.10753881728</v>
      </c>
      <c r="J240" s="218"/>
      <c r="L240" s="218">
        <f t="shared" si="29"/>
        <v>5062.12914511085</v>
      </c>
      <c r="M240" s="204">
        <f>+$B$42</f>
        <v>1</v>
      </c>
      <c r="N240" s="39">
        <v>47239</v>
      </c>
      <c r="O240" s="39"/>
      <c r="R240">
        <v>0</v>
      </c>
    </row>
    <row r="241" spans="1:18" outlineLevel="1" x14ac:dyDescent="0.3">
      <c r="A241" s="64">
        <v>126</v>
      </c>
      <c r="B241" s="218">
        <f t="shared" si="21"/>
        <v>321249.10753881728</v>
      </c>
      <c r="C241" s="218">
        <f t="shared" si="23"/>
        <v>1756.8635972243574</v>
      </c>
      <c r="D241" s="218">
        <f t="shared" si="24"/>
        <v>3048.2662618554386</v>
      </c>
      <c r="E241" s="218">
        <f t="shared" si="25"/>
        <v>256.99928603105383</v>
      </c>
      <c r="F241" s="218">
        <f t="shared" si="26"/>
        <v>5062.12914511085</v>
      </c>
      <c r="G241" s="219">
        <f t="shared" si="27"/>
        <v>200</v>
      </c>
      <c r="H241" s="218">
        <f t="shared" si="28"/>
        <v>5262.12914511085</v>
      </c>
      <c r="I241" s="218">
        <f t="shared" si="22"/>
        <v>319492.24394159293</v>
      </c>
      <c r="J241" s="218"/>
      <c r="L241" s="218">
        <f t="shared" si="29"/>
        <v>5062.12914511085</v>
      </c>
      <c r="M241" s="204">
        <f>+B$43</f>
        <v>1</v>
      </c>
      <c r="N241" s="39">
        <v>47270</v>
      </c>
      <c r="O241" s="39"/>
      <c r="R241">
        <v>0</v>
      </c>
    </row>
    <row r="242" spans="1:18" outlineLevel="1" x14ac:dyDescent="0.3">
      <c r="A242" s="64">
        <v>127</v>
      </c>
      <c r="B242" s="218">
        <f t="shared" si="21"/>
        <v>319492.24394159293</v>
      </c>
      <c r="C242" s="218">
        <f t="shared" si="23"/>
        <v>-3287.189542120344</v>
      </c>
      <c r="D242" s="218">
        <f t="shared" si="24"/>
        <v>3031.5957469670698</v>
      </c>
      <c r="E242" s="218">
        <f t="shared" si="25"/>
        <v>255.59379515327436</v>
      </c>
      <c r="F242" s="218">
        <f t="shared" si="26"/>
        <v>0</v>
      </c>
      <c r="G242" s="219">
        <f t="shared" si="27"/>
        <v>200</v>
      </c>
      <c r="H242" s="218">
        <f t="shared" si="27"/>
        <v>200</v>
      </c>
      <c r="I242" s="218">
        <f t="shared" si="22"/>
        <v>322779.43348371325</v>
      </c>
      <c r="J242" s="218"/>
      <c r="L242" s="218">
        <f t="shared" si="29"/>
        <v>0</v>
      </c>
      <c r="M242" s="204">
        <f>+$B$44</f>
        <v>0</v>
      </c>
      <c r="N242" s="39">
        <v>47300</v>
      </c>
      <c r="O242" s="39"/>
      <c r="R242">
        <v>0</v>
      </c>
    </row>
    <row r="243" spans="1:18" outlineLevel="1" x14ac:dyDescent="0.3">
      <c r="A243" s="64">
        <v>128</v>
      </c>
      <c r="B243" s="218">
        <f t="shared" si="21"/>
        <v>322779.43348371325</v>
      </c>
      <c r="C243" s="218">
        <f t="shared" si="23"/>
        <v>1741.118390454903</v>
      </c>
      <c r="D243" s="218">
        <f t="shared" si="24"/>
        <v>3062.7872078689766</v>
      </c>
      <c r="E243" s="218">
        <f t="shared" si="25"/>
        <v>258.22354678697059</v>
      </c>
      <c r="F243" s="218">
        <f t="shared" si="26"/>
        <v>5062.12914511085</v>
      </c>
      <c r="G243" s="219">
        <f t="shared" si="27"/>
        <v>200</v>
      </c>
      <c r="H243" s="218">
        <f t="shared" si="28"/>
        <v>5262.12914511085</v>
      </c>
      <c r="I243" s="218">
        <f t="shared" si="22"/>
        <v>321038.31509325834</v>
      </c>
      <c r="J243" s="218"/>
      <c r="L243" s="218">
        <f t="shared" si="29"/>
        <v>5062.12914511085</v>
      </c>
      <c r="M243" s="204">
        <f>+$B$45</f>
        <v>1</v>
      </c>
      <c r="N243" s="39">
        <v>47331</v>
      </c>
      <c r="O243" s="39"/>
      <c r="R243">
        <v>0</v>
      </c>
    </row>
    <row r="244" spans="1:18" outlineLevel="1" x14ac:dyDescent="0.3">
      <c r="A244" s="64">
        <v>129</v>
      </c>
      <c r="B244" s="218">
        <f t="shared" ref="B244:B307" si="30">+I243</f>
        <v>321038.31509325834</v>
      </c>
      <c r="C244" s="218">
        <f t="shared" si="23"/>
        <v>1759.0323970488885</v>
      </c>
      <c r="D244" s="218">
        <f t="shared" si="24"/>
        <v>3046.2660959873551</v>
      </c>
      <c r="E244" s="218">
        <f t="shared" si="25"/>
        <v>256.83065207460669</v>
      </c>
      <c r="F244" s="218">
        <f t="shared" si="26"/>
        <v>5062.12914511085</v>
      </c>
      <c r="G244" s="219">
        <f t="shared" si="27"/>
        <v>200</v>
      </c>
      <c r="H244" s="218">
        <f t="shared" si="28"/>
        <v>5262.12914511085</v>
      </c>
      <c r="I244" s="218">
        <f t="shared" ref="I244:I307" si="31">+B244-C244</f>
        <v>319279.28269620944</v>
      </c>
      <c r="J244" s="218"/>
      <c r="L244" s="218">
        <f t="shared" si="29"/>
        <v>5062.12914511085</v>
      </c>
      <c r="M244" s="204">
        <f>+$B$46</f>
        <v>1</v>
      </c>
      <c r="N244" s="39">
        <v>47362</v>
      </c>
      <c r="O244" s="39"/>
      <c r="R244">
        <v>0</v>
      </c>
    </row>
    <row r="245" spans="1:18" outlineLevel="1" x14ac:dyDescent="0.3">
      <c r="A245" s="64">
        <v>130</v>
      </c>
      <c r="B245" s="218">
        <f t="shared" si="30"/>
        <v>319279.28269620944</v>
      </c>
      <c r="C245" s="218">
        <f t="shared" ref="C245:C308" si="32">+H245-G245-E245-D245</f>
        <v>7039.2598622581972</v>
      </c>
      <c r="D245" s="218">
        <f t="shared" ref="D245:D308" si="33">+B245*IF(A245&lt;=$C$6*12,$B$19,$C$19)</f>
        <v>3029.5750018065351</v>
      </c>
      <c r="E245" s="218">
        <f t="shared" ref="E245:E308" si="34">+B245*$B$20</f>
        <v>255.42342615696757</v>
      </c>
      <c r="F245" s="218">
        <f t="shared" ref="F245:F308" si="35">+H245-G245</f>
        <v>10324.2582902217</v>
      </c>
      <c r="G245" s="219">
        <f t="shared" ref="G245:H308" si="36">+$G$13</f>
        <v>200</v>
      </c>
      <c r="H245" s="218">
        <f t="shared" si="28"/>
        <v>10524.2582902217</v>
      </c>
      <c r="I245" s="218">
        <f t="shared" si="31"/>
        <v>312240.02283395123</v>
      </c>
      <c r="J245" s="218"/>
      <c r="L245" s="218">
        <f t="shared" si="29"/>
        <v>10324.2582902217</v>
      </c>
      <c r="M245" s="204">
        <f>+$B$47</f>
        <v>2</v>
      </c>
      <c r="N245" s="39">
        <v>47392</v>
      </c>
      <c r="O245" s="39"/>
      <c r="R245">
        <v>200</v>
      </c>
    </row>
    <row r="246" spans="1:18" outlineLevel="1" x14ac:dyDescent="0.3">
      <c r="A246" s="64">
        <v>131</v>
      </c>
      <c r="B246" s="218">
        <f t="shared" si="30"/>
        <v>312240.02283395123</v>
      </c>
      <c r="C246" s="218">
        <f t="shared" si="32"/>
        <v>1849.5562042828442</v>
      </c>
      <c r="D246" s="218">
        <f t="shared" si="33"/>
        <v>2962.7809225608453</v>
      </c>
      <c r="E246" s="218">
        <f t="shared" si="34"/>
        <v>249.79201826716098</v>
      </c>
      <c r="F246" s="218">
        <f t="shared" si="35"/>
        <v>5062.12914511085</v>
      </c>
      <c r="G246" s="219">
        <f t="shared" si="36"/>
        <v>200</v>
      </c>
      <c r="H246" s="218">
        <f t="shared" si="28"/>
        <v>5262.12914511085</v>
      </c>
      <c r="I246" s="218">
        <f t="shared" si="31"/>
        <v>310390.46662966837</v>
      </c>
      <c r="J246" s="218"/>
      <c r="L246" s="218">
        <f t="shared" si="29"/>
        <v>5062.12914511085</v>
      </c>
      <c r="M246" s="204">
        <f>+$B$48</f>
        <v>1</v>
      </c>
      <c r="N246" s="39">
        <v>47423</v>
      </c>
      <c r="O246" s="39"/>
      <c r="R246">
        <v>0</v>
      </c>
    </row>
    <row r="247" spans="1:18" outlineLevel="1" x14ac:dyDescent="0.3">
      <c r="A247" s="223">
        <v>132</v>
      </c>
      <c r="B247" s="224">
        <f t="shared" si="30"/>
        <v>310390.46662966837</v>
      </c>
      <c r="C247" s="224">
        <f t="shared" si="32"/>
        <v>1868.5859050895833</v>
      </c>
      <c r="D247" s="224">
        <f t="shared" si="33"/>
        <v>2945.2308667175321</v>
      </c>
      <c r="E247" s="224">
        <f t="shared" si="34"/>
        <v>248.31237330373472</v>
      </c>
      <c r="F247" s="221">
        <f t="shared" si="35"/>
        <v>5062.12914511085</v>
      </c>
      <c r="G247" s="252">
        <f t="shared" si="36"/>
        <v>200</v>
      </c>
      <c r="H247" s="221">
        <f t="shared" si="28"/>
        <v>5262.12914511085</v>
      </c>
      <c r="I247" s="224">
        <f t="shared" si="31"/>
        <v>308521.8807245788</v>
      </c>
      <c r="J247" s="218"/>
      <c r="K247" s="98">
        <f>+NPV(C21,K248:K355)</f>
        <v>308521.88072456716</v>
      </c>
      <c r="L247" s="218">
        <f>+F247+K247</f>
        <v>313584.009869678</v>
      </c>
      <c r="M247" s="204">
        <f>+$B$49</f>
        <v>1</v>
      </c>
      <c r="N247" s="39">
        <v>47453</v>
      </c>
      <c r="O247" s="39"/>
      <c r="Q247" s="98">
        <f>+NPV(C21,Q248:Q355)</f>
        <v>973.90552616266109</v>
      </c>
      <c r="R247" s="225">
        <f>+Q247+0</f>
        <v>973.90552616266109</v>
      </c>
    </row>
    <row r="248" spans="1:18" outlineLevel="1" x14ac:dyDescent="0.3">
      <c r="A248" s="64">
        <v>133</v>
      </c>
      <c r="B248" s="218">
        <f t="shared" si="30"/>
        <v>308521.8807245788</v>
      </c>
      <c r="C248" s="218">
        <f t="shared" si="32"/>
        <v>1428.0955886669635</v>
      </c>
      <c r="D248" s="218">
        <f t="shared" si="33"/>
        <v>3387.2160518642231</v>
      </c>
      <c r="E248" s="218">
        <f t="shared" si="34"/>
        <v>246.81750457966305</v>
      </c>
      <c r="F248" s="218">
        <f t="shared" si="35"/>
        <v>5062.12914511085</v>
      </c>
      <c r="G248" s="219">
        <f t="shared" si="36"/>
        <v>200</v>
      </c>
      <c r="H248" s="218">
        <f t="shared" si="28"/>
        <v>5262.12914511085</v>
      </c>
      <c r="I248" s="218">
        <f t="shared" si="31"/>
        <v>307093.78513591184</v>
      </c>
      <c r="J248" s="218"/>
      <c r="K248" s="218">
        <f>+F248</f>
        <v>5062.12914511085</v>
      </c>
      <c r="M248" s="204">
        <f>+$B$38</f>
        <v>1</v>
      </c>
      <c r="N248" s="39">
        <v>47484</v>
      </c>
      <c r="O248" s="39"/>
      <c r="Q248">
        <v>0</v>
      </c>
    </row>
    <row r="249" spans="1:18" outlineLevel="1" x14ac:dyDescent="0.3">
      <c r="A249" s="64">
        <v>134</v>
      </c>
      <c r="B249" s="218">
        <f t="shared" si="30"/>
        <v>307093.78513591184</v>
      </c>
      <c r="C249" s="218">
        <f t="shared" si="32"/>
        <v>1444.9169151765677</v>
      </c>
      <c r="D249" s="218">
        <f t="shared" si="33"/>
        <v>3371.5372018255525</v>
      </c>
      <c r="E249" s="218">
        <f t="shared" si="34"/>
        <v>245.67502810872949</v>
      </c>
      <c r="F249" s="218">
        <f t="shared" si="35"/>
        <v>5062.12914511085</v>
      </c>
      <c r="G249" s="219">
        <f t="shared" si="36"/>
        <v>200</v>
      </c>
      <c r="H249" s="218">
        <f t="shared" ref="H249:H312" si="37">+$B$62*M249</f>
        <v>5262.12914511085</v>
      </c>
      <c r="I249" s="218">
        <f t="shared" si="31"/>
        <v>305648.86822073528</v>
      </c>
      <c r="J249" s="218"/>
      <c r="K249" s="218">
        <f t="shared" ref="K249:K312" si="38">+F249</f>
        <v>5062.12914511085</v>
      </c>
      <c r="M249" s="204">
        <f>+$B$39</f>
        <v>1</v>
      </c>
      <c r="N249" s="39">
        <v>47515</v>
      </c>
      <c r="O249" s="39"/>
      <c r="Q249">
        <v>0</v>
      </c>
    </row>
    <row r="250" spans="1:18" outlineLevel="1" x14ac:dyDescent="0.3">
      <c r="A250" s="64">
        <v>135</v>
      </c>
      <c r="B250" s="218">
        <f t="shared" si="30"/>
        <v>305648.86822073528</v>
      </c>
      <c r="C250" s="218">
        <f t="shared" si="32"/>
        <v>1461.936377600734</v>
      </c>
      <c r="D250" s="218">
        <f t="shared" si="33"/>
        <v>3355.673672933528</v>
      </c>
      <c r="E250" s="218">
        <f t="shared" si="34"/>
        <v>244.51909457658823</v>
      </c>
      <c r="F250" s="218">
        <f t="shared" si="35"/>
        <v>5062.12914511085</v>
      </c>
      <c r="G250" s="219">
        <f t="shared" si="36"/>
        <v>200</v>
      </c>
      <c r="H250" s="218">
        <f t="shared" si="37"/>
        <v>5262.12914511085</v>
      </c>
      <c r="I250" s="218">
        <f t="shared" si="31"/>
        <v>304186.93184313457</v>
      </c>
      <c r="J250" s="218"/>
      <c r="K250" s="218">
        <f t="shared" si="38"/>
        <v>5062.12914511085</v>
      </c>
      <c r="M250" s="204">
        <f>+$B$40</f>
        <v>1</v>
      </c>
      <c r="N250" s="39">
        <v>47543</v>
      </c>
      <c r="O250" s="39"/>
      <c r="Q250">
        <v>0</v>
      </c>
    </row>
    <row r="251" spans="1:18" outlineLevel="1" x14ac:dyDescent="0.3">
      <c r="A251" s="64">
        <v>136</v>
      </c>
      <c r="B251" s="218">
        <f t="shared" si="30"/>
        <v>304186.93184313457</v>
      </c>
      <c r="C251" s="218">
        <f t="shared" si="32"/>
        <v>1479.1563097530652</v>
      </c>
      <c r="D251" s="218">
        <f t="shared" si="33"/>
        <v>3339.6232898832768</v>
      </c>
      <c r="E251" s="218">
        <f t="shared" si="34"/>
        <v>243.34954547450766</v>
      </c>
      <c r="F251" s="218">
        <f t="shared" si="35"/>
        <v>5062.12914511085</v>
      </c>
      <c r="G251" s="219">
        <f t="shared" si="36"/>
        <v>200</v>
      </c>
      <c r="H251" s="218">
        <f t="shared" si="37"/>
        <v>5262.12914511085</v>
      </c>
      <c r="I251" s="218">
        <f t="shared" si="31"/>
        <v>302707.7755333815</v>
      </c>
      <c r="J251" s="218"/>
      <c r="K251" s="218">
        <f t="shared" si="38"/>
        <v>5062.12914511085</v>
      </c>
      <c r="M251" s="204">
        <f>+$B$41</f>
        <v>1</v>
      </c>
      <c r="N251" s="39">
        <v>47574</v>
      </c>
      <c r="O251" s="39"/>
      <c r="Q251">
        <v>0</v>
      </c>
    </row>
    <row r="252" spans="1:18" outlineLevel="1" x14ac:dyDescent="0.3">
      <c r="A252" s="64">
        <v>137</v>
      </c>
      <c r="B252" s="218">
        <f t="shared" si="30"/>
        <v>302707.7755333815</v>
      </c>
      <c r="C252" s="218">
        <f t="shared" si="32"/>
        <v>1496.5790729368123</v>
      </c>
      <c r="D252" s="218">
        <f t="shared" si="33"/>
        <v>3323.3838517473328</v>
      </c>
      <c r="E252" s="218">
        <f t="shared" si="34"/>
        <v>242.16622042670522</v>
      </c>
      <c r="F252" s="218">
        <f t="shared" si="35"/>
        <v>5062.12914511085</v>
      </c>
      <c r="G252" s="219">
        <f t="shared" si="36"/>
        <v>200</v>
      </c>
      <c r="H252" s="218">
        <f t="shared" si="37"/>
        <v>5262.12914511085</v>
      </c>
      <c r="I252" s="218">
        <f t="shared" si="31"/>
        <v>301211.19646044471</v>
      </c>
      <c r="J252" s="218"/>
      <c r="K252" s="218">
        <f t="shared" si="38"/>
        <v>5062.12914511085</v>
      </c>
      <c r="M252" s="204">
        <f>+$B$42</f>
        <v>1</v>
      </c>
      <c r="N252" s="39">
        <v>47604</v>
      </c>
      <c r="O252" s="39"/>
      <c r="Q252">
        <v>0</v>
      </c>
    </row>
    <row r="253" spans="1:18" outlineLevel="1" x14ac:dyDescent="0.3">
      <c r="A253" s="64">
        <v>138</v>
      </c>
      <c r="B253" s="218">
        <f t="shared" si="30"/>
        <v>301211.19646044471</v>
      </c>
      <c r="C253" s="218">
        <f t="shared" si="32"/>
        <v>1514.2070562686622</v>
      </c>
      <c r="D253" s="218">
        <f t="shared" si="33"/>
        <v>3306.9531316738321</v>
      </c>
      <c r="E253" s="218">
        <f t="shared" si="34"/>
        <v>240.96895716835579</v>
      </c>
      <c r="F253" s="218">
        <f t="shared" si="35"/>
        <v>5062.12914511085</v>
      </c>
      <c r="G253" s="219">
        <f t="shared" si="36"/>
        <v>200</v>
      </c>
      <c r="H253" s="218">
        <f t="shared" si="37"/>
        <v>5262.12914511085</v>
      </c>
      <c r="I253" s="218">
        <f t="shared" si="31"/>
        <v>299696.98940417607</v>
      </c>
      <c r="J253" s="218"/>
      <c r="K253" s="218">
        <f t="shared" si="38"/>
        <v>5062.12914511085</v>
      </c>
      <c r="M253" s="204">
        <f>+B$43</f>
        <v>1</v>
      </c>
      <c r="N253" s="39">
        <v>47635</v>
      </c>
      <c r="O253" s="39"/>
      <c r="Q253">
        <v>0</v>
      </c>
    </row>
    <row r="254" spans="1:18" outlineLevel="1" x14ac:dyDescent="0.3">
      <c r="A254" s="64">
        <v>139</v>
      </c>
      <c r="B254" s="218">
        <f t="shared" si="30"/>
        <v>299696.98940417607</v>
      </c>
      <c r="C254" s="218">
        <f t="shared" si="32"/>
        <v>-3530.0864681044918</v>
      </c>
      <c r="D254" s="218">
        <f t="shared" si="33"/>
        <v>3290.3288765811508</v>
      </c>
      <c r="E254" s="218">
        <f t="shared" si="34"/>
        <v>239.75759152334086</v>
      </c>
      <c r="F254" s="218">
        <f t="shared" si="35"/>
        <v>0</v>
      </c>
      <c r="G254" s="219">
        <f t="shared" si="36"/>
        <v>200</v>
      </c>
      <c r="H254" s="218">
        <f t="shared" si="36"/>
        <v>200</v>
      </c>
      <c r="I254" s="218">
        <f t="shared" si="31"/>
        <v>303227.07587228058</v>
      </c>
      <c r="J254" s="218"/>
      <c r="K254" s="218">
        <f t="shared" si="38"/>
        <v>0</v>
      </c>
      <c r="M254" s="204">
        <f>+$B$44</f>
        <v>0</v>
      </c>
      <c r="N254" s="39">
        <v>47665</v>
      </c>
      <c r="O254" s="39"/>
      <c r="Q254">
        <v>0</v>
      </c>
    </row>
    <row r="255" spans="1:18" outlineLevel="1" x14ac:dyDescent="0.3">
      <c r="A255" s="64">
        <v>140</v>
      </c>
      <c r="B255" s="218">
        <f t="shared" si="30"/>
        <v>303227.07587228058</v>
      </c>
      <c r="C255" s="218">
        <f t="shared" si="32"/>
        <v>1490.4623111272449</v>
      </c>
      <c r="D255" s="218">
        <f t="shared" si="33"/>
        <v>3329.0851732857809</v>
      </c>
      <c r="E255" s="218">
        <f t="shared" si="34"/>
        <v>242.58166069782447</v>
      </c>
      <c r="F255" s="218">
        <f t="shared" si="35"/>
        <v>5062.12914511085</v>
      </c>
      <c r="G255" s="219">
        <f t="shared" si="36"/>
        <v>200</v>
      </c>
      <c r="H255" s="218">
        <f t="shared" si="37"/>
        <v>5262.12914511085</v>
      </c>
      <c r="I255" s="218">
        <f t="shared" si="31"/>
        <v>301736.61356115335</v>
      </c>
      <c r="J255" s="218"/>
      <c r="K255" s="218">
        <f t="shared" si="38"/>
        <v>5062.12914511085</v>
      </c>
      <c r="M255" s="204">
        <f>+$B$45</f>
        <v>1</v>
      </c>
      <c r="N255" s="39">
        <v>47696</v>
      </c>
      <c r="O255" s="39"/>
      <c r="Q255">
        <v>0</v>
      </c>
    </row>
    <row r="256" spans="1:18" outlineLevel="1" x14ac:dyDescent="0.3">
      <c r="A256" s="64">
        <v>141</v>
      </c>
      <c r="B256" s="218">
        <f t="shared" si="30"/>
        <v>301736.61356115335</v>
      </c>
      <c r="C256" s="218">
        <f t="shared" si="32"/>
        <v>1508.0182460273259</v>
      </c>
      <c r="D256" s="218">
        <f t="shared" si="33"/>
        <v>3312.7216082346017</v>
      </c>
      <c r="E256" s="218">
        <f t="shared" si="34"/>
        <v>241.38929084892268</v>
      </c>
      <c r="F256" s="218">
        <f t="shared" si="35"/>
        <v>5062.12914511085</v>
      </c>
      <c r="G256" s="219">
        <f t="shared" si="36"/>
        <v>200</v>
      </c>
      <c r="H256" s="218">
        <f t="shared" si="37"/>
        <v>5262.12914511085</v>
      </c>
      <c r="I256" s="218">
        <f t="shared" si="31"/>
        <v>300228.595315126</v>
      </c>
      <c r="J256" s="218"/>
      <c r="K256" s="218">
        <f t="shared" si="38"/>
        <v>5062.12914511085</v>
      </c>
      <c r="M256" s="204">
        <f>+$B$46</f>
        <v>1</v>
      </c>
      <c r="N256" s="39">
        <v>47727</v>
      </c>
      <c r="O256" s="39"/>
      <c r="Q256">
        <v>0</v>
      </c>
    </row>
    <row r="257" spans="1:17" outlineLevel="1" x14ac:dyDescent="0.3">
      <c r="A257" s="64">
        <v>142</v>
      </c>
      <c r="B257" s="218">
        <f t="shared" si="30"/>
        <v>300228.595315126</v>
      </c>
      <c r="C257" s="218">
        <f t="shared" si="32"/>
        <v>6787.9101147962929</v>
      </c>
      <c r="D257" s="218">
        <f t="shared" si="33"/>
        <v>3296.1652991733072</v>
      </c>
      <c r="E257" s="218">
        <f t="shared" si="34"/>
        <v>240.18287625210081</v>
      </c>
      <c r="F257" s="218">
        <f t="shared" si="35"/>
        <v>10324.2582902217</v>
      </c>
      <c r="G257" s="219">
        <f t="shared" si="36"/>
        <v>200</v>
      </c>
      <c r="H257" s="218">
        <f t="shared" si="37"/>
        <v>10524.2582902217</v>
      </c>
      <c r="I257" s="218">
        <f t="shared" si="31"/>
        <v>293440.6852003297</v>
      </c>
      <c r="J257" s="218"/>
      <c r="K257" s="218">
        <f t="shared" si="38"/>
        <v>10324.2582902217</v>
      </c>
      <c r="M257" s="204">
        <f>+$B$47</f>
        <v>2</v>
      </c>
      <c r="N257" s="39">
        <v>47757</v>
      </c>
      <c r="O257" s="39"/>
      <c r="Q257">
        <v>200</v>
      </c>
    </row>
    <row r="258" spans="1:17" outlineLevel="1" x14ac:dyDescent="0.3">
      <c r="A258" s="64">
        <v>143</v>
      </c>
      <c r="B258" s="218">
        <f t="shared" si="30"/>
        <v>293440.6852003297</v>
      </c>
      <c r="C258" s="218">
        <f t="shared" si="32"/>
        <v>1605.7347579787129</v>
      </c>
      <c r="D258" s="218">
        <f t="shared" si="33"/>
        <v>3221.6418389718738</v>
      </c>
      <c r="E258" s="218">
        <f t="shared" si="34"/>
        <v>234.75254816026376</v>
      </c>
      <c r="F258" s="218">
        <f t="shared" si="35"/>
        <v>5062.12914511085</v>
      </c>
      <c r="G258" s="219">
        <f t="shared" si="36"/>
        <v>200</v>
      </c>
      <c r="H258" s="218">
        <f t="shared" si="37"/>
        <v>5262.12914511085</v>
      </c>
      <c r="I258" s="218">
        <f t="shared" si="31"/>
        <v>291834.95044235099</v>
      </c>
      <c r="J258" s="218"/>
      <c r="K258" s="218">
        <f t="shared" si="38"/>
        <v>5062.12914511085</v>
      </c>
      <c r="M258" s="204">
        <f>+$B$48</f>
        <v>1</v>
      </c>
      <c r="N258" s="39">
        <v>47788</v>
      </c>
      <c r="O258" s="39"/>
      <c r="Q258">
        <v>0</v>
      </c>
    </row>
    <row r="259" spans="1:17" outlineLevel="1" x14ac:dyDescent="0.3">
      <c r="A259" s="162">
        <v>144</v>
      </c>
      <c r="B259" s="221">
        <f t="shared" si="30"/>
        <v>291834.95044235099</v>
      </c>
      <c r="C259" s="221">
        <f t="shared" si="32"/>
        <v>1624.6484699641915</v>
      </c>
      <c r="D259" s="221">
        <f t="shared" si="33"/>
        <v>3204.0127147927778</v>
      </c>
      <c r="E259" s="221">
        <f t="shared" si="34"/>
        <v>233.46796035388081</v>
      </c>
      <c r="F259" s="221">
        <f t="shared" si="35"/>
        <v>5062.12914511085</v>
      </c>
      <c r="G259" s="252">
        <f t="shared" si="36"/>
        <v>200</v>
      </c>
      <c r="H259" s="221">
        <f t="shared" si="37"/>
        <v>5262.12914511085</v>
      </c>
      <c r="I259" s="221">
        <f t="shared" si="31"/>
        <v>290210.30197238678</v>
      </c>
      <c r="J259" s="218"/>
      <c r="K259" s="218">
        <f t="shared" si="38"/>
        <v>5062.12914511085</v>
      </c>
      <c r="M259" s="204">
        <f>+$B$49</f>
        <v>1</v>
      </c>
      <c r="N259" s="39">
        <v>47818</v>
      </c>
      <c r="O259" s="39"/>
      <c r="Q259">
        <v>0</v>
      </c>
    </row>
    <row r="260" spans="1:17" outlineLevel="1" x14ac:dyDescent="0.3">
      <c r="A260" s="64">
        <v>145</v>
      </c>
      <c r="B260" s="218">
        <f t="shared" si="30"/>
        <v>290210.30197238678</v>
      </c>
      <c r="C260" s="218">
        <f t="shared" si="32"/>
        <v>1643.7849637629756</v>
      </c>
      <c r="D260" s="218">
        <f t="shared" si="33"/>
        <v>3186.1759397699648</v>
      </c>
      <c r="E260" s="218">
        <f t="shared" si="34"/>
        <v>232.16824157790944</v>
      </c>
      <c r="F260" s="218">
        <f t="shared" si="35"/>
        <v>5062.12914511085</v>
      </c>
      <c r="G260" s="219">
        <f t="shared" si="36"/>
        <v>200</v>
      </c>
      <c r="H260" s="218">
        <f t="shared" si="37"/>
        <v>5262.12914511085</v>
      </c>
      <c r="I260" s="218">
        <f t="shared" si="31"/>
        <v>288566.51700862381</v>
      </c>
      <c r="J260" s="218"/>
      <c r="K260" s="218">
        <f t="shared" si="38"/>
        <v>5062.12914511085</v>
      </c>
      <c r="M260" s="204">
        <f>+$B$38</f>
        <v>1</v>
      </c>
      <c r="N260" s="39">
        <v>47849</v>
      </c>
      <c r="O260" s="39"/>
      <c r="Q260">
        <v>0</v>
      </c>
    </row>
    <row r="261" spans="1:17" outlineLevel="1" x14ac:dyDescent="0.3">
      <c r="A261" s="64">
        <v>146</v>
      </c>
      <c r="B261" s="218">
        <f t="shared" si="30"/>
        <v>288566.51700862381</v>
      </c>
      <c r="C261" s="218">
        <f t="shared" si="32"/>
        <v>1663.1468634890612</v>
      </c>
      <c r="D261" s="218">
        <f t="shared" si="33"/>
        <v>3168.12906801489</v>
      </c>
      <c r="E261" s="218">
        <f t="shared" si="34"/>
        <v>230.85321360689906</v>
      </c>
      <c r="F261" s="218">
        <f t="shared" si="35"/>
        <v>5062.12914511085</v>
      </c>
      <c r="G261" s="219">
        <f t="shared" si="36"/>
        <v>200</v>
      </c>
      <c r="H261" s="218">
        <f t="shared" si="37"/>
        <v>5262.12914511085</v>
      </c>
      <c r="I261" s="218">
        <f t="shared" si="31"/>
        <v>286903.37014513474</v>
      </c>
      <c r="J261" s="218"/>
      <c r="K261" s="218">
        <f t="shared" si="38"/>
        <v>5062.12914511085</v>
      </c>
      <c r="M261" s="204">
        <f>+$B$39</f>
        <v>1</v>
      </c>
      <c r="N261" s="39">
        <v>47880</v>
      </c>
      <c r="O261" s="39"/>
      <c r="Q261">
        <v>0</v>
      </c>
    </row>
    <row r="262" spans="1:17" outlineLevel="1" x14ac:dyDescent="0.3">
      <c r="A262" s="64">
        <v>147</v>
      </c>
      <c r="B262" s="218">
        <f t="shared" si="30"/>
        <v>286903.37014513474</v>
      </c>
      <c r="C262" s="218">
        <f t="shared" si="32"/>
        <v>1682.736824165494</v>
      </c>
      <c r="D262" s="218">
        <f t="shared" si="33"/>
        <v>3149.8696248292481</v>
      </c>
      <c r="E262" s="218">
        <f t="shared" si="34"/>
        <v>229.5226961161078</v>
      </c>
      <c r="F262" s="218">
        <f t="shared" si="35"/>
        <v>5062.12914511085</v>
      </c>
      <c r="G262" s="219">
        <f t="shared" si="36"/>
        <v>200</v>
      </c>
      <c r="H262" s="218">
        <f t="shared" si="37"/>
        <v>5262.12914511085</v>
      </c>
      <c r="I262" s="218">
        <f t="shared" si="31"/>
        <v>285220.63332096924</v>
      </c>
      <c r="J262" s="218"/>
      <c r="K262" s="218">
        <f t="shared" si="38"/>
        <v>5062.12914511085</v>
      </c>
      <c r="M262" s="204">
        <f>+$B$40</f>
        <v>1</v>
      </c>
      <c r="N262" s="39">
        <v>47908</v>
      </c>
      <c r="O262" s="39"/>
      <c r="Q262">
        <v>0</v>
      </c>
    </row>
    <row r="263" spans="1:17" outlineLevel="1" x14ac:dyDescent="0.3">
      <c r="A263" s="64">
        <v>148</v>
      </c>
      <c r="B263" s="218">
        <f t="shared" si="30"/>
        <v>285220.63332096924</v>
      </c>
      <c r="C263" s="218">
        <f t="shared" si="32"/>
        <v>1702.557532088445</v>
      </c>
      <c r="D263" s="218">
        <f t="shared" si="33"/>
        <v>3131.39510636563</v>
      </c>
      <c r="E263" s="218">
        <f t="shared" si="34"/>
        <v>228.17650665677539</v>
      </c>
      <c r="F263" s="218">
        <f t="shared" si="35"/>
        <v>5062.12914511085</v>
      </c>
      <c r="G263" s="219">
        <f t="shared" si="36"/>
        <v>200</v>
      </c>
      <c r="H263" s="218">
        <f t="shared" si="37"/>
        <v>5262.12914511085</v>
      </c>
      <c r="I263" s="218">
        <f t="shared" si="31"/>
        <v>283518.07578888081</v>
      </c>
      <c r="J263" s="218"/>
      <c r="K263" s="218">
        <f t="shared" si="38"/>
        <v>5062.12914511085</v>
      </c>
      <c r="M263" s="204">
        <f>+$B$41</f>
        <v>1</v>
      </c>
      <c r="N263" s="39">
        <v>47939</v>
      </c>
      <c r="O263" s="39"/>
      <c r="Q263">
        <v>0</v>
      </c>
    </row>
    <row r="264" spans="1:17" outlineLevel="1" x14ac:dyDescent="0.3">
      <c r="A264" s="64">
        <v>149</v>
      </c>
      <c r="B264" s="218">
        <f t="shared" si="30"/>
        <v>283518.07578888081</v>
      </c>
      <c r="C264" s="218">
        <f t="shared" si="32"/>
        <v>1722.6117051955671</v>
      </c>
      <c r="D264" s="218">
        <f t="shared" si="33"/>
        <v>3112.7029792841786</v>
      </c>
      <c r="E264" s="218">
        <f t="shared" si="34"/>
        <v>226.81446063110465</v>
      </c>
      <c r="F264" s="218">
        <f t="shared" si="35"/>
        <v>5062.12914511085</v>
      </c>
      <c r="G264" s="219">
        <f t="shared" si="36"/>
        <v>200</v>
      </c>
      <c r="H264" s="218">
        <f t="shared" si="37"/>
        <v>5262.12914511085</v>
      </c>
      <c r="I264" s="218">
        <f t="shared" si="31"/>
        <v>281795.46408368525</v>
      </c>
      <c r="J264" s="218"/>
      <c r="K264" s="218">
        <f t="shared" si="38"/>
        <v>5062.12914511085</v>
      </c>
      <c r="M264" s="204">
        <f>+$B$42</f>
        <v>1</v>
      </c>
      <c r="N264" s="39">
        <v>47969</v>
      </c>
      <c r="O264" s="39"/>
      <c r="Q264">
        <v>0</v>
      </c>
    </row>
    <row r="265" spans="1:17" outlineLevel="1" x14ac:dyDescent="0.3">
      <c r="A265" s="64">
        <v>150</v>
      </c>
      <c r="B265" s="218">
        <f t="shared" si="30"/>
        <v>281795.46408368525</v>
      </c>
      <c r="C265" s="218">
        <f t="shared" si="32"/>
        <v>1742.9020934387013</v>
      </c>
      <c r="D265" s="218">
        <f t="shared" si="33"/>
        <v>3093.7906804052004</v>
      </c>
      <c r="E265" s="218">
        <f t="shared" si="34"/>
        <v>225.43637126694821</v>
      </c>
      <c r="F265" s="218">
        <f t="shared" si="35"/>
        <v>5062.12914511085</v>
      </c>
      <c r="G265" s="219">
        <f t="shared" si="36"/>
        <v>200</v>
      </c>
      <c r="H265" s="218">
        <f t="shared" si="37"/>
        <v>5262.12914511085</v>
      </c>
      <c r="I265" s="218">
        <f t="shared" si="31"/>
        <v>280052.56199024653</v>
      </c>
      <c r="J265" s="218"/>
      <c r="K265" s="218">
        <f t="shared" si="38"/>
        <v>5062.12914511085</v>
      </c>
      <c r="M265" s="204">
        <f>+B$43</f>
        <v>1</v>
      </c>
      <c r="N265" s="39">
        <v>48000</v>
      </c>
      <c r="O265" s="39"/>
      <c r="Q265">
        <v>0</v>
      </c>
    </row>
    <row r="266" spans="1:17" outlineLevel="1" x14ac:dyDescent="0.3">
      <c r="A266" s="64">
        <v>151</v>
      </c>
      <c r="B266" s="218">
        <f t="shared" si="30"/>
        <v>280052.56199024653</v>
      </c>
      <c r="C266" s="218">
        <f t="shared" si="32"/>
        <v>-3298.6976659498869</v>
      </c>
      <c r="D266" s="218">
        <f t="shared" si="33"/>
        <v>3074.6556163576897</v>
      </c>
      <c r="E266" s="218">
        <f t="shared" si="34"/>
        <v>224.04204959219723</v>
      </c>
      <c r="F266" s="218">
        <f t="shared" si="35"/>
        <v>0</v>
      </c>
      <c r="G266" s="219">
        <f t="shared" si="36"/>
        <v>200</v>
      </c>
      <c r="H266" s="218">
        <f t="shared" si="36"/>
        <v>200</v>
      </c>
      <c r="I266" s="218">
        <f t="shared" si="31"/>
        <v>283351.2596561964</v>
      </c>
      <c r="J266" s="218"/>
      <c r="K266" s="218">
        <f t="shared" si="38"/>
        <v>0</v>
      </c>
      <c r="M266" s="204">
        <f>+$B$44</f>
        <v>0</v>
      </c>
      <c r="N266" s="39">
        <v>48030</v>
      </c>
      <c r="O266" s="39"/>
      <c r="Q266">
        <v>0</v>
      </c>
    </row>
    <row r="267" spans="1:17" outlineLevel="1" x14ac:dyDescent="0.3">
      <c r="A267" s="64">
        <v>152</v>
      </c>
      <c r="B267" s="218">
        <f t="shared" si="30"/>
        <v>283351.2596561964</v>
      </c>
      <c r="C267" s="218">
        <f t="shared" si="32"/>
        <v>1724.5766077253566</v>
      </c>
      <c r="D267" s="218">
        <f t="shared" si="33"/>
        <v>3110.871529660536</v>
      </c>
      <c r="E267" s="218">
        <f t="shared" si="34"/>
        <v>226.68100772495714</v>
      </c>
      <c r="F267" s="218">
        <f t="shared" si="35"/>
        <v>5062.12914511085</v>
      </c>
      <c r="G267" s="219">
        <f t="shared" si="36"/>
        <v>200</v>
      </c>
      <c r="H267" s="218">
        <f t="shared" si="37"/>
        <v>5262.12914511085</v>
      </c>
      <c r="I267" s="218">
        <f t="shared" si="31"/>
        <v>281626.68304847105</v>
      </c>
      <c r="J267" s="218"/>
      <c r="K267" s="218">
        <f t="shared" si="38"/>
        <v>5062.12914511085</v>
      </c>
      <c r="M267" s="204">
        <f>+$B$45</f>
        <v>1</v>
      </c>
      <c r="N267" s="39">
        <v>48061</v>
      </c>
      <c r="O267" s="39"/>
      <c r="Q267">
        <v>0</v>
      </c>
    </row>
    <row r="268" spans="1:17" outlineLevel="1" x14ac:dyDescent="0.3">
      <c r="A268" s="64">
        <v>153</v>
      </c>
      <c r="B268" s="218">
        <f t="shared" si="30"/>
        <v>281626.68304847105</v>
      </c>
      <c r="C268" s="218">
        <f t="shared" si="32"/>
        <v>1744.890140264486</v>
      </c>
      <c r="D268" s="218">
        <f t="shared" si="33"/>
        <v>3091.9376584075872</v>
      </c>
      <c r="E268" s="218">
        <f t="shared" si="34"/>
        <v>225.30134643877685</v>
      </c>
      <c r="F268" s="218">
        <f t="shared" si="35"/>
        <v>5062.12914511085</v>
      </c>
      <c r="G268" s="219">
        <f t="shared" si="36"/>
        <v>200</v>
      </c>
      <c r="H268" s="218">
        <f t="shared" si="37"/>
        <v>5262.12914511085</v>
      </c>
      <c r="I268" s="218">
        <f t="shared" si="31"/>
        <v>279881.79290820658</v>
      </c>
      <c r="J268" s="218"/>
      <c r="K268" s="218">
        <f t="shared" si="38"/>
        <v>5062.12914511085</v>
      </c>
      <c r="M268" s="204">
        <f>+$B$46</f>
        <v>1</v>
      </c>
      <c r="N268" s="39">
        <v>48092</v>
      </c>
      <c r="O268" s="39"/>
      <c r="Q268">
        <v>0</v>
      </c>
    </row>
    <row r="269" spans="1:17" outlineLevel="1" x14ac:dyDescent="0.3">
      <c r="A269" s="64">
        <v>154</v>
      </c>
      <c r="B269" s="218">
        <f t="shared" si="30"/>
        <v>279881.79290820658</v>
      </c>
      <c r="C269" s="218">
        <f t="shared" si="32"/>
        <v>7027.5720880068293</v>
      </c>
      <c r="D269" s="218">
        <f t="shared" si="33"/>
        <v>3072.7807678883059</v>
      </c>
      <c r="E269" s="218">
        <f t="shared" si="34"/>
        <v>223.90543432656528</v>
      </c>
      <c r="F269" s="218">
        <f t="shared" si="35"/>
        <v>10324.2582902217</v>
      </c>
      <c r="G269" s="219">
        <f t="shared" si="36"/>
        <v>200</v>
      </c>
      <c r="H269" s="218">
        <f t="shared" si="37"/>
        <v>10524.2582902217</v>
      </c>
      <c r="I269" s="218">
        <f t="shared" si="31"/>
        <v>272854.22082019976</v>
      </c>
      <c r="J269" s="218"/>
      <c r="K269" s="218">
        <f t="shared" si="38"/>
        <v>10324.2582902217</v>
      </c>
      <c r="M269" s="204">
        <f>+$B$47</f>
        <v>2</v>
      </c>
      <c r="N269" s="39">
        <v>48122</v>
      </c>
      <c r="O269" s="39"/>
      <c r="Q269">
        <v>200</v>
      </c>
    </row>
    <row r="270" spans="1:17" outlineLevel="1" x14ac:dyDescent="0.3">
      <c r="A270" s="64">
        <v>155</v>
      </c>
      <c r="B270" s="218">
        <f t="shared" si="30"/>
        <v>272854.22082019976</v>
      </c>
      <c r="C270" s="218">
        <f t="shared" si="32"/>
        <v>1848.2196740897825</v>
      </c>
      <c r="D270" s="218">
        <f t="shared" si="33"/>
        <v>2995.6260943649077</v>
      </c>
      <c r="E270" s="218">
        <f t="shared" si="34"/>
        <v>218.28337665615982</v>
      </c>
      <c r="F270" s="218">
        <f t="shared" si="35"/>
        <v>5062.12914511085</v>
      </c>
      <c r="G270" s="219">
        <f t="shared" si="36"/>
        <v>200</v>
      </c>
      <c r="H270" s="218">
        <f t="shared" si="37"/>
        <v>5262.12914511085</v>
      </c>
      <c r="I270" s="218">
        <f t="shared" si="31"/>
        <v>271006.00114610995</v>
      </c>
      <c r="J270" s="218"/>
      <c r="K270" s="218">
        <f t="shared" si="38"/>
        <v>5062.12914511085</v>
      </c>
      <c r="M270" s="204">
        <f>+$B$48</f>
        <v>1</v>
      </c>
      <c r="N270" s="39">
        <v>48153</v>
      </c>
      <c r="O270" s="39"/>
      <c r="Q270">
        <v>0</v>
      </c>
    </row>
    <row r="271" spans="1:17" outlineLevel="1" x14ac:dyDescent="0.3">
      <c r="A271" s="162">
        <v>156</v>
      </c>
      <c r="B271" s="221">
        <f t="shared" si="30"/>
        <v>271006.00114610995</v>
      </c>
      <c r="C271" s="221">
        <f t="shared" si="32"/>
        <v>1869.9895800022841</v>
      </c>
      <c r="D271" s="221">
        <f t="shared" si="33"/>
        <v>2975.334764191678</v>
      </c>
      <c r="E271" s="221">
        <f t="shared" si="34"/>
        <v>216.80480091688796</v>
      </c>
      <c r="F271" s="221">
        <f t="shared" si="35"/>
        <v>5062.12914511085</v>
      </c>
      <c r="G271" s="252">
        <f t="shared" si="36"/>
        <v>200</v>
      </c>
      <c r="H271" s="221">
        <f t="shared" si="37"/>
        <v>5262.12914511085</v>
      </c>
      <c r="I271" s="221">
        <f t="shared" si="31"/>
        <v>269136.01156610769</v>
      </c>
      <c r="J271" s="218"/>
      <c r="K271" s="218">
        <f t="shared" si="38"/>
        <v>5062.12914511085</v>
      </c>
      <c r="M271" s="204">
        <f>+$B$49</f>
        <v>1</v>
      </c>
      <c r="N271" s="39">
        <v>48183</v>
      </c>
      <c r="O271" s="39"/>
      <c r="Q271">
        <v>0</v>
      </c>
    </row>
    <row r="272" spans="1:17" outlineLevel="1" x14ac:dyDescent="0.3">
      <c r="A272" s="64">
        <v>157</v>
      </c>
      <c r="B272" s="218">
        <f t="shared" si="30"/>
        <v>269136.01156610769</v>
      </c>
      <c r="C272" s="218">
        <f t="shared" si="32"/>
        <v>1892.0159104134982</v>
      </c>
      <c r="D272" s="218">
        <f t="shared" si="33"/>
        <v>2954.8044254444658</v>
      </c>
      <c r="E272" s="218">
        <f t="shared" si="34"/>
        <v>215.30880925288616</v>
      </c>
      <c r="F272" s="218">
        <f t="shared" si="35"/>
        <v>5062.12914511085</v>
      </c>
      <c r="G272" s="219">
        <f t="shared" si="36"/>
        <v>200</v>
      </c>
      <c r="H272" s="218">
        <f t="shared" si="37"/>
        <v>5262.12914511085</v>
      </c>
      <c r="I272" s="218">
        <f t="shared" si="31"/>
        <v>267243.99565569416</v>
      </c>
      <c r="J272" s="218"/>
      <c r="K272" s="218">
        <f t="shared" si="38"/>
        <v>5062.12914511085</v>
      </c>
      <c r="M272" s="204">
        <f>+$B$38</f>
        <v>1</v>
      </c>
      <c r="N272" s="39">
        <v>48214</v>
      </c>
      <c r="O272" s="39"/>
      <c r="Q272">
        <v>0</v>
      </c>
    </row>
    <row r="273" spans="1:17" outlineLevel="1" x14ac:dyDescent="0.3">
      <c r="A273" s="64">
        <v>158</v>
      </c>
      <c r="B273" s="218">
        <f t="shared" si="30"/>
        <v>267243.99565569416</v>
      </c>
      <c r="C273" s="218">
        <f t="shared" si="32"/>
        <v>1914.3016857096309</v>
      </c>
      <c r="D273" s="218">
        <f t="shared" si="33"/>
        <v>2934.0322628766635</v>
      </c>
      <c r="E273" s="218">
        <f t="shared" si="34"/>
        <v>213.79519652455534</v>
      </c>
      <c r="F273" s="218">
        <f t="shared" si="35"/>
        <v>5062.12914511085</v>
      </c>
      <c r="G273" s="219">
        <f t="shared" si="36"/>
        <v>200</v>
      </c>
      <c r="H273" s="218">
        <f t="shared" si="37"/>
        <v>5262.12914511085</v>
      </c>
      <c r="I273" s="218">
        <f t="shared" si="31"/>
        <v>265329.69396998454</v>
      </c>
      <c r="J273" s="218"/>
      <c r="K273" s="218">
        <f t="shared" si="38"/>
        <v>5062.12914511085</v>
      </c>
      <c r="M273" s="204">
        <f>+$B$39</f>
        <v>1</v>
      </c>
      <c r="N273" s="39">
        <v>48245</v>
      </c>
      <c r="O273" s="39"/>
      <c r="Q273">
        <v>0</v>
      </c>
    </row>
    <row r="274" spans="1:17" outlineLevel="1" x14ac:dyDescent="0.3">
      <c r="A274" s="64">
        <v>159</v>
      </c>
      <c r="B274" s="218">
        <f t="shared" si="30"/>
        <v>265329.69396998454</v>
      </c>
      <c r="C274" s="218">
        <f t="shared" si="32"/>
        <v>1936.849961853572</v>
      </c>
      <c r="D274" s="218">
        <f t="shared" si="33"/>
        <v>2913.0154280812899</v>
      </c>
      <c r="E274" s="218">
        <f t="shared" si="34"/>
        <v>212.26375517598765</v>
      </c>
      <c r="F274" s="218">
        <f t="shared" si="35"/>
        <v>5062.12914511085</v>
      </c>
      <c r="G274" s="219">
        <f t="shared" si="36"/>
        <v>200</v>
      </c>
      <c r="H274" s="218">
        <f t="shared" si="37"/>
        <v>5262.12914511085</v>
      </c>
      <c r="I274" s="218">
        <f t="shared" si="31"/>
        <v>263392.84400813095</v>
      </c>
      <c r="J274" s="218"/>
      <c r="K274" s="218">
        <f t="shared" si="38"/>
        <v>5062.12914511085</v>
      </c>
      <c r="M274" s="204">
        <f>+$B$40</f>
        <v>1</v>
      </c>
      <c r="N274" s="39">
        <v>48274</v>
      </c>
      <c r="O274" s="39"/>
      <c r="Q274">
        <v>0</v>
      </c>
    </row>
    <row r="275" spans="1:17" outlineLevel="1" x14ac:dyDescent="0.3">
      <c r="A275" s="64">
        <v>160</v>
      </c>
      <c r="B275" s="218">
        <f t="shared" si="30"/>
        <v>263392.84400813095</v>
      </c>
      <c r="C275" s="218">
        <f t="shared" si="32"/>
        <v>1959.6638308039451</v>
      </c>
      <c r="D275" s="218">
        <f t="shared" si="33"/>
        <v>2891.7510391004002</v>
      </c>
      <c r="E275" s="218">
        <f t="shared" si="34"/>
        <v>210.71427520650477</v>
      </c>
      <c r="F275" s="218">
        <f t="shared" si="35"/>
        <v>5062.12914511085</v>
      </c>
      <c r="G275" s="219">
        <f t="shared" si="36"/>
        <v>200</v>
      </c>
      <c r="H275" s="218">
        <f t="shared" si="37"/>
        <v>5262.12914511085</v>
      </c>
      <c r="I275" s="218">
        <f t="shared" si="31"/>
        <v>261433.18017732701</v>
      </c>
      <c r="J275" s="218"/>
      <c r="K275" s="218">
        <f t="shared" si="38"/>
        <v>5062.12914511085</v>
      </c>
      <c r="M275" s="204">
        <f>+$B$41</f>
        <v>1</v>
      </c>
      <c r="N275" s="39">
        <v>48305</v>
      </c>
      <c r="O275" s="39"/>
      <c r="Q275">
        <v>0</v>
      </c>
    </row>
    <row r="276" spans="1:17" outlineLevel="1" x14ac:dyDescent="0.3">
      <c r="A276" s="64">
        <v>161</v>
      </c>
      <c r="B276" s="218">
        <f t="shared" si="30"/>
        <v>261433.18017732701</v>
      </c>
      <c r="C276" s="218">
        <f t="shared" si="32"/>
        <v>1982.7464209390946</v>
      </c>
      <c r="D276" s="218">
        <f t="shared" si="33"/>
        <v>2870.2361800298941</v>
      </c>
      <c r="E276" s="218">
        <f t="shared" si="34"/>
        <v>209.14654414186163</v>
      </c>
      <c r="F276" s="218">
        <f t="shared" si="35"/>
        <v>5062.12914511085</v>
      </c>
      <c r="G276" s="219">
        <f t="shared" si="36"/>
        <v>200</v>
      </c>
      <c r="H276" s="218">
        <f t="shared" si="37"/>
        <v>5262.12914511085</v>
      </c>
      <c r="I276" s="218">
        <f t="shared" si="31"/>
        <v>259450.43375638791</v>
      </c>
      <c r="J276" s="218"/>
      <c r="K276" s="218">
        <f t="shared" si="38"/>
        <v>5062.12914511085</v>
      </c>
      <c r="M276" s="204">
        <f>+$B$42</f>
        <v>1</v>
      </c>
      <c r="N276" s="39">
        <v>48335</v>
      </c>
      <c r="O276" s="39"/>
      <c r="Q276">
        <v>0</v>
      </c>
    </row>
    <row r="277" spans="1:17" outlineLevel="1" x14ac:dyDescent="0.3">
      <c r="A277" s="64">
        <v>162</v>
      </c>
      <c r="B277" s="218">
        <f t="shared" si="30"/>
        <v>259450.43375638791</v>
      </c>
      <c r="C277" s="218">
        <f t="shared" si="32"/>
        <v>2006.1008974860724</v>
      </c>
      <c r="D277" s="218">
        <f t="shared" si="33"/>
        <v>2848.4679006196675</v>
      </c>
      <c r="E277" s="218">
        <f t="shared" si="34"/>
        <v>207.56034700511034</v>
      </c>
      <c r="F277" s="218">
        <f t="shared" si="35"/>
        <v>5062.12914511085</v>
      </c>
      <c r="G277" s="219">
        <f t="shared" si="36"/>
        <v>200</v>
      </c>
      <c r="H277" s="218">
        <f t="shared" si="37"/>
        <v>5262.12914511085</v>
      </c>
      <c r="I277" s="218">
        <f t="shared" si="31"/>
        <v>257444.33285890185</v>
      </c>
      <c r="J277" s="218"/>
      <c r="K277" s="218">
        <f t="shared" si="38"/>
        <v>5062.12914511085</v>
      </c>
      <c r="M277" s="204">
        <f>+B$43</f>
        <v>1</v>
      </c>
      <c r="N277" s="39">
        <v>48366</v>
      </c>
      <c r="O277" s="39"/>
      <c r="Q277">
        <v>0</v>
      </c>
    </row>
    <row r="278" spans="1:17" outlineLevel="1" x14ac:dyDescent="0.3">
      <c r="A278" s="64">
        <v>163</v>
      </c>
      <c r="B278" s="218">
        <f t="shared" si="30"/>
        <v>257444.33285890185</v>
      </c>
      <c r="C278" s="218">
        <f t="shared" si="32"/>
        <v>-3032.3986821561793</v>
      </c>
      <c r="D278" s="218">
        <f t="shared" si="33"/>
        <v>2826.4432158690579</v>
      </c>
      <c r="E278" s="218">
        <f t="shared" si="34"/>
        <v>205.95546628712148</v>
      </c>
      <c r="F278" s="218">
        <f t="shared" si="35"/>
        <v>0</v>
      </c>
      <c r="G278" s="219">
        <f t="shared" si="36"/>
        <v>200</v>
      </c>
      <c r="H278" s="218">
        <f t="shared" si="36"/>
        <v>200</v>
      </c>
      <c r="I278" s="218">
        <f t="shared" si="31"/>
        <v>260476.73154105802</v>
      </c>
      <c r="J278" s="218"/>
      <c r="K278" s="218">
        <f t="shared" si="38"/>
        <v>0</v>
      </c>
      <c r="M278" s="204">
        <f>+$B$44</f>
        <v>0</v>
      </c>
      <c r="N278" s="39">
        <v>48396</v>
      </c>
      <c r="O278" s="39"/>
      <c r="Q278">
        <v>0</v>
      </c>
    </row>
    <row r="279" spans="1:17" outlineLevel="1" x14ac:dyDescent="0.3">
      <c r="A279" s="64">
        <v>164</v>
      </c>
      <c r="B279" s="218">
        <f t="shared" si="30"/>
        <v>260476.73154105802</v>
      </c>
      <c r="C279" s="218">
        <f t="shared" si="32"/>
        <v>1994.0122878236521</v>
      </c>
      <c r="D279" s="218">
        <f t="shared" si="33"/>
        <v>2859.7354720543512</v>
      </c>
      <c r="E279" s="218">
        <f t="shared" si="34"/>
        <v>208.38138523284641</v>
      </c>
      <c r="F279" s="218">
        <f t="shared" si="35"/>
        <v>5062.12914511085</v>
      </c>
      <c r="G279" s="219">
        <f t="shared" si="36"/>
        <v>200</v>
      </c>
      <c r="H279" s="218">
        <f t="shared" si="37"/>
        <v>5262.12914511085</v>
      </c>
      <c r="I279" s="218">
        <f t="shared" si="31"/>
        <v>258482.71925323436</v>
      </c>
      <c r="J279" s="218"/>
      <c r="K279" s="218">
        <f t="shared" si="38"/>
        <v>5062.12914511085</v>
      </c>
      <c r="M279" s="204">
        <f>+$B$45</f>
        <v>1</v>
      </c>
      <c r="N279" s="39">
        <v>48427</v>
      </c>
      <c r="O279" s="39"/>
      <c r="Q279">
        <v>0</v>
      </c>
    </row>
    <row r="280" spans="1:17" outlineLevel="1" x14ac:dyDescent="0.3">
      <c r="A280" s="64">
        <v>165</v>
      </c>
      <c r="B280" s="218">
        <f t="shared" si="30"/>
        <v>258482.71925323436</v>
      </c>
      <c r="C280" s="218">
        <f t="shared" si="32"/>
        <v>2017.499463348754</v>
      </c>
      <c r="D280" s="218">
        <f t="shared" si="33"/>
        <v>2837.8435063595089</v>
      </c>
      <c r="E280" s="218">
        <f t="shared" si="34"/>
        <v>206.7861754025875</v>
      </c>
      <c r="F280" s="218">
        <f t="shared" si="35"/>
        <v>5062.12914511085</v>
      </c>
      <c r="G280" s="219">
        <f t="shared" si="36"/>
        <v>200</v>
      </c>
      <c r="H280" s="218">
        <f t="shared" si="37"/>
        <v>5262.12914511085</v>
      </c>
      <c r="I280" s="218">
        <f t="shared" si="31"/>
        <v>256465.2197898856</v>
      </c>
      <c r="J280" s="218"/>
      <c r="K280" s="218">
        <f t="shared" si="38"/>
        <v>5062.12914511085</v>
      </c>
      <c r="M280" s="204">
        <f>+$B$46</f>
        <v>1</v>
      </c>
      <c r="N280" s="39">
        <v>48458</v>
      </c>
      <c r="O280" s="39"/>
      <c r="Q280">
        <v>0</v>
      </c>
    </row>
    <row r="281" spans="1:17" outlineLevel="1" x14ac:dyDescent="0.3">
      <c r="A281" s="64">
        <v>166</v>
      </c>
      <c r="B281" s="218">
        <f t="shared" si="30"/>
        <v>256465.2197898856</v>
      </c>
      <c r="C281" s="218">
        <f t="shared" si="32"/>
        <v>7303.3924359479424</v>
      </c>
      <c r="D281" s="218">
        <f t="shared" si="33"/>
        <v>2815.6936784418485</v>
      </c>
      <c r="E281" s="218">
        <f t="shared" si="34"/>
        <v>205.17217583190848</v>
      </c>
      <c r="F281" s="218">
        <f t="shared" si="35"/>
        <v>10324.2582902217</v>
      </c>
      <c r="G281" s="219">
        <f t="shared" si="36"/>
        <v>200</v>
      </c>
      <c r="H281" s="218">
        <f t="shared" si="37"/>
        <v>10524.2582902217</v>
      </c>
      <c r="I281" s="218">
        <f t="shared" si="31"/>
        <v>249161.82735393767</v>
      </c>
      <c r="J281" s="218"/>
      <c r="K281" s="218">
        <f t="shared" si="38"/>
        <v>10324.2582902217</v>
      </c>
      <c r="M281" s="204">
        <f>+$B$47</f>
        <v>2</v>
      </c>
      <c r="N281" s="39">
        <v>48488</v>
      </c>
      <c r="O281" s="39"/>
      <c r="Q281">
        <v>200</v>
      </c>
    </row>
    <row r="282" spans="1:17" outlineLevel="1" x14ac:dyDescent="0.3">
      <c r="A282" s="64">
        <v>167</v>
      </c>
      <c r="B282" s="218">
        <f t="shared" si="30"/>
        <v>249161.82735393767</v>
      </c>
      <c r="C282" s="218">
        <f t="shared" si="32"/>
        <v>2127.2888690741402</v>
      </c>
      <c r="D282" s="218">
        <f t="shared" si="33"/>
        <v>2735.5108141535593</v>
      </c>
      <c r="E282" s="218">
        <f t="shared" si="34"/>
        <v>199.32946188315015</v>
      </c>
      <c r="F282" s="218">
        <f t="shared" si="35"/>
        <v>5062.12914511085</v>
      </c>
      <c r="G282" s="219">
        <f t="shared" si="36"/>
        <v>200</v>
      </c>
      <c r="H282" s="218">
        <f t="shared" si="37"/>
        <v>5262.12914511085</v>
      </c>
      <c r="I282" s="218">
        <f t="shared" si="31"/>
        <v>247034.53848486353</v>
      </c>
      <c r="J282" s="218"/>
      <c r="K282" s="218">
        <f t="shared" si="38"/>
        <v>5062.12914511085</v>
      </c>
      <c r="M282" s="204">
        <f>+$B$48</f>
        <v>1</v>
      </c>
      <c r="N282" s="39">
        <v>48519</v>
      </c>
      <c r="O282" s="39"/>
      <c r="Q282">
        <v>0</v>
      </c>
    </row>
    <row r="283" spans="1:17" outlineLevel="1" x14ac:dyDescent="0.3">
      <c r="A283" s="162">
        <v>168</v>
      </c>
      <c r="B283" s="221">
        <f t="shared" si="30"/>
        <v>247034.53848486353</v>
      </c>
      <c r="C283" s="221">
        <f t="shared" si="32"/>
        <v>2152.3458897182168</v>
      </c>
      <c r="D283" s="221">
        <f t="shared" si="33"/>
        <v>2712.1556246047426</v>
      </c>
      <c r="E283" s="221">
        <f t="shared" si="34"/>
        <v>197.62763078789084</v>
      </c>
      <c r="F283" s="221">
        <f t="shared" si="35"/>
        <v>5062.12914511085</v>
      </c>
      <c r="G283" s="252">
        <f t="shared" si="36"/>
        <v>200</v>
      </c>
      <c r="H283" s="221">
        <f t="shared" si="37"/>
        <v>5262.12914511085</v>
      </c>
      <c r="I283" s="221">
        <f t="shared" si="31"/>
        <v>244882.19259514532</v>
      </c>
      <c r="J283" s="218"/>
      <c r="K283" s="218">
        <f t="shared" si="38"/>
        <v>5062.12914511085</v>
      </c>
      <c r="M283" s="204">
        <f>+$B$49</f>
        <v>1</v>
      </c>
      <c r="N283" s="39">
        <v>48549</v>
      </c>
      <c r="O283" s="39"/>
      <c r="Q283">
        <v>0</v>
      </c>
    </row>
    <row r="284" spans="1:17" outlineLevel="1" x14ac:dyDescent="0.3">
      <c r="A284" s="64">
        <v>169</v>
      </c>
      <c r="B284" s="218">
        <f t="shared" si="30"/>
        <v>244882.19259514532</v>
      </c>
      <c r="C284" s="218">
        <f t="shared" si="32"/>
        <v>2177.6980532987723</v>
      </c>
      <c r="D284" s="218">
        <f t="shared" si="33"/>
        <v>2688.5253377359618</v>
      </c>
      <c r="E284" s="218">
        <f t="shared" si="34"/>
        <v>195.90575407611627</v>
      </c>
      <c r="F284" s="218">
        <f t="shared" si="35"/>
        <v>5062.12914511085</v>
      </c>
      <c r="G284" s="219">
        <f t="shared" si="36"/>
        <v>200</v>
      </c>
      <c r="H284" s="218">
        <f t="shared" si="37"/>
        <v>5262.12914511085</v>
      </c>
      <c r="I284" s="218">
        <f t="shared" si="31"/>
        <v>242704.49454184654</v>
      </c>
      <c r="J284" s="218"/>
      <c r="K284" s="218">
        <f t="shared" si="38"/>
        <v>5062.12914511085</v>
      </c>
      <c r="M284" s="204">
        <f>+$B$38</f>
        <v>1</v>
      </c>
      <c r="N284" s="39">
        <v>48580</v>
      </c>
      <c r="O284" s="39"/>
      <c r="Q284">
        <v>0</v>
      </c>
    </row>
    <row r="285" spans="1:17" outlineLevel="1" x14ac:dyDescent="0.3">
      <c r="A285" s="64">
        <v>170</v>
      </c>
      <c r="B285" s="218">
        <f t="shared" si="30"/>
        <v>242704.49454184654</v>
      </c>
      <c r="C285" s="218">
        <f t="shared" si="32"/>
        <v>2203.3488362607586</v>
      </c>
      <c r="D285" s="218">
        <f t="shared" si="33"/>
        <v>2664.6167132166138</v>
      </c>
      <c r="E285" s="218">
        <f t="shared" si="34"/>
        <v>194.16359563347723</v>
      </c>
      <c r="F285" s="218">
        <f t="shared" si="35"/>
        <v>5062.12914511085</v>
      </c>
      <c r="G285" s="219">
        <f t="shared" si="36"/>
        <v>200</v>
      </c>
      <c r="H285" s="218">
        <f t="shared" si="37"/>
        <v>5262.12914511085</v>
      </c>
      <c r="I285" s="218">
        <f t="shared" si="31"/>
        <v>240501.14570558578</v>
      </c>
      <c r="J285" s="218"/>
      <c r="K285" s="218">
        <f t="shared" si="38"/>
        <v>5062.12914511085</v>
      </c>
      <c r="M285" s="204">
        <f>+$B$39</f>
        <v>1</v>
      </c>
      <c r="N285" s="39">
        <v>48611</v>
      </c>
      <c r="O285" s="39"/>
      <c r="Q285">
        <v>0</v>
      </c>
    </row>
    <row r="286" spans="1:17" outlineLevel="1" x14ac:dyDescent="0.3">
      <c r="A286" s="64">
        <v>171</v>
      </c>
      <c r="B286" s="218">
        <f t="shared" si="30"/>
        <v>240501.14570558578</v>
      </c>
      <c r="C286" s="218">
        <f t="shared" si="32"/>
        <v>2229.301755997662</v>
      </c>
      <c r="D286" s="218">
        <f t="shared" si="33"/>
        <v>2640.4264725487196</v>
      </c>
      <c r="E286" s="218">
        <f t="shared" si="34"/>
        <v>192.40091656446862</v>
      </c>
      <c r="F286" s="218">
        <f t="shared" si="35"/>
        <v>5062.12914511085</v>
      </c>
      <c r="G286" s="219">
        <f t="shared" si="36"/>
        <v>200</v>
      </c>
      <c r="H286" s="218">
        <f t="shared" si="37"/>
        <v>5262.12914511085</v>
      </c>
      <c r="I286" s="218">
        <f t="shared" si="31"/>
        <v>238271.8439495881</v>
      </c>
      <c r="J286" s="218"/>
      <c r="K286" s="218">
        <f t="shared" si="38"/>
        <v>5062.12914511085</v>
      </c>
      <c r="M286" s="204">
        <f>+$B$40</f>
        <v>1</v>
      </c>
      <c r="N286" s="39">
        <v>48639</v>
      </c>
      <c r="O286" s="39"/>
      <c r="Q286">
        <v>0</v>
      </c>
    </row>
    <row r="287" spans="1:17" outlineLevel="1" x14ac:dyDescent="0.3">
      <c r="A287" s="64">
        <v>172</v>
      </c>
      <c r="B287" s="218">
        <f t="shared" si="30"/>
        <v>238271.8439495881</v>
      </c>
      <c r="C287" s="218">
        <f t="shared" si="32"/>
        <v>2255.5603713338196</v>
      </c>
      <c r="D287" s="218">
        <f t="shared" si="33"/>
        <v>2615.9512986173595</v>
      </c>
      <c r="E287" s="218">
        <f t="shared" si="34"/>
        <v>190.61747515967051</v>
      </c>
      <c r="F287" s="218">
        <f t="shared" si="35"/>
        <v>5062.12914511085</v>
      </c>
      <c r="G287" s="219">
        <f t="shared" si="36"/>
        <v>200</v>
      </c>
      <c r="H287" s="218">
        <f t="shared" si="37"/>
        <v>5262.12914511085</v>
      </c>
      <c r="I287" s="218">
        <f t="shared" si="31"/>
        <v>236016.28357825428</v>
      </c>
      <c r="J287" s="218"/>
      <c r="K287" s="218">
        <f t="shared" si="38"/>
        <v>5062.12914511085</v>
      </c>
      <c r="M287" s="204">
        <f>+$B$41</f>
        <v>1</v>
      </c>
      <c r="N287" s="39">
        <v>48670</v>
      </c>
      <c r="O287" s="39"/>
      <c r="Q287">
        <v>0</v>
      </c>
    </row>
    <row r="288" spans="1:17" outlineLevel="1" x14ac:dyDescent="0.3">
      <c r="A288" s="64">
        <v>173</v>
      </c>
      <c r="B288" s="218">
        <f t="shared" si="30"/>
        <v>236016.28357825428</v>
      </c>
      <c r="C288" s="218">
        <f t="shared" si="32"/>
        <v>2282.1282830124387</v>
      </c>
      <c r="D288" s="218">
        <f t="shared" si="33"/>
        <v>2591.1878352358076</v>
      </c>
      <c r="E288" s="218">
        <f t="shared" si="34"/>
        <v>188.81302686260344</v>
      </c>
      <c r="F288" s="218">
        <f t="shared" si="35"/>
        <v>5062.12914511085</v>
      </c>
      <c r="G288" s="219">
        <f t="shared" si="36"/>
        <v>200</v>
      </c>
      <c r="H288" s="218">
        <f t="shared" si="37"/>
        <v>5262.12914511085</v>
      </c>
      <c r="I288" s="218">
        <f t="shared" si="31"/>
        <v>233734.15529524186</v>
      </c>
      <c r="J288" s="218"/>
      <c r="K288" s="218">
        <f t="shared" si="38"/>
        <v>5062.12914511085</v>
      </c>
      <c r="M288" s="204">
        <f>+$B$42</f>
        <v>1</v>
      </c>
      <c r="N288" s="39">
        <v>48700</v>
      </c>
      <c r="O288" s="39"/>
      <c r="Q288">
        <v>0</v>
      </c>
    </row>
    <row r="289" spans="1:17" outlineLevel="1" x14ac:dyDescent="0.3">
      <c r="A289" s="64">
        <v>174</v>
      </c>
      <c r="B289" s="218">
        <f t="shared" si="30"/>
        <v>233734.15529524186</v>
      </c>
      <c r="C289" s="218">
        <f t="shared" si="32"/>
        <v>2309.0091341893458</v>
      </c>
      <c r="D289" s="218">
        <f t="shared" si="33"/>
        <v>2566.1326866853105</v>
      </c>
      <c r="E289" s="218">
        <f t="shared" si="34"/>
        <v>186.9873242361935</v>
      </c>
      <c r="F289" s="218">
        <f t="shared" si="35"/>
        <v>5062.12914511085</v>
      </c>
      <c r="G289" s="219">
        <f t="shared" si="36"/>
        <v>200</v>
      </c>
      <c r="H289" s="218">
        <f t="shared" si="37"/>
        <v>5262.12914511085</v>
      </c>
      <c r="I289" s="218">
        <f t="shared" si="31"/>
        <v>231425.14616105251</v>
      </c>
      <c r="J289" s="218"/>
      <c r="K289" s="218">
        <f t="shared" si="38"/>
        <v>5062.12914511085</v>
      </c>
      <c r="M289" s="204">
        <f>+B$43</f>
        <v>1</v>
      </c>
      <c r="N289" s="39">
        <v>48731</v>
      </c>
      <c r="O289" s="39"/>
      <c r="Q289">
        <v>0</v>
      </c>
    </row>
    <row r="290" spans="1:17" outlineLevel="1" x14ac:dyDescent="0.3">
      <c r="A290" s="64">
        <v>175</v>
      </c>
      <c r="B290" s="218">
        <f t="shared" si="30"/>
        <v>231425.14616105251</v>
      </c>
      <c r="C290" s="218">
        <f t="shared" si="32"/>
        <v>-2725.9225341782894</v>
      </c>
      <c r="D290" s="218">
        <f t="shared" si="33"/>
        <v>2540.7824172494475</v>
      </c>
      <c r="E290" s="218">
        <f t="shared" si="34"/>
        <v>185.14011692884202</v>
      </c>
      <c r="F290" s="218">
        <f t="shared" si="35"/>
        <v>0</v>
      </c>
      <c r="G290" s="219">
        <f t="shared" si="36"/>
        <v>200</v>
      </c>
      <c r="H290" s="218">
        <f t="shared" si="36"/>
        <v>200</v>
      </c>
      <c r="I290" s="218">
        <f t="shared" si="31"/>
        <v>234151.06869523082</v>
      </c>
      <c r="J290" s="218"/>
      <c r="K290" s="218">
        <f t="shared" si="38"/>
        <v>0</v>
      </c>
      <c r="M290" s="204">
        <f>+$B$44</f>
        <v>0</v>
      </c>
      <c r="N290" s="39">
        <v>48761</v>
      </c>
      <c r="O290" s="39"/>
      <c r="Q290">
        <v>0</v>
      </c>
    </row>
    <row r="291" spans="1:17" outlineLevel="1" x14ac:dyDescent="0.3">
      <c r="A291" s="64">
        <v>176</v>
      </c>
      <c r="B291" s="218">
        <f t="shared" si="30"/>
        <v>234151.06869523082</v>
      </c>
      <c r="C291" s="218">
        <f t="shared" si="32"/>
        <v>2304.0983729748323</v>
      </c>
      <c r="D291" s="218">
        <f t="shared" si="33"/>
        <v>2570.7099171798327</v>
      </c>
      <c r="E291" s="218">
        <f t="shared" si="34"/>
        <v>187.32085495618466</v>
      </c>
      <c r="F291" s="218">
        <f t="shared" si="35"/>
        <v>5062.12914511085</v>
      </c>
      <c r="G291" s="219">
        <f t="shared" si="36"/>
        <v>200</v>
      </c>
      <c r="H291" s="218">
        <f t="shared" si="37"/>
        <v>5262.12914511085</v>
      </c>
      <c r="I291" s="218">
        <f t="shared" si="31"/>
        <v>231846.97032225598</v>
      </c>
      <c r="J291" s="218"/>
      <c r="K291" s="218">
        <f t="shared" si="38"/>
        <v>5062.12914511085</v>
      </c>
      <c r="M291" s="204">
        <f>+$B$45</f>
        <v>1</v>
      </c>
      <c r="N291" s="39">
        <v>48792</v>
      </c>
      <c r="O291" s="39"/>
      <c r="Q291">
        <v>0</v>
      </c>
    </row>
    <row r="292" spans="1:17" outlineLevel="1" x14ac:dyDescent="0.3">
      <c r="A292" s="64">
        <v>177</v>
      </c>
      <c r="B292" s="218">
        <f t="shared" si="30"/>
        <v>231846.97032225598</v>
      </c>
      <c r="C292" s="218">
        <f t="shared" si="32"/>
        <v>2331.2380065887392</v>
      </c>
      <c r="D292" s="218">
        <f t="shared" si="33"/>
        <v>2545.4135622643062</v>
      </c>
      <c r="E292" s="218">
        <f t="shared" si="34"/>
        <v>185.4775762578048</v>
      </c>
      <c r="F292" s="218">
        <f t="shared" si="35"/>
        <v>5062.12914511085</v>
      </c>
      <c r="G292" s="219">
        <f t="shared" si="36"/>
        <v>200</v>
      </c>
      <c r="H292" s="218">
        <f t="shared" si="37"/>
        <v>5262.12914511085</v>
      </c>
      <c r="I292" s="218">
        <f t="shared" si="31"/>
        <v>229515.73231566724</v>
      </c>
      <c r="J292" s="218"/>
      <c r="K292" s="218">
        <f t="shared" si="38"/>
        <v>5062.12914511085</v>
      </c>
      <c r="M292" s="204">
        <f>+$B$46</f>
        <v>1</v>
      </c>
      <c r="N292" s="39">
        <v>48823</v>
      </c>
      <c r="O292" s="39"/>
      <c r="Q292">
        <v>0</v>
      </c>
    </row>
    <row r="293" spans="1:17" outlineLevel="1" x14ac:dyDescent="0.3">
      <c r="A293" s="64">
        <v>178</v>
      </c>
      <c r="B293" s="218">
        <f t="shared" si="30"/>
        <v>229515.73231566724</v>
      </c>
      <c r="C293" s="218">
        <f t="shared" si="32"/>
        <v>7620.8264590398157</v>
      </c>
      <c r="D293" s="218">
        <f t="shared" si="33"/>
        <v>2519.8192453293509</v>
      </c>
      <c r="E293" s="218">
        <f t="shared" si="34"/>
        <v>183.61258585253378</v>
      </c>
      <c r="F293" s="218">
        <f t="shared" si="35"/>
        <v>10324.2582902217</v>
      </c>
      <c r="G293" s="219">
        <f t="shared" si="36"/>
        <v>200</v>
      </c>
      <c r="H293" s="218">
        <f t="shared" si="37"/>
        <v>10524.2582902217</v>
      </c>
      <c r="I293" s="218">
        <f t="shared" si="31"/>
        <v>221894.90585662742</v>
      </c>
      <c r="J293" s="218"/>
      <c r="K293" s="218">
        <f t="shared" si="38"/>
        <v>10324.2582902217</v>
      </c>
      <c r="M293" s="204">
        <f>+$B$47</f>
        <v>2</v>
      </c>
      <c r="N293" s="39">
        <v>48853</v>
      </c>
      <c r="O293" s="39"/>
      <c r="Q293">
        <v>200</v>
      </c>
    </row>
    <row r="294" spans="1:17" outlineLevel="1" x14ac:dyDescent="0.3">
      <c r="A294" s="64">
        <v>179</v>
      </c>
      <c r="B294" s="218">
        <f t="shared" si="30"/>
        <v>221894.90585662742</v>
      </c>
      <c r="C294" s="218">
        <f t="shared" si="32"/>
        <v>2448.4619005279596</v>
      </c>
      <c r="D294" s="218">
        <f t="shared" si="33"/>
        <v>2436.1513198975886</v>
      </c>
      <c r="E294" s="218">
        <f t="shared" si="34"/>
        <v>177.51592468530194</v>
      </c>
      <c r="F294" s="218">
        <f t="shared" si="35"/>
        <v>5062.12914511085</v>
      </c>
      <c r="G294" s="219">
        <f t="shared" si="36"/>
        <v>200</v>
      </c>
      <c r="H294" s="218">
        <f t="shared" si="37"/>
        <v>5262.12914511085</v>
      </c>
      <c r="I294" s="218">
        <f t="shared" si="31"/>
        <v>219446.44395609945</v>
      </c>
      <c r="J294" s="218"/>
      <c r="K294" s="218">
        <f t="shared" si="38"/>
        <v>5062.12914511085</v>
      </c>
      <c r="M294" s="204">
        <f>+$B$48</f>
        <v>1</v>
      </c>
      <c r="N294" s="39">
        <v>48884</v>
      </c>
      <c r="O294" s="39"/>
      <c r="Q294">
        <v>0</v>
      </c>
    </row>
    <row r="295" spans="1:17" outlineLevel="1" x14ac:dyDescent="0.3">
      <c r="A295" s="162">
        <v>180</v>
      </c>
      <c r="B295" s="221">
        <f t="shared" si="30"/>
        <v>219446.44395609945</v>
      </c>
      <c r="C295" s="221">
        <f t="shared" si="32"/>
        <v>2477.3019707599187</v>
      </c>
      <c r="D295" s="221">
        <f t="shared" si="33"/>
        <v>2409.2700191860513</v>
      </c>
      <c r="E295" s="221">
        <f t="shared" si="34"/>
        <v>175.55715516487956</v>
      </c>
      <c r="F295" s="221">
        <f t="shared" si="35"/>
        <v>5062.12914511085</v>
      </c>
      <c r="G295" s="252">
        <f t="shared" si="36"/>
        <v>200</v>
      </c>
      <c r="H295" s="221">
        <f t="shared" si="37"/>
        <v>5262.12914511085</v>
      </c>
      <c r="I295" s="221">
        <f t="shared" si="31"/>
        <v>216969.14198533952</v>
      </c>
      <c r="J295" s="218"/>
      <c r="K295" s="218">
        <f t="shared" si="38"/>
        <v>5062.12914511085</v>
      </c>
      <c r="M295" s="204">
        <f>+$B$49</f>
        <v>1</v>
      </c>
      <c r="N295" s="39">
        <v>48914</v>
      </c>
      <c r="O295" s="39"/>
      <c r="Q295">
        <v>0</v>
      </c>
    </row>
    <row r="296" spans="1:17" outlineLevel="1" x14ac:dyDescent="0.3">
      <c r="A296" s="64">
        <v>181</v>
      </c>
      <c r="B296" s="218">
        <f t="shared" si="30"/>
        <v>216969.14198533952</v>
      </c>
      <c r="C296" s="218">
        <f t="shared" si="32"/>
        <v>2506.4817439093731</v>
      </c>
      <c r="D296" s="218">
        <f t="shared" si="33"/>
        <v>2382.0720876132054</v>
      </c>
      <c r="E296" s="218">
        <f t="shared" si="34"/>
        <v>173.57531358827163</v>
      </c>
      <c r="F296" s="218">
        <f t="shared" si="35"/>
        <v>5062.12914511085</v>
      </c>
      <c r="G296" s="219">
        <f t="shared" si="36"/>
        <v>200</v>
      </c>
      <c r="H296" s="218">
        <f t="shared" si="37"/>
        <v>5262.12914511085</v>
      </c>
      <c r="I296" s="218">
        <f t="shared" si="31"/>
        <v>214462.66024143016</v>
      </c>
      <c r="J296" s="218"/>
      <c r="K296" s="218">
        <f t="shared" si="38"/>
        <v>5062.12914511085</v>
      </c>
      <c r="M296" s="204">
        <f>+$B$38</f>
        <v>1</v>
      </c>
      <c r="N296" s="39">
        <v>48945</v>
      </c>
      <c r="O296" s="39"/>
      <c r="Q296">
        <v>0</v>
      </c>
    </row>
    <row r="297" spans="1:17" outlineLevel="1" x14ac:dyDescent="0.3">
      <c r="A297" s="64">
        <v>182</v>
      </c>
      <c r="B297" s="218">
        <f t="shared" si="30"/>
        <v>214462.66024143016</v>
      </c>
      <c r="C297" s="218">
        <f t="shared" si="32"/>
        <v>2536.005221286694</v>
      </c>
      <c r="D297" s="218">
        <f t="shared" si="33"/>
        <v>2354.5537956310118</v>
      </c>
      <c r="E297" s="218">
        <f t="shared" si="34"/>
        <v>171.57012819314414</v>
      </c>
      <c r="F297" s="218">
        <f t="shared" si="35"/>
        <v>5062.12914511085</v>
      </c>
      <c r="G297" s="219">
        <f t="shared" si="36"/>
        <v>200</v>
      </c>
      <c r="H297" s="218">
        <f t="shared" si="37"/>
        <v>5262.12914511085</v>
      </c>
      <c r="I297" s="218">
        <f t="shared" si="31"/>
        <v>211926.65502014346</v>
      </c>
      <c r="J297" s="218"/>
      <c r="K297" s="218">
        <f t="shared" si="38"/>
        <v>5062.12914511085</v>
      </c>
      <c r="M297" s="204">
        <f>+$B$39</f>
        <v>1</v>
      </c>
      <c r="N297" s="39">
        <v>48976</v>
      </c>
      <c r="O297" s="39"/>
      <c r="Q297">
        <v>0</v>
      </c>
    </row>
    <row r="298" spans="1:17" outlineLevel="1" x14ac:dyDescent="0.3">
      <c r="A298" s="64">
        <v>183</v>
      </c>
      <c r="B298" s="218">
        <f t="shared" si="30"/>
        <v>211926.65502014346</v>
      </c>
      <c r="C298" s="218">
        <f t="shared" si="32"/>
        <v>2565.8764513330966</v>
      </c>
      <c r="D298" s="218">
        <f t="shared" si="33"/>
        <v>2326.7113697616383</v>
      </c>
      <c r="E298" s="218">
        <f t="shared" si="34"/>
        <v>169.54132401611477</v>
      </c>
      <c r="F298" s="218">
        <f t="shared" si="35"/>
        <v>5062.12914511085</v>
      </c>
      <c r="G298" s="219">
        <f t="shared" si="36"/>
        <v>200</v>
      </c>
      <c r="H298" s="218">
        <f t="shared" si="37"/>
        <v>5262.12914511085</v>
      </c>
      <c r="I298" s="218">
        <f t="shared" si="31"/>
        <v>209360.77856881038</v>
      </c>
      <c r="J298" s="218"/>
      <c r="K298" s="218">
        <f t="shared" si="38"/>
        <v>5062.12914511085</v>
      </c>
      <c r="M298" s="204">
        <f>+$B$40</f>
        <v>1</v>
      </c>
      <c r="N298" s="39">
        <v>49004</v>
      </c>
      <c r="O298" s="39"/>
      <c r="Q298">
        <v>0</v>
      </c>
    </row>
    <row r="299" spans="1:17" outlineLevel="1" x14ac:dyDescent="0.3">
      <c r="A299" s="64">
        <v>184</v>
      </c>
      <c r="B299" s="218">
        <f t="shared" si="30"/>
        <v>209360.77856881038</v>
      </c>
      <c r="C299" s="218">
        <f t="shared" si="32"/>
        <v>2596.0995301757853</v>
      </c>
      <c r="D299" s="218">
        <f t="shared" si="33"/>
        <v>2298.5409920800162</v>
      </c>
      <c r="E299" s="218">
        <f t="shared" si="34"/>
        <v>167.48862285504831</v>
      </c>
      <c r="F299" s="218">
        <f t="shared" si="35"/>
        <v>5062.12914511085</v>
      </c>
      <c r="G299" s="219">
        <f t="shared" si="36"/>
        <v>200</v>
      </c>
      <c r="H299" s="218">
        <f t="shared" si="37"/>
        <v>5262.12914511085</v>
      </c>
      <c r="I299" s="218">
        <f t="shared" si="31"/>
        <v>206764.67903863458</v>
      </c>
      <c r="J299" s="218"/>
      <c r="K299" s="218">
        <f t="shared" si="38"/>
        <v>5062.12914511085</v>
      </c>
      <c r="M299" s="204">
        <f>+$B$41</f>
        <v>1</v>
      </c>
      <c r="N299" s="39">
        <v>49035</v>
      </c>
      <c r="O299" s="39"/>
      <c r="Q299">
        <v>0</v>
      </c>
    </row>
    <row r="300" spans="1:17" outlineLevel="1" x14ac:dyDescent="0.3">
      <c r="A300" s="64">
        <v>185</v>
      </c>
      <c r="B300" s="218">
        <f t="shared" si="30"/>
        <v>206764.67903863458</v>
      </c>
      <c r="C300" s="218">
        <f t="shared" si="32"/>
        <v>2626.6786021896414</v>
      </c>
      <c r="D300" s="218">
        <f t="shared" si="33"/>
        <v>2270.0387996903009</v>
      </c>
      <c r="E300" s="218">
        <f t="shared" si="34"/>
        <v>165.41174323090766</v>
      </c>
      <c r="F300" s="218">
        <f t="shared" si="35"/>
        <v>5062.12914511085</v>
      </c>
      <c r="G300" s="219">
        <f t="shared" si="36"/>
        <v>200</v>
      </c>
      <c r="H300" s="218">
        <f t="shared" si="37"/>
        <v>5262.12914511085</v>
      </c>
      <c r="I300" s="218">
        <f t="shared" si="31"/>
        <v>204138.00043644494</v>
      </c>
      <c r="J300" s="218"/>
      <c r="K300" s="218">
        <f t="shared" si="38"/>
        <v>5062.12914511085</v>
      </c>
      <c r="M300" s="204">
        <f>+$B$42</f>
        <v>1</v>
      </c>
      <c r="N300" s="39">
        <v>49065</v>
      </c>
      <c r="O300" s="39"/>
      <c r="Q300">
        <v>0</v>
      </c>
    </row>
    <row r="301" spans="1:17" outlineLevel="1" x14ac:dyDescent="0.3">
      <c r="A301" s="64">
        <v>186</v>
      </c>
      <c r="B301" s="218">
        <f t="shared" si="30"/>
        <v>204138.00043644494</v>
      </c>
      <c r="C301" s="218">
        <f t="shared" si="32"/>
        <v>2657.6178605655214</v>
      </c>
      <c r="D301" s="218">
        <f t="shared" si="33"/>
        <v>2241.2008841961724</v>
      </c>
      <c r="E301" s="218">
        <f t="shared" si="34"/>
        <v>163.31040034915597</v>
      </c>
      <c r="F301" s="218">
        <f t="shared" si="35"/>
        <v>5062.12914511085</v>
      </c>
      <c r="G301" s="219">
        <f t="shared" si="36"/>
        <v>200</v>
      </c>
      <c r="H301" s="218">
        <f t="shared" si="37"/>
        <v>5262.12914511085</v>
      </c>
      <c r="I301" s="218">
        <f t="shared" si="31"/>
        <v>201480.38257587943</v>
      </c>
      <c r="J301" s="218"/>
      <c r="K301" s="218">
        <f t="shared" si="38"/>
        <v>5062.12914511085</v>
      </c>
      <c r="M301" s="204">
        <f>+B$43</f>
        <v>1</v>
      </c>
      <c r="N301" s="39">
        <v>49096</v>
      </c>
      <c r="O301" s="39"/>
      <c r="Q301">
        <v>0</v>
      </c>
    </row>
    <row r="302" spans="1:17" outlineLevel="1" x14ac:dyDescent="0.3">
      <c r="A302" s="64">
        <v>187</v>
      </c>
      <c r="B302" s="218">
        <f t="shared" si="30"/>
        <v>201480.38257587943</v>
      </c>
      <c r="C302" s="218">
        <f t="shared" si="32"/>
        <v>-2373.2075972255902</v>
      </c>
      <c r="D302" s="218">
        <f t="shared" si="33"/>
        <v>2212.0232911648868</v>
      </c>
      <c r="E302" s="218">
        <f t="shared" si="34"/>
        <v>161.18430606070356</v>
      </c>
      <c r="F302" s="218">
        <f t="shared" si="35"/>
        <v>0</v>
      </c>
      <c r="G302" s="219">
        <f t="shared" si="36"/>
        <v>200</v>
      </c>
      <c r="H302" s="218">
        <f t="shared" si="36"/>
        <v>200</v>
      </c>
      <c r="I302" s="218">
        <f t="shared" si="31"/>
        <v>203853.59017310501</v>
      </c>
      <c r="J302" s="218"/>
      <c r="K302" s="218">
        <f t="shared" si="38"/>
        <v>0</v>
      </c>
      <c r="M302" s="204">
        <f>+$B$44</f>
        <v>0</v>
      </c>
      <c r="N302" s="39">
        <v>49126</v>
      </c>
      <c r="O302" s="39"/>
      <c r="Q302">
        <v>0</v>
      </c>
    </row>
    <row r="303" spans="1:17" outlineLevel="1" x14ac:dyDescent="0.3">
      <c r="A303" s="64">
        <v>188</v>
      </c>
      <c r="B303" s="218">
        <f t="shared" si="30"/>
        <v>203853.59017310501</v>
      </c>
      <c r="C303" s="218">
        <f t="shared" si="32"/>
        <v>2660.9678869505124</v>
      </c>
      <c r="D303" s="218">
        <f t="shared" si="33"/>
        <v>2238.0783860218535</v>
      </c>
      <c r="E303" s="218">
        <f t="shared" si="34"/>
        <v>163.08287213848402</v>
      </c>
      <c r="F303" s="218">
        <f t="shared" si="35"/>
        <v>5062.12914511085</v>
      </c>
      <c r="G303" s="219">
        <f t="shared" si="36"/>
        <v>200</v>
      </c>
      <c r="H303" s="218">
        <f t="shared" si="37"/>
        <v>5262.12914511085</v>
      </c>
      <c r="I303" s="218">
        <f t="shared" si="31"/>
        <v>201192.62228615451</v>
      </c>
      <c r="J303" s="218"/>
      <c r="K303" s="218">
        <f t="shared" si="38"/>
        <v>5062.12914511085</v>
      </c>
      <c r="M303" s="204">
        <f>+$B$45</f>
        <v>1</v>
      </c>
      <c r="N303" s="39">
        <v>49157</v>
      </c>
      <c r="O303" s="39"/>
      <c r="Q303">
        <v>0</v>
      </c>
    </row>
    <row r="304" spans="1:17" outlineLevel="1" x14ac:dyDescent="0.3">
      <c r="A304" s="64">
        <v>189</v>
      </c>
      <c r="B304" s="218">
        <f t="shared" si="30"/>
        <v>201192.62228615451</v>
      </c>
      <c r="C304" s="218">
        <f t="shared" si="32"/>
        <v>2692.3110337350686</v>
      </c>
      <c r="D304" s="218">
        <f t="shared" si="33"/>
        <v>2208.8640135468581</v>
      </c>
      <c r="E304" s="218">
        <f t="shared" si="34"/>
        <v>160.95409782892361</v>
      </c>
      <c r="F304" s="218">
        <f t="shared" si="35"/>
        <v>5062.12914511085</v>
      </c>
      <c r="G304" s="219">
        <f t="shared" si="36"/>
        <v>200</v>
      </c>
      <c r="H304" s="218">
        <f t="shared" si="37"/>
        <v>5262.12914511085</v>
      </c>
      <c r="I304" s="218">
        <f t="shared" si="31"/>
        <v>198500.31125241943</v>
      </c>
      <c r="J304" s="218"/>
      <c r="K304" s="218">
        <f t="shared" si="38"/>
        <v>5062.12914511085</v>
      </c>
      <c r="M304" s="204">
        <f>+$B$46</f>
        <v>1</v>
      </c>
      <c r="N304" s="39">
        <v>49188</v>
      </c>
      <c r="O304" s="39"/>
      <c r="Q304">
        <v>0</v>
      </c>
    </row>
    <row r="305" spans="1:17" outlineLevel="1" x14ac:dyDescent="0.3">
      <c r="A305" s="64">
        <v>190</v>
      </c>
      <c r="B305" s="218">
        <f t="shared" si="30"/>
        <v>198500.31125241943</v>
      </c>
      <c r="C305" s="218">
        <f t="shared" si="32"/>
        <v>7986.1525119161024</v>
      </c>
      <c r="D305" s="218">
        <f t="shared" si="33"/>
        <v>2179.3055293036623</v>
      </c>
      <c r="E305" s="218">
        <f t="shared" si="34"/>
        <v>158.80024900193555</v>
      </c>
      <c r="F305" s="218">
        <f t="shared" si="35"/>
        <v>10324.2582902217</v>
      </c>
      <c r="G305" s="219">
        <f t="shared" si="36"/>
        <v>200</v>
      </c>
      <c r="H305" s="218">
        <f t="shared" si="37"/>
        <v>10524.2582902217</v>
      </c>
      <c r="I305" s="218">
        <f t="shared" si="31"/>
        <v>190514.15874050334</v>
      </c>
      <c r="J305" s="218"/>
      <c r="K305" s="218">
        <f t="shared" si="38"/>
        <v>10324.2582902217</v>
      </c>
      <c r="M305" s="204">
        <f>+$B$47</f>
        <v>2</v>
      </c>
      <c r="N305" s="39">
        <v>49218</v>
      </c>
      <c r="O305" s="39"/>
      <c r="Q305">
        <v>200</v>
      </c>
    </row>
    <row r="306" spans="1:17" outlineLevel="1" x14ac:dyDescent="0.3">
      <c r="A306" s="64">
        <v>191</v>
      </c>
      <c r="B306" s="218">
        <f t="shared" si="30"/>
        <v>190514.15874050334</v>
      </c>
      <c r="C306" s="218">
        <f t="shared" si="32"/>
        <v>2818.0910748946176</v>
      </c>
      <c r="D306" s="218">
        <f t="shared" si="33"/>
        <v>2091.6267432238296</v>
      </c>
      <c r="E306" s="218">
        <f t="shared" si="34"/>
        <v>152.41132699240268</v>
      </c>
      <c r="F306" s="218">
        <f t="shared" si="35"/>
        <v>5062.12914511085</v>
      </c>
      <c r="G306" s="219">
        <f t="shared" si="36"/>
        <v>200</v>
      </c>
      <c r="H306" s="218">
        <f t="shared" si="37"/>
        <v>5262.12914511085</v>
      </c>
      <c r="I306" s="218">
        <f t="shared" si="31"/>
        <v>187696.06766560872</v>
      </c>
      <c r="J306" s="218"/>
      <c r="K306" s="218">
        <f t="shared" si="38"/>
        <v>5062.12914511085</v>
      </c>
      <c r="M306" s="204">
        <f>+$B$48</f>
        <v>1</v>
      </c>
      <c r="N306" s="39">
        <v>49249</v>
      </c>
      <c r="O306" s="39"/>
      <c r="Q306">
        <v>0</v>
      </c>
    </row>
    <row r="307" spans="1:17" outlineLevel="1" x14ac:dyDescent="0.3">
      <c r="A307" s="162">
        <v>192</v>
      </c>
      <c r="B307" s="221">
        <f t="shared" si="30"/>
        <v>187696.06766560872</v>
      </c>
      <c r="C307" s="221">
        <f t="shared" si="32"/>
        <v>2851.2849524479066</v>
      </c>
      <c r="D307" s="221">
        <f t="shared" si="33"/>
        <v>2060.6873385304566</v>
      </c>
      <c r="E307" s="221">
        <f t="shared" si="34"/>
        <v>150.15685413248698</v>
      </c>
      <c r="F307" s="221">
        <f t="shared" si="35"/>
        <v>5062.12914511085</v>
      </c>
      <c r="G307" s="252">
        <f t="shared" si="36"/>
        <v>200</v>
      </c>
      <c r="H307" s="221">
        <f t="shared" si="37"/>
        <v>5262.12914511085</v>
      </c>
      <c r="I307" s="221">
        <f t="shared" si="31"/>
        <v>184844.78271316082</v>
      </c>
      <c r="J307" s="218"/>
      <c r="K307" s="218">
        <f t="shared" si="38"/>
        <v>5062.12914511085</v>
      </c>
      <c r="M307" s="204">
        <f>+$B$49</f>
        <v>1</v>
      </c>
      <c r="N307" s="39">
        <v>49279</v>
      </c>
      <c r="O307" s="39"/>
      <c r="Q307">
        <v>0</v>
      </c>
    </row>
    <row r="308" spans="1:17" outlineLevel="1" x14ac:dyDescent="0.3">
      <c r="A308" s="64">
        <v>193</v>
      </c>
      <c r="B308" s="218">
        <f t="shared" ref="B308:B355" si="39">+I307</f>
        <v>184844.78271316082</v>
      </c>
      <c r="C308" s="218">
        <f t="shared" si="32"/>
        <v>2884.8698157705476</v>
      </c>
      <c r="D308" s="218">
        <f t="shared" si="33"/>
        <v>2029.3835031697736</v>
      </c>
      <c r="E308" s="218">
        <f t="shared" si="34"/>
        <v>147.87582617052865</v>
      </c>
      <c r="F308" s="218">
        <f t="shared" si="35"/>
        <v>5062.12914511085</v>
      </c>
      <c r="G308" s="219">
        <f t="shared" si="36"/>
        <v>200</v>
      </c>
      <c r="H308" s="218">
        <f t="shared" si="37"/>
        <v>5262.12914511085</v>
      </c>
      <c r="I308" s="218">
        <f t="shared" ref="I308:I355" si="40">+B308-C308</f>
        <v>181959.91289739028</v>
      </c>
      <c r="J308" s="218"/>
      <c r="K308" s="218">
        <f t="shared" si="38"/>
        <v>5062.12914511085</v>
      </c>
      <c r="M308" s="204">
        <f>+$B$38</f>
        <v>1</v>
      </c>
      <c r="N308" s="39">
        <v>49310</v>
      </c>
      <c r="O308" s="39"/>
      <c r="Q308">
        <v>0</v>
      </c>
    </row>
    <row r="309" spans="1:17" outlineLevel="1" x14ac:dyDescent="0.3">
      <c r="A309" s="64">
        <v>194</v>
      </c>
      <c r="B309" s="218">
        <f t="shared" si="39"/>
        <v>181959.91289739028</v>
      </c>
      <c r="C309" s="218">
        <f t="shared" ref="C309:C355" si="41">+H309-G309-E309-D309</f>
        <v>2918.850270226033</v>
      </c>
      <c r="D309" s="218">
        <f t="shared" ref="D309:D355" si="42">+B309*IF(A309&lt;=$C$6*12,$B$19,$C$19)</f>
        <v>1997.7109445669048</v>
      </c>
      <c r="E309" s="218">
        <f t="shared" ref="E309:E355" si="43">+B309*$B$20</f>
        <v>145.56793031791224</v>
      </c>
      <c r="F309" s="218">
        <f t="shared" ref="F309:F355" si="44">+H309-G309</f>
        <v>5062.12914511085</v>
      </c>
      <c r="G309" s="219">
        <f t="shared" ref="G309:H355" si="45">+$G$13</f>
        <v>200</v>
      </c>
      <c r="H309" s="218">
        <f t="shared" si="37"/>
        <v>5262.12914511085</v>
      </c>
      <c r="I309" s="218">
        <f t="shared" si="40"/>
        <v>179041.06262716424</v>
      </c>
      <c r="J309" s="218"/>
      <c r="K309" s="218">
        <f t="shared" si="38"/>
        <v>5062.12914511085</v>
      </c>
      <c r="M309" s="204">
        <f>+$B$39</f>
        <v>1</v>
      </c>
      <c r="N309" s="39">
        <v>49341</v>
      </c>
      <c r="O309" s="39"/>
      <c r="Q309">
        <v>0</v>
      </c>
    </row>
    <row r="310" spans="1:17" outlineLevel="1" x14ac:dyDescent="0.3">
      <c r="A310" s="64">
        <v>195</v>
      </c>
      <c r="B310" s="218">
        <f t="shared" si="39"/>
        <v>179041.06262716424</v>
      </c>
      <c r="C310" s="218">
        <f t="shared" si="41"/>
        <v>2953.2309754237499</v>
      </c>
      <c r="D310" s="218">
        <f t="shared" si="42"/>
        <v>1965.6653195853692</v>
      </c>
      <c r="E310" s="218">
        <f t="shared" si="43"/>
        <v>143.2328501017314</v>
      </c>
      <c r="F310" s="218">
        <f t="shared" si="44"/>
        <v>5062.12914511085</v>
      </c>
      <c r="G310" s="219">
        <f t="shared" si="45"/>
        <v>200</v>
      </c>
      <c r="H310" s="218">
        <f t="shared" si="37"/>
        <v>5262.12914511085</v>
      </c>
      <c r="I310" s="218">
        <f t="shared" si="40"/>
        <v>176087.8316517405</v>
      </c>
      <c r="J310" s="218"/>
      <c r="K310" s="218">
        <f t="shared" si="38"/>
        <v>5062.12914511085</v>
      </c>
      <c r="M310" s="204">
        <f>+$B$40</f>
        <v>1</v>
      </c>
      <c r="N310" s="39">
        <v>49369</v>
      </c>
      <c r="O310" s="39"/>
      <c r="Q310">
        <v>0</v>
      </c>
    </row>
    <row r="311" spans="1:17" outlineLevel="1" x14ac:dyDescent="0.3">
      <c r="A311" s="64">
        <v>196</v>
      </c>
      <c r="B311" s="218">
        <f t="shared" si="39"/>
        <v>176087.8316517405</v>
      </c>
      <c r="C311" s="218">
        <f t="shared" si="41"/>
        <v>2988.0166458579324</v>
      </c>
      <c r="D311" s="218">
        <f t="shared" si="42"/>
        <v>1933.2422339315256</v>
      </c>
      <c r="E311" s="218">
        <f t="shared" si="43"/>
        <v>140.87026532139242</v>
      </c>
      <c r="F311" s="218">
        <f t="shared" si="44"/>
        <v>5062.12914511085</v>
      </c>
      <c r="G311" s="219">
        <f t="shared" si="45"/>
        <v>200</v>
      </c>
      <c r="H311" s="218">
        <f t="shared" si="37"/>
        <v>5262.12914511085</v>
      </c>
      <c r="I311" s="218">
        <f t="shared" si="40"/>
        <v>173099.81500588258</v>
      </c>
      <c r="J311" s="218"/>
      <c r="K311" s="218">
        <f t="shared" si="38"/>
        <v>5062.12914511085</v>
      </c>
      <c r="M311" s="204">
        <f>+$B$41</f>
        <v>1</v>
      </c>
      <c r="N311" s="39">
        <v>49400</v>
      </c>
      <c r="O311" s="39"/>
      <c r="Q311">
        <v>0</v>
      </c>
    </row>
    <row r="312" spans="1:17" outlineLevel="1" x14ac:dyDescent="0.3">
      <c r="A312" s="64">
        <v>197</v>
      </c>
      <c r="B312" s="218">
        <f t="shared" si="39"/>
        <v>173099.81500588258</v>
      </c>
      <c r="C312" s="218">
        <f t="shared" si="41"/>
        <v>3023.2120515541465</v>
      </c>
      <c r="D312" s="218">
        <f t="shared" si="42"/>
        <v>1900.4372415519977</v>
      </c>
      <c r="E312" s="218">
        <f t="shared" si="43"/>
        <v>138.47985200470606</v>
      </c>
      <c r="F312" s="218">
        <f t="shared" si="44"/>
        <v>5062.12914511085</v>
      </c>
      <c r="G312" s="219">
        <f t="shared" si="45"/>
        <v>200</v>
      </c>
      <c r="H312" s="218">
        <f t="shared" si="37"/>
        <v>5262.12914511085</v>
      </c>
      <c r="I312" s="218">
        <f t="shared" si="40"/>
        <v>170076.60295432844</v>
      </c>
      <c r="J312" s="218"/>
      <c r="K312" s="218">
        <f t="shared" si="38"/>
        <v>5062.12914511085</v>
      </c>
      <c r="M312" s="204">
        <f>+$B$42</f>
        <v>1</v>
      </c>
      <c r="N312" s="39">
        <v>49430</v>
      </c>
      <c r="O312" s="39"/>
      <c r="Q312">
        <v>0</v>
      </c>
    </row>
    <row r="313" spans="1:17" outlineLevel="1" x14ac:dyDescent="0.3">
      <c r="A313" s="64">
        <v>198</v>
      </c>
      <c r="B313" s="218">
        <f t="shared" si="39"/>
        <v>170076.60295432844</v>
      </c>
      <c r="C313" s="218">
        <f t="shared" si="41"/>
        <v>3058.8220187233828</v>
      </c>
      <c r="D313" s="218">
        <f t="shared" si="42"/>
        <v>1867.2458440240046</v>
      </c>
      <c r="E313" s="218">
        <f t="shared" si="43"/>
        <v>136.06128236346277</v>
      </c>
      <c r="F313" s="218">
        <f t="shared" si="44"/>
        <v>5062.12914511085</v>
      </c>
      <c r="G313" s="219">
        <f t="shared" si="45"/>
        <v>200</v>
      </c>
      <c r="H313" s="218">
        <f t="shared" ref="H313:H355" si="46">+$B$62*M313</f>
        <v>5262.12914511085</v>
      </c>
      <c r="I313" s="218">
        <f t="shared" si="40"/>
        <v>167017.78093560506</v>
      </c>
      <c r="J313" s="218"/>
      <c r="K313" s="218">
        <f t="shared" ref="K313:K355" si="47">+F313</f>
        <v>5062.12914511085</v>
      </c>
      <c r="M313" s="204">
        <f>+B$43</f>
        <v>1</v>
      </c>
      <c r="N313" s="39">
        <v>49461</v>
      </c>
      <c r="O313" s="39"/>
      <c r="Q313">
        <v>0</v>
      </c>
    </row>
    <row r="314" spans="1:17" outlineLevel="1" x14ac:dyDescent="0.3">
      <c r="A314" s="64">
        <v>199</v>
      </c>
      <c r="B314" s="218">
        <f t="shared" si="39"/>
        <v>167017.78093560506</v>
      </c>
      <c r="C314" s="218">
        <f t="shared" si="41"/>
        <v>-1967.2777146869939</v>
      </c>
      <c r="D314" s="218">
        <f t="shared" si="42"/>
        <v>1833.6634899385099</v>
      </c>
      <c r="E314" s="218">
        <f t="shared" si="43"/>
        <v>133.61422474848405</v>
      </c>
      <c r="F314" s="218">
        <f t="shared" si="44"/>
        <v>0</v>
      </c>
      <c r="G314" s="219">
        <f t="shared" si="45"/>
        <v>200</v>
      </c>
      <c r="H314" s="218">
        <f t="shared" si="45"/>
        <v>200</v>
      </c>
      <c r="I314" s="218">
        <f t="shared" si="40"/>
        <v>168985.05865029205</v>
      </c>
      <c r="J314" s="218"/>
      <c r="K314" s="218">
        <f t="shared" si="47"/>
        <v>0</v>
      </c>
      <c r="M314" s="204">
        <f>+$B$44</f>
        <v>0</v>
      </c>
      <c r="N314" s="39">
        <v>49491</v>
      </c>
      <c r="O314" s="39"/>
      <c r="Q314">
        <v>0</v>
      </c>
    </row>
    <row r="315" spans="1:17" outlineLevel="1" x14ac:dyDescent="0.3">
      <c r="A315" s="64">
        <v>200</v>
      </c>
      <c r="B315" s="218">
        <f t="shared" si="39"/>
        <v>168985.05865029205</v>
      </c>
      <c r="C315" s="218">
        <f t="shared" si="41"/>
        <v>3071.6791574776826</v>
      </c>
      <c r="D315" s="218">
        <f t="shared" si="42"/>
        <v>1855.2619407129339</v>
      </c>
      <c r="E315" s="218">
        <f t="shared" si="43"/>
        <v>135.18804692023363</v>
      </c>
      <c r="F315" s="218">
        <f t="shared" si="44"/>
        <v>5062.12914511085</v>
      </c>
      <c r="G315" s="219">
        <f t="shared" si="45"/>
        <v>200</v>
      </c>
      <c r="H315" s="218">
        <f t="shared" si="46"/>
        <v>5262.12914511085</v>
      </c>
      <c r="I315" s="218">
        <f t="shared" si="40"/>
        <v>165913.37949281436</v>
      </c>
      <c r="J315" s="218"/>
      <c r="K315" s="218">
        <f t="shared" si="47"/>
        <v>5062.12914511085</v>
      </c>
      <c r="M315" s="204">
        <f>+$B$45</f>
        <v>1</v>
      </c>
      <c r="N315" s="39">
        <v>49522</v>
      </c>
      <c r="O315" s="39"/>
      <c r="Q315">
        <v>0</v>
      </c>
    </row>
    <row r="316" spans="1:17" outlineLevel="1" x14ac:dyDescent="0.3">
      <c r="A316" s="64">
        <v>201</v>
      </c>
      <c r="B316" s="218">
        <f t="shared" si="39"/>
        <v>165913.37949281436</v>
      </c>
      <c r="C316" s="218">
        <f t="shared" si="41"/>
        <v>3107.8600115120457</v>
      </c>
      <c r="D316" s="218">
        <f t="shared" si="42"/>
        <v>1821.538430004553</v>
      </c>
      <c r="E316" s="218">
        <f t="shared" si="43"/>
        <v>132.73070359425151</v>
      </c>
      <c r="F316" s="218">
        <f t="shared" si="44"/>
        <v>5062.12914511085</v>
      </c>
      <c r="G316" s="219">
        <f t="shared" si="45"/>
        <v>200</v>
      </c>
      <c r="H316" s="218">
        <f t="shared" si="46"/>
        <v>5262.12914511085</v>
      </c>
      <c r="I316" s="218">
        <f t="shared" si="40"/>
        <v>162805.51948130233</v>
      </c>
      <c r="J316" s="218"/>
      <c r="K316" s="218">
        <f t="shared" si="47"/>
        <v>5062.12914511085</v>
      </c>
      <c r="M316" s="204">
        <f>+$B$46</f>
        <v>1</v>
      </c>
      <c r="N316" s="39">
        <v>49553</v>
      </c>
      <c r="O316" s="39"/>
      <c r="Q316">
        <v>0</v>
      </c>
    </row>
    <row r="317" spans="1:17" outlineLevel="1" x14ac:dyDescent="0.3">
      <c r="A317" s="64">
        <v>202</v>
      </c>
      <c r="B317" s="218">
        <f t="shared" si="39"/>
        <v>162805.51948130233</v>
      </c>
      <c r="C317" s="218">
        <f t="shared" si="41"/>
        <v>8406.5961795803596</v>
      </c>
      <c r="D317" s="218">
        <f t="shared" si="42"/>
        <v>1787.4176950562978</v>
      </c>
      <c r="E317" s="218">
        <f t="shared" si="43"/>
        <v>130.24441558504188</v>
      </c>
      <c r="F317" s="218">
        <f t="shared" si="44"/>
        <v>10324.2582902217</v>
      </c>
      <c r="G317" s="219">
        <f t="shared" si="45"/>
        <v>200</v>
      </c>
      <c r="H317" s="218">
        <f t="shared" si="46"/>
        <v>10524.2582902217</v>
      </c>
      <c r="I317" s="218">
        <f t="shared" si="40"/>
        <v>154398.92330172198</v>
      </c>
      <c r="J317" s="218"/>
      <c r="K317" s="218">
        <f t="shared" si="47"/>
        <v>10324.2582902217</v>
      </c>
      <c r="M317" s="204">
        <f>+$B$47</f>
        <v>2</v>
      </c>
      <c r="N317" s="39">
        <v>49583</v>
      </c>
      <c r="O317" s="39"/>
      <c r="Q317">
        <v>200</v>
      </c>
    </row>
    <row r="318" spans="1:17" outlineLevel="1" x14ac:dyDescent="0.3">
      <c r="A318" s="64">
        <v>203</v>
      </c>
      <c r="B318" s="218">
        <f t="shared" si="39"/>
        <v>154398.92330172198</v>
      </c>
      <c r="C318" s="218">
        <f t="shared" si="41"/>
        <v>3243.4870862736816</v>
      </c>
      <c r="D318" s="218">
        <f t="shared" si="42"/>
        <v>1695.1229201957915</v>
      </c>
      <c r="E318" s="218">
        <f t="shared" si="43"/>
        <v>123.51913864137759</v>
      </c>
      <c r="F318" s="218">
        <f t="shared" si="44"/>
        <v>5062.12914511085</v>
      </c>
      <c r="G318" s="219">
        <f t="shared" si="45"/>
        <v>200</v>
      </c>
      <c r="H318" s="218">
        <f t="shared" si="46"/>
        <v>5262.12914511085</v>
      </c>
      <c r="I318" s="218">
        <f t="shared" si="40"/>
        <v>151155.43621544831</v>
      </c>
      <c r="J318" s="218"/>
      <c r="K318" s="218">
        <f t="shared" si="47"/>
        <v>5062.12914511085</v>
      </c>
      <c r="M318" s="204">
        <f>+$B$48</f>
        <v>1</v>
      </c>
      <c r="N318" s="39">
        <v>49614</v>
      </c>
      <c r="O318" s="39"/>
      <c r="Q318">
        <v>0</v>
      </c>
    </row>
    <row r="319" spans="1:17" outlineLevel="1" x14ac:dyDescent="0.3">
      <c r="A319" s="162">
        <v>204</v>
      </c>
      <c r="B319" s="221">
        <f t="shared" si="39"/>
        <v>151155.43621544831</v>
      </c>
      <c r="C319" s="221">
        <f t="shared" si="41"/>
        <v>3281.6916404651984</v>
      </c>
      <c r="D319" s="221">
        <f t="shared" si="42"/>
        <v>1659.5131556732933</v>
      </c>
      <c r="E319" s="221">
        <f t="shared" si="43"/>
        <v>120.92434897235866</v>
      </c>
      <c r="F319" s="221">
        <f t="shared" si="44"/>
        <v>5062.12914511085</v>
      </c>
      <c r="G319" s="252">
        <f t="shared" si="45"/>
        <v>200</v>
      </c>
      <c r="H319" s="221">
        <f t="shared" si="46"/>
        <v>5262.12914511085</v>
      </c>
      <c r="I319" s="221">
        <f t="shared" si="40"/>
        <v>147873.74457498311</v>
      </c>
      <c r="J319" s="218"/>
      <c r="K319" s="218">
        <f t="shared" si="47"/>
        <v>5062.12914511085</v>
      </c>
      <c r="M319" s="204">
        <f>+$B$49</f>
        <v>1</v>
      </c>
      <c r="N319" s="39">
        <v>49644</v>
      </c>
      <c r="O319" s="39"/>
      <c r="Q319">
        <v>0</v>
      </c>
    </row>
    <row r="320" spans="1:17" outlineLevel="1" x14ac:dyDescent="0.3">
      <c r="A320" s="64">
        <v>205</v>
      </c>
      <c r="B320" s="218">
        <f t="shared" si="39"/>
        <v>147873.74457498311</v>
      </c>
      <c r="C320" s="218">
        <f t="shared" si="41"/>
        <v>3320.3462004443591</v>
      </c>
      <c r="D320" s="218">
        <f t="shared" si="42"/>
        <v>1623.4839490065042</v>
      </c>
      <c r="E320" s="218">
        <f t="shared" si="43"/>
        <v>118.29899565998649</v>
      </c>
      <c r="F320" s="218">
        <f t="shared" si="44"/>
        <v>5062.12914511085</v>
      </c>
      <c r="G320" s="219">
        <f t="shared" si="45"/>
        <v>200</v>
      </c>
      <c r="H320" s="218">
        <f t="shared" si="46"/>
        <v>5262.12914511085</v>
      </c>
      <c r="I320" s="218">
        <f t="shared" si="40"/>
        <v>144553.39837453875</v>
      </c>
      <c r="J320" s="218"/>
      <c r="K320" s="218">
        <f t="shared" si="47"/>
        <v>5062.12914511085</v>
      </c>
      <c r="M320" s="204">
        <f>+$B$38</f>
        <v>1</v>
      </c>
      <c r="N320" s="39">
        <v>49675</v>
      </c>
      <c r="O320" s="39"/>
      <c r="Q320">
        <v>0</v>
      </c>
    </row>
    <row r="321" spans="1:17" outlineLevel="1" x14ac:dyDescent="0.3">
      <c r="A321" s="64">
        <v>206</v>
      </c>
      <c r="B321" s="218">
        <f t="shared" si="39"/>
        <v>144553.39837453875</v>
      </c>
      <c r="C321" s="218">
        <f t="shared" si="41"/>
        <v>3359.4560667627147</v>
      </c>
      <c r="D321" s="218">
        <f t="shared" si="42"/>
        <v>1587.0303596485046</v>
      </c>
      <c r="E321" s="218">
        <f t="shared" si="43"/>
        <v>115.642718699631</v>
      </c>
      <c r="F321" s="218">
        <f t="shared" si="44"/>
        <v>5062.12914511085</v>
      </c>
      <c r="G321" s="219">
        <f t="shared" si="45"/>
        <v>200</v>
      </c>
      <c r="H321" s="218">
        <f t="shared" si="46"/>
        <v>5262.12914511085</v>
      </c>
      <c r="I321" s="218">
        <f t="shared" si="40"/>
        <v>141193.94230777604</v>
      </c>
      <c r="J321" s="218"/>
      <c r="K321" s="218">
        <f t="shared" si="47"/>
        <v>5062.12914511085</v>
      </c>
      <c r="M321" s="204">
        <f>+$B$39</f>
        <v>1</v>
      </c>
      <c r="N321" s="39">
        <v>49706</v>
      </c>
      <c r="O321" s="39"/>
      <c r="Q321">
        <v>0</v>
      </c>
    </row>
    <row r="322" spans="1:17" outlineLevel="1" x14ac:dyDescent="0.3">
      <c r="A322" s="64">
        <v>207</v>
      </c>
      <c r="B322" s="218">
        <f t="shared" si="39"/>
        <v>141193.94230777604</v>
      </c>
      <c r="C322" s="218">
        <f t="shared" si="41"/>
        <v>3399.0266024062239</v>
      </c>
      <c r="D322" s="218">
        <f t="shared" si="42"/>
        <v>1550.1473888584048</v>
      </c>
      <c r="E322" s="218">
        <f t="shared" si="43"/>
        <v>112.95515384622084</v>
      </c>
      <c r="F322" s="218">
        <f t="shared" si="44"/>
        <v>5062.12914511085</v>
      </c>
      <c r="G322" s="219">
        <f t="shared" si="45"/>
        <v>200</v>
      </c>
      <c r="H322" s="218">
        <f t="shared" si="46"/>
        <v>5262.12914511085</v>
      </c>
      <c r="I322" s="218">
        <f t="shared" si="40"/>
        <v>137794.91570536981</v>
      </c>
      <c r="J322" s="218"/>
      <c r="K322" s="218">
        <f t="shared" si="47"/>
        <v>5062.12914511085</v>
      </c>
      <c r="M322" s="204">
        <f>+$B$40</f>
        <v>1</v>
      </c>
      <c r="N322" s="39">
        <v>49735</v>
      </c>
      <c r="O322" s="39"/>
      <c r="Q322">
        <v>0</v>
      </c>
    </row>
    <row r="323" spans="1:17" outlineLevel="1" x14ac:dyDescent="0.3">
      <c r="A323" s="64">
        <v>208</v>
      </c>
      <c r="B323" s="218">
        <f t="shared" si="39"/>
        <v>137794.91570536981</v>
      </c>
      <c r="C323" s="218">
        <f t="shared" si="41"/>
        <v>3439.0632335306686</v>
      </c>
      <c r="D323" s="218">
        <f t="shared" si="42"/>
        <v>1512.8299790158858</v>
      </c>
      <c r="E323" s="218">
        <f t="shared" si="43"/>
        <v>110.23593256429585</v>
      </c>
      <c r="F323" s="218">
        <f t="shared" si="44"/>
        <v>5062.12914511085</v>
      </c>
      <c r="G323" s="219">
        <f t="shared" si="45"/>
        <v>200</v>
      </c>
      <c r="H323" s="218">
        <f t="shared" si="46"/>
        <v>5262.12914511085</v>
      </c>
      <c r="I323" s="218">
        <f t="shared" si="40"/>
        <v>134355.85247183914</v>
      </c>
      <c r="J323" s="218"/>
      <c r="K323" s="218">
        <f t="shared" si="47"/>
        <v>5062.12914511085</v>
      </c>
      <c r="M323" s="204">
        <f>+$B$41</f>
        <v>1</v>
      </c>
      <c r="N323" s="39">
        <v>49766</v>
      </c>
      <c r="O323" s="39"/>
      <c r="Q323">
        <v>0</v>
      </c>
    </row>
    <row r="324" spans="1:17" outlineLevel="1" x14ac:dyDescent="0.3">
      <c r="A324" s="64">
        <v>209</v>
      </c>
      <c r="B324" s="218">
        <f t="shared" si="39"/>
        <v>134355.85247183914</v>
      </c>
      <c r="C324" s="218">
        <f t="shared" si="41"/>
        <v>3479.5714502057108</v>
      </c>
      <c r="D324" s="218">
        <f t="shared" si="42"/>
        <v>1475.0730129276678</v>
      </c>
      <c r="E324" s="218">
        <f t="shared" si="43"/>
        <v>107.48468197747133</v>
      </c>
      <c r="F324" s="218">
        <f t="shared" si="44"/>
        <v>5062.12914511085</v>
      </c>
      <c r="G324" s="219">
        <f t="shared" si="45"/>
        <v>200</v>
      </c>
      <c r="H324" s="218">
        <f t="shared" si="46"/>
        <v>5262.12914511085</v>
      </c>
      <c r="I324" s="218">
        <f t="shared" si="40"/>
        <v>130876.28102163343</v>
      </c>
      <c r="J324" s="218"/>
      <c r="K324" s="218">
        <f t="shared" si="47"/>
        <v>5062.12914511085</v>
      </c>
      <c r="M324" s="204">
        <f>+$B$42</f>
        <v>1</v>
      </c>
      <c r="N324" s="39">
        <v>49796</v>
      </c>
      <c r="O324" s="39"/>
      <c r="Q324">
        <v>0</v>
      </c>
    </row>
    <row r="325" spans="1:17" outlineLevel="1" x14ac:dyDescent="0.3">
      <c r="A325" s="64">
        <v>210</v>
      </c>
      <c r="B325" s="218">
        <f t="shared" si="39"/>
        <v>130876.28102163343</v>
      </c>
      <c r="C325" s="218">
        <f t="shared" si="41"/>
        <v>3520.5568071677344</v>
      </c>
      <c r="D325" s="218">
        <f t="shared" si="42"/>
        <v>1436.8713131258089</v>
      </c>
      <c r="E325" s="218">
        <f t="shared" si="43"/>
        <v>104.70102481730675</v>
      </c>
      <c r="F325" s="218">
        <f t="shared" si="44"/>
        <v>5062.12914511085</v>
      </c>
      <c r="G325" s="219">
        <f t="shared" si="45"/>
        <v>200</v>
      </c>
      <c r="H325" s="218">
        <f t="shared" si="46"/>
        <v>5262.12914511085</v>
      </c>
      <c r="I325" s="218">
        <f t="shared" si="40"/>
        <v>127355.72421446569</v>
      </c>
      <c r="J325" s="218"/>
      <c r="K325" s="218">
        <f t="shared" si="47"/>
        <v>5062.12914511085</v>
      </c>
      <c r="M325" s="204">
        <f>+B$43</f>
        <v>1</v>
      </c>
      <c r="N325" s="39">
        <v>49827</v>
      </c>
      <c r="O325" s="39"/>
      <c r="Q325">
        <v>0</v>
      </c>
    </row>
    <row r="326" spans="1:17" outlineLevel="1" x14ac:dyDescent="0.3">
      <c r="A326" s="64">
        <v>211</v>
      </c>
      <c r="B326" s="218">
        <f t="shared" si="39"/>
        <v>127355.72421446569</v>
      </c>
      <c r="C326" s="218">
        <f t="shared" si="41"/>
        <v>-1500.1042205293115</v>
      </c>
      <c r="D326" s="218">
        <f t="shared" si="42"/>
        <v>1398.219641157739</v>
      </c>
      <c r="E326" s="218">
        <f t="shared" si="43"/>
        <v>101.88457937157256</v>
      </c>
      <c r="F326" s="218">
        <f t="shared" si="44"/>
        <v>0</v>
      </c>
      <c r="G326" s="219">
        <f t="shared" si="45"/>
        <v>200</v>
      </c>
      <c r="H326" s="218">
        <f t="shared" si="45"/>
        <v>200</v>
      </c>
      <c r="I326" s="218">
        <f t="shared" si="40"/>
        <v>128855.828434995</v>
      </c>
      <c r="J326" s="218"/>
      <c r="K326" s="218">
        <f t="shared" si="47"/>
        <v>0</v>
      </c>
      <c r="M326" s="204">
        <f>+$B$44</f>
        <v>0</v>
      </c>
      <c r="N326" s="39">
        <v>49857</v>
      </c>
      <c r="O326" s="39"/>
      <c r="Q326">
        <v>0</v>
      </c>
    </row>
    <row r="327" spans="1:17" outlineLevel="1" x14ac:dyDescent="0.3">
      <c r="A327" s="64">
        <v>212</v>
      </c>
      <c r="B327" s="218">
        <f t="shared" si="39"/>
        <v>128855.828434995</v>
      </c>
      <c r="C327" s="218">
        <f t="shared" si="41"/>
        <v>3544.3554190580935</v>
      </c>
      <c r="D327" s="218">
        <f t="shared" si="42"/>
        <v>1414.6890633047606</v>
      </c>
      <c r="E327" s="218">
        <f t="shared" si="43"/>
        <v>103.08466274799601</v>
      </c>
      <c r="F327" s="218">
        <f t="shared" si="44"/>
        <v>5062.12914511085</v>
      </c>
      <c r="G327" s="219">
        <f t="shared" si="45"/>
        <v>200</v>
      </c>
      <c r="H327" s="218">
        <f t="shared" si="46"/>
        <v>5262.12914511085</v>
      </c>
      <c r="I327" s="218">
        <f t="shared" si="40"/>
        <v>125311.47301593691</v>
      </c>
      <c r="J327" s="218"/>
      <c r="K327" s="218">
        <f t="shared" si="47"/>
        <v>5062.12914511085</v>
      </c>
      <c r="M327" s="204">
        <f>+$B$45</f>
        <v>1</v>
      </c>
      <c r="N327" s="39">
        <v>49888</v>
      </c>
      <c r="O327" s="39"/>
      <c r="Q327">
        <v>0</v>
      </c>
    </row>
    <row r="328" spans="1:17" outlineLevel="1" x14ac:dyDescent="0.3">
      <c r="A328" s="64">
        <v>213</v>
      </c>
      <c r="B328" s="218">
        <f t="shared" si="39"/>
        <v>125311.47301593691</v>
      </c>
      <c r="C328" s="218">
        <f t="shared" si="41"/>
        <v>3586.1038567979735</v>
      </c>
      <c r="D328" s="218">
        <f t="shared" si="42"/>
        <v>1375.7761099001268</v>
      </c>
      <c r="E328" s="218">
        <f t="shared" si="43"/>
        <v>100.24917841274953</v>
      </c>
      <c r="F328" s="218">
        <f t="shared" si="44"/>
        <v>5062.12914511085</v>
      </c>
      <c r="G328" s="219">
        <f t="shared" si="45"/>
        <v>200</v>
      </c>
      <c r="H328" s="218">
        <f t="shared" si="46"/>
        <v>5262.12914511085</v>
      </c>
      <c r="I328" s="218">
        <f t="shared" si="40"/>
        <v>121725.36915913894</v>
      </c>
      <c r="J328" s="218"/>
      <c r="K328" s="218">
        <f t="shared" si="47"/>
        <v>5062.12914511085</v>
      </c>
      <c r="M328" s="204">
        <f>+$B$46</f>
        <v>1</v>
      </c>
      <c r="N328" s="39">
        <v>49919</v>
      </c>
      <c r="O328" s="39"/>
      <c r="Q328">
        <v>0</v>
      </c>
    </row>
    <row r="329" spans="1:17" outlineLevel="1" x14ac:dyDescent="0.3">
      <c r="A329" s="64">
        <v>214</v>
      </c>
      <c r="B329" s="218">
        <f t="shared" si="39"/>
        <v>121725.36915913894</v>
      </c>
      <c r="C329" s="218">
        <f t="shared" si="41"/>
        <v>8890.473188315993</v>
      </c>
      <c r="D329" s="218">
        <f t="shared" si="42"/>
        <v>1336.4048065783959</v>
      </c>
      <c r="E329" s="218">
        <f t="shared" si="43"/>
        <v>97.38029532731116</v>
      </c>
      <c r="F329" s="218">
        <f t="shared" si="44"/>
        <v>10324.2582902217</v>
      </c>
      <c r="G329" s="219">
        <f t="shared" si="45"/>
        <v>200</v>
      </c>
      <c r="H329" s="218">
        <f t="shared" si="46"/>
        <v>10524.2582902217</v>
      </c>
      <c r="I329" s="218">
        <f t="shared" si="40"/>
        <v>112834.89597082294</v>
      </c>
      <c r="J329" s="218"/>
      <c r="K329" s="218">
        <f t="shared" si="47"/>
        <v>10324.2582902217</v>
      </c>
      <c r="M329" s="204">
        <f>+$B$47</f>
        <v>2</v>
      </c>
      <c r="N329" s="39">
        <v>49949</v>
      </c>
      <c r="O329" s="39"/>
      <c r="Q329">
        <v>200</v>
      </c>
    </row>
    <row r="330" spans="1:17" outlineLevel="1" x14ac:dyDescent="0.3">
      <c r="A330" s="64">
        <v>215</v>
      </c>
      <c r="B330" s="218">
        <f t="shared" si="39"/>
        <v>112834.89597082294</v>
      </c>
      <c r="C330" s="218">
        <f t="shared" si="41"/>
        <v>3733.0636106573038</v>
      </c>
      <c r="D330" s="218">
        <f t="shared" si="42"/>
        <v>1238.797617676888</v>
      </c>
      <c r="E330" s="218">
        <f t="shared" si="43"/>
        <v>90.267916776658353</v>
      </c>
      <c r="F330" s="218">
        <f t="shared" si="44"/>
        <v>5062.12914511085</v>
      </c>
      <c r="G330" s="219">
        <f t="shared" si="45"/>
        <v>200</v>
      </c>
      <c r="H330" s="218">
        <f t="shared" si="46"/>
        <v>5262.12914511085</v>
      </c>
      <c r="I330" s="218">
        <f t="shared" si="40"/>
        <v>109101.83236016563</v>
      </c>
      <c r="J330" s="218"/>
      <c r="K330" s="218">
        <f t="shared" si="47"/>
        <v>5062.12914511085</v>
      </c>
      <c r="M330" s="204">
        <f>+$B$48</f>
        <v>1</v>
      </c>
      <c r="N330" s="39">
        <v>49980</v>
      </c>
      <c r="O330" s="39"/>
      <c r="Q330">
        <v>0</v>
      </c>
    </row>
    <row r="331" spans="1:17" outlineLevel="1" x14ac:dyDescent="0.3">
      <c r="A331" s="162">
        <v>216</v>
      </c>
      <c r="B331" s="221">
        <f t="shared" si="39"/>
        <v>109101.83236016563</v>
      </c>
      <c r="C331" s="221">
        <f t="shared" si="41"/>
        <v>3777.034814247816</v>
      </c>
      <c r="D331" s="221">
        <f t="shared" si="42"/>
        <v>1197.8128649749015</v>
      </c>
      <c r="E331" s="221">
        <f t="shared" si="43"/>
        <v>87.281465888132502</v>
      </c>
      <c r="F331" s="221">
        <f t="shared" si="44"/>
        <v>5062.12914511085</v>
      </c>
      <c r="G331" s="252">
        <f t="shared" si="45"/>
        <v>200</v>
      </c>
      <c r="H331" s="221">
        <f t="shared" si="46"/>
        <v>5262.12914511085</v>
      </c>
      <c r="I331" s="221">
        <f t="shared" si="40"/>
        <v>105324.79754591781</v>
      </c>
      <c r="J331" s="218"/>
      <c r="K331" s="218">
        <f t="shared" si="47"/>
        <v>5062.12914511085</v>
      </c>
      <c r="M331" s="204">
        <f>+$B$49</f>
        <v>1</v>
      </c>
      <c r="N331" s="39">
        <v>50010</v>
      </c>
      <c r="O331" s="39"/>
      <c r="Q331">
        <v>0</v>
      </c>
    </row>
    <row r="332" spans="1:17" outlineLevel="1" x14ac:dyDescent="0.3">
      <c r="A332" s="64">
        <v>217</v>
      </c>
      <c r="B332" s="218">
        <f t="shared" si="39"/>
        <v>105324.79754591781</v>
      </c>
      <c r="C332" s="218">
        <f t="shared" si="41"/>
        <v>3821.523948135492</v>
      </c>
      <c r="D332" s="218">
        <f t="shared" si="42"/>
        <v>1156.3453589386238</v>
      </c>
      <c r="E332" s="218">
        <f t="shared" si="43"/>
        <v>84.259838036734251</v>
      </c>
      <c r="F332" s="218">
        <f t="shared" si="44"/>
        <v>5062.12914511085</v>
      </c>
      <c r="G332" s="219">
        <f t="shared" si="45"/>
        <v>200</v>
      </c>
      <c r="H332" s="218">
        <f t="shared" si="46"/>
        <v>5262.12914511085</v>
      </c>
      <c r="I332" s="218">
        <f t="shared" si="40"/>
        <v>101503.27359778232</v>
      </c>
      <c r="J332" s="218"/>
      <c r="K332" s="218">
        <f t="shared" si="47"/>
        <v>5062.12914511085</v>
      </c>
      <c r="M332" s="204">
        <f>+$B$38</f>
        <v>1</v>
      </c>
      <c r="N332" s="39">
        <v>50041</v>
      </c>
      <c r="O332" s="39"/>
      <c r="Q332">
        <v>0</v>
      </c>
    </row>
    <row r="333" spans="1:17" outlineLevel="1" x14ac:dyDescent="0.3">
      <c r="A333" s="64">
        <v>218</v>
      </c>
      <c r="B333" s="218">
        <f t="shared" si="39"/>
        <v>101503.27359778232</v>
      </c>
      <c r="C333" s="218">
        <f t="shared" si="41"/>
        <v>3866.5371129446225</v>
      </c>
      <c r="D333" s="218">
        <f t="shared" si="42"/>
        <v>1114.3894132880018</v>
      </c>
      <c r="E333" s="218">
        <f t="shared" si="43"/>
        <v>81.202618878225863</v>
      </c>
      <c r="F333" s="218">
        <f t="shared" si="44"/>
        <v>5062.12914511085</v>
      </c>
      <c r="G333" s="219">
        <f t="shared" si="45"/>
        <v>200</v>
      </c>
      <c r="H333" s="218">
        <f t="shared" si="46"/>
        <v>5262.12914511085</v>
      </c>
      <c r="I333" s="218">
        <f t="shared" si="40"/>
        <v>97636.736484837689</v>
      </c>
      <c r="J333" s="218"/>
      <c r="K333" s="218">
        <f t="shared" si="47"/>
        <v>5062.12914511085</v>
      </c>
      <c r="M333" s="204">
        <f>+$B$39</f>
        <v>1</v>
      </c>
      <c r="N333" s="39">
        <v>50072</v>
      </c>
      <c r="O333" s="39"/>
      <c r="Q333">
        <v>0</v>
      </c>
    </row>
    <row r="334" spans="1:17" outlineLevel="1" x14ac:dyDescent="0.3">
      <c r="A334" s="64">
        <v>219</v>
      </c>
      <c r="B334" s="218">
        <f t="shared" si="39"/>
        <v>97636.736484837689</v>
      </c>
      <c r="C334" s="218">
        <f t="shared" si="41"/>
        <v>3912.0804811578482</v>
      </c>
      <c r="D334" s="218">
        <f t="shared" si="42"/>
        <v>1071.9392747651316</v>
      </c>
      <c r="E334" s="218">
        <f t="shared" si="43"/>
        <v>78.10938918787015</v>
      </c>
      <c r="F334" s="218">
        <f t="shared" si="44"/>
        <v>5062.12914511085</v>
      </c>
      <c r="G334" s="219">
        <f t="shared" si="45"/>
        <v>200</v>
      </c>
      <c r="H334" s="218">
        <f t="shared" si="46"/>
        <v>5262.12914511085</v>
      </c>
      <c r="I334" s="218">
        <f t="shared" si="40"/>
        <v>93724.656003679847</v>
      </c>
      <c r="J334" s="218"/>
      <c r="K334" s="218">
        <f t="shared" si="47"/>
        <v>5062.12914511085</v>
      </c>
      <c r="M334" s="204">
        <f>+$B$40</f>
        <v>1</v>
      </c>
      <c r="N334" s="39">
        <v>50100</v>
      </c>
      <c r="O334" s="39"/>
      <c r="Q334">
        <v>0</v>
      </c>
    </row>
    <row r="335" spans="1:17" outlineLevel="1" x14ac:dyDescent="0.3">
      <c r="A335" s="64">
        <v>220</v>
      </c>
      <c r="B335" s="218">
        <f t="shared" si="39"/>
        <v>93724.656003679847</v>
      </c>
      <c r="C335" s="218">
        <f t="shared" si="41"/>
        <v>3958.16029796257</v>
      </c>
      <c r="D335" s="218">
        <f t="shared" si="42"/>
        <v>1028.9891223453365</v>
      </c>
      <c r="E335" s="218">
        <f t="shared" si="43"/>
        <v>74.979724802943878</v>
      </c>
      <c r="F335" s="218">
        <f t="shared" si="44"/>
        <v>5062.12914511085</v>
      </c>
      <c r="G335" s="219">
        <f t="shared" si="45"/>
        <v>200</v>
      </c>
      <c r="H335" s="218">
        <f t="shared" si="46"/>
        <v>5262.12914511085</v>
      </c>
      <c r="I335" s="218">
        <f t="shared" si="40"/>
        <v>89766.495705717272</v>
      </c>
      <c r="J335" s="218"/>
      <c r="K335" s="218">
        <f t="shared" si="47"/>
        <v>5062.12914511085</v>
      </c>
      <c r="M335" s="204">
        <f>+$B$41</f>
        <v>1</v>
      </c>
      <c r="N335" s="39">
        <v>50131</v>
      </c>
      <c r="O335" s="39"/>
      <c r="Q335">
        <v>0</v>
      </c>
    </row>
    <row r="336" spans="1:17" outlineLevel="1" x14ac:dyDescent="0.3">
      <c r="A336" s="64">
        <v>221</v>
      </c>
      <c r="B336" s="218">
        <f t="shared" si="39"/>
        <v>89766.495705717272</v>
      </c>
      <c r="C336" s="218">
        <f t="shared" si="41"/>
        <v>4004.7828821073258</v>
      </c>
      <c r="D336" s="218">
        <f t="shared" si="42"/>
        <v>985.53306643895087</v>
      </c>
      <c r="E336" s="218">
        <f t="shared" si="43"/>
        <v>71.813196564573815</v>
      </c>
      <c r="F336" s="218">
        <f t="shared" si="44"/>
        <v>5062.12914511085</v>
      </c>
      <c r="G336" s="219">
        <f t="shared" si="45"/>
        <v>200</v>
      </c>
      <c r="H336" s="218">
        <f t="shared" si="46"/>
        <v>5262.12914511085</v>
      </c>
      <c r="I336" s="218">
        <f t="shared" si="40"/>
        <v>85761.712823609952</v>
      </c>
      <c r="J336" s="218"/>
      <c r="K336" s="218">
        <f t="shared" si="47"/>
        <v>5062.12914511085</v>
      </c>
      <c r="M336" s="204">
        <f>+$B$42</f>
        <v>1</v>
      </c>
      <c r="N336" s="39">
        <v>50161</v>
      </c>
      <c r="O336" s="39"/>
      <c r="Q336">
        <v>0</v>
      </c>
    </row>
    <row r="337" spans="1:17" outlineLevel="1" x14ac:dyDescent="0.3">
      <c r="A337" s="64">
        <v>222</v>
      </c>
      <c r="B337" s="218">
        <f t="shared" si="39"/>
        <v>85761.712823609952</v>
      </c>
      <c r="C337" s="218">
        <f t="shared" si="41"/>
        <v>4051.9546267682567</v>
      </c>
      <c r="D337" s="218">
        <f t="shared" si="42"/>
        <v>941.56514808370559</v>
      </c>
      <c r="E337" s="218">
        <f t="shared" si="43"/>
        <v>68.609370258887964</v>
      </c>
      <c r="F337" s="218">
        <f t="shared" si="44"/>
        <v>5062.12914511085</v>
      </c>
      <c r="G337" s="219">
        <f t="shared" si="45"/>
        <v>200</v>
      </c>
      <c r="H337" s="218">
        <f t="shared" si="46"/>
        <v>5262.12914511085</v>
      </c>
      <c r="I337" s="218">
        <f t="shared" si="40"/>
        <v>81709.758196841693</v>
      </c>
      <c r="J337" s="218"/>
      <c r="K337" s="218">
        <f t="shared" si="47"/>
        <v>5062.12914511085</v>
      </c>
      <c r="M337" s="204">
        <f>+B$43</f>
        <v>1</v>
      </c>
      <c r="N337" s="39">
        <v>50192</v>
      </c>
      <c r="O337" s="39"/>
      <c r="Q337">
        <v>0</v>
      </c>
    </row>
    <row r="338" spans="1:17" outlineLevel="1" x14ac:dyDescent="0.3">
      <c r="A338" s="64">
        <v>223</v>
      </c>
      <c r="B338" s="218">
        <f t="shared" si="39"/>
        <v>81709.758196841693</v>
      </c>
      <c r="C338" s="218">
        <f t="shared" si="41"/>
        <v>-962.44714468506993</v>
      </c>
      <c r="D338" s="218">
        <f t="shared" si="42"/>
        <v>897.07933812759654</v>
      </c>
      <c r="E338" s="218">
        <f t="shared" si="43"/>
        <v>65.367806557473358</v>
      </c>
      <c r="F338" s="218">
        <f t="shared" si="44"/>
        <v>0</v>
      </c>
      <c r="G338" s="219">
        <f t="shared" si="45"/>
        <v>200</v>
      </c>
      <c r="H338" s="218">
        <f t="shared" si="45"/>
        <v>200</v>
      </c>
      <c r="I338" s="218">
        <f t="shared" si="40"/>
        <v>82672.205341526758</v>
      </c>
      <c r="J338" s="218"/>
      <c r="K338" s="218">
        <f t="shared" si="47"/>
        <v>0</v>
      </c>
      <c r="M338" s="204">
        <f>+$B$44</f>
        <v>0</v>
      </c>
      <c r="N338" s="39">
        <v>50222</v>
      </c>
      <c r="O338" s="39"/>
      <c r="Q338">
        <v>0</v>
      </c>
    </row>
    <row r="339" spans="1:17" outlineLevel="1" x14ac:dyDescent="0.3">
      <c r="A339" s="64">
        <v>224</v>
      </c>
      <c r="B339" s="218">
        <f t="shared" si="39"/>
        <v>82672.205341526758</v>
      </c>
      <c r="C339" s="218">
        <f t="shared" si="41"/>
        <v>4088.3454779986678</v>
      </c>
      <c r="D339" s="218">
        <f t="shared" si="42"/>
        <v>907.64590283896109</v>
      </c>
      <c r="E339" s="218">
        <f t="shared" si="43"/>
        <v>66.137764273221407</v>
      </c>
      <c r="F339" s="218">
        <f t="shared" si="44"/>
        <v>5062.12914511085</v>
      </c>
      <c r="G339" s="219">
        <f t="shared" si="45"/>
        <v>200</v>
      </c>
      <c r="H339" s="218">
        <f t="shared" si="46"/>
        <v>5262.12914511085</v>
      </c>
      <c r="I339" s="218">
        <f t="shared" si="40"/>
        <v>78583.859863528094</v>
      </c>
      <c r="J339" s="218"/>
      <c r="K339" s="218">
        <f t="shared" si="47"/>
        <v>5062.12914511085</v>
      </c>
      <c r="M339" s="204">
        <f>+$B$45</f>
        <v>1</v>
      </c>
      <c r="N339" s="39">
        <v>50253</v>
      </c>
      <c r="O339" s="39"/>
      <c r="Q339">
        <v>0</v>
      </c>
    </row>
    <row r="340" spans="1:17" outlineLevel="1" x14ac:dyDescent="0.3">
      <c r="A340" s="64">
        <v>225</v>
      </c>
      <c r="B340" s="218">
        <f t="shared" si="39"/>
        <v>78583.859863528094</v>
      </c>
      <c r="C340" s="218">
        <f t="shared" si="41"/>
        <v>4136.501494105175</v>
      </c>
      <c r="D340" s="218">
        <f t="shared" si="42"/>
        <v>862.76056311485263</v>
      </c>
      <c r="E340" s="218">
        <f t="shared" si="43"/>
        <v>62.867087890822475</v>
      </c>
      <c r="F340" s="218">
        <f t="shared" si="44"/>
        <v>5062.12914511085</v>
      </c>
      <c r="G340" s="219">
        <f t="shared" si="45"/>
        <v>200</v>
      </c>
      <c r="H340" s="218">
        <f t="shared" si="46"/>
        <v>5262.12914511085</v>
      </c>
      <c r="I340" s="218">
        <f t="shared" si="40"/>
        <v>74447.358369422916</v>
      </c>
      <c r="J340" s="218"/>
      <c r="K340" s="218">
        <f t="shared" si="47"/>
        <v>5062.12914511085</v>
      </c>
      <c r="M340" s="204">
        <f>+$B$46</f>
        <v>1</v>
      </c>
      <c r="N340" s="39">
        <v>50284</v>
      </c>
      <c r="O340" s="39"/>
      <c r="Q340">
        <v>0</v>
      </c>
    </row>
    <row r="341" spans="1:17" outlineLevel="1" x14ac:dyDescent="0.3">
      <c r="A341" s="64">
        <v>226</v>
      </c>
      <c r="B341" s="218">
        <f t="shared" si="39"/>
        <v>74447.358369422916</v>
      </c>
      <c r="C341" s="218">
        <f t="shared" si="41"/>
        <v>9447.3538779067603</v>
      </c>
      <c r="D341" s="218">
        <f t="shared" si="42"/>
        <v>817.34652561940061</v>
      </c>
      <c r="E341" s="218">
        <f t="shared" si="43"/>
        <v>59.557886695538336</v>
      </c>
      <c r="F341" s="218">
        <f t="shared" si="44"/>
        <v>10324.2582902217</v>
      </c>
      <c r="G341" s="219">
        <f t="shared" si="45"/>
        <v>200</v>
      </c>
      <c r="H341" s="218">
        <f t="shared" si="46"/>
        <v>10524.2582902217</v>
      </c>
      <c r="I341" s="218">
        <f t="shared" si="40"/>
        <v>65000.004491516156</v>
      </c>
      <c r="J341" s="218"/>
      <c r="K341" s="218">
        <f t="shared" si="47"/>
        <v>10324.2582902217</v>
      </c>
      <c r="M341" s="204">
        <f>+$B$47</f>
        <v>2</v>
      </c>
      <c r="N341" s="39">
        <v>50314</v>
      </c>
      <c r="O341" s="39"/>
      <c r="Q341">
        <v>200</v>
      </c>
    </row>
    <row r="342" spans="1:17" outlineLevel="1" x14ac:dyDescent="0.3">
      <c r="A342" s="64">
        <v>227</v>
      </c>
      <c r="B342" s="218">
        <f t="shared" si="39"/>
        <v>65000.004491516156</v>
      </c>
      <c r="C342" s="218">
        <f t="shared" si="41"/>
        <v>4296.5037154446718</v>
      </c>
      <c r="D342" s="218">
        <f t="shared" si="42"/>
        <v>713.6254260729653</v>
      </c>
      <c r="E342" s="218">
        <f t="shared" si="43"/>
        <v>52.000003593212931</v>
      </c>
      <c r="F342" s="218">
        <f t="shared" si="44"/>
        <v>5062.12914511085</v>
      </c>
      <c r="G342" s="219">
        <f t="shared" si="45"/>
        <v>200</v>
      </c>
      <c r="H342" s="218">
        <f t="shared" si="46"/>
        <v>5262.12914511085</v>
      </c>
      <c r="I342" s="218">
        <f t="shared" si="40"/>
        <v>60703.500776071487</v>
      </c>
      <c r="J342" s="218"/>
      <c r="K342" s="218">
        <f t="shared" si="47"/>
        <v>5062.12914511085</v>
      </c>
      <c r="M342" s="204">
        <f>+$B$48</f>
        <v>1</v>
      </c>
      <c r="N342" s="39">
        <v>50345</v>
      </c>
      <c r="O342" s="39"/>
      <c r="Q342">
        <v>0</v>
      </c>
    </row>
    <row r="343" spans="1:17" outlineLevel="1" x14ac:dyDescent="0.3">
      <c r="A343" s="162">
        <v>228</v>
      </c>
      <c r="B343" s="221">
        <f t="shared" si="39"/>
        <v>60703.500776071487</v>
      </c>
      <c r="C343" s="221">
        <f t="shared" si="41"/>
        <v>4347.1115966122652</v>
      </c>
      <c r="D343" s="221">
        <f t="shared" si="42"/>
        <v>666.4547478777281</v>
      </c>
      <c r="E343" s="221">
        <f t="shared" si="43"/>
        <v>48.562800620857189</v>
      </c>
      <c r="F343" s="221">
        <f t="shared" si="44"/>
        <v>5062.12914511085</v>
      </c>
      <c r="G343" s="252">
        <f t="shared" si="45"/>
        <v>200</v>
      </c>
      <c r="H343" s="221">
        <f t="shared" si="46"/>
        <v>5262.12914511085</v>
      </c>
      <c r="I343" s="221">
        <f t="shared" si="40"/>
        <v>56356.38917945922</v>
      </c>
      <c r="J343" s="218"/>
      <c r="K343" s="218">
        <f t="shared" si="47"/>
        <v>5062.12914511085</v>
      </c>
      <c r="M343" s="204">
        <f>+$B$49</f>
        <v>1</v>
      </c>
      <c r="N343" s="39">
        <v>50375</v>
      </c>
      <c r="O343" s="39"/>
      <c r="Q343">
        <v>0</v>
      </c>
    </row>
    <row r="344" spans="1:17" outlineLevel="1" x14ac:dyDescent="0.3">
      <c r="A344" s="64">
        <v>229</v>
      </c>
      <c r="B344" s="218">
        <f t="shared" si="39"/>
        <v>56356.38917945922</v>
      </c>
      <c r="C344" s="218">
        <f t="shared" si="41"/>
        <v>4398.3155805196429</v>
      </c>
      <c r="D344" s="218">
        <f t="shared" si="42"/>
        <v>618.72845324763989</v>
      </c>
      <c r="E344" s="218">
        <f t="shared" si="43"/>
        <v>45.085111343567377</v>
      </c>
      <c r="F344" s="218">
        <f t="shared" si="44"/>
        <v>5062.12914511085</v>
      </c>
      <c r="G344" s="219">
        <f t="shared" si="45"/>
        <v>200</v>
      </c>
      <c r="H344" s="218">
        <f t="shared" si="46"/>
        <v>5262.12914511085</v>
      </c>
      <c r="I344" s="218">
        <f t="shared" si="40"/>
        <v>51958.073598939576</v>
      </c>
      <c r="J344" s="218"/>
      <c r="K344" s="218">
        <f t="shared" si="47"/>
        <v>5062.12914511085</v>
      </c>
      <c r="M344" s="204">
        <f>+$B$38</f>
        <v>1</v>
      </c>
      <c r="N344" s="39">
        <v>50406</v>
      </c>
      <c r="O344" s="39"/>
      <c r="Q344">
        <v>0</v>
      </c>
    </row>
    <row r="345" spans="1:17" outlineLevel="1" x14ac:dyDescent="0.3">
      <c r="A345" s="64">
        <v>230</v>
      </c>
      <c r="B345" s="218">
        <f t="shared" si="39"/>
        <v>51958.073598939576</v>
      </c>
      <c r="C345" s="218">
        <f t="shared" si="41"/>
        <v>4450.1226885727247</v>
      </c>
      <c r="D345" s="218">
        <f t="shared" si="42"/>
        <v>570.43999765897354</v>
      </c>
      <c r="E345" s="218">
        <f t="shared" si="43"/>
        <v>41.566458879151661</v>
      </c>
      <c r="F345" s="218">
        <f t="shared" si="44"/>
        <v>5062.12914511085</v>
      </c>
      <c r="G345" s="219">
        <f t="shared" si="45"/>
        <v>200</v>
      </c>
      <c r="H345" s="218">
        <f t="shared" si="46"/>
        <v>5262.12914511085</v>
      </c>
      <c r="I345" s="218">
        <f t="shared" si="40"/>
        <v>47507.950910366853</v>
      </c>
      <c r="J345" s="218"/>
      <c r="K345" s="218">
        <f t="shared" si="47"/>
        <v>5062.12914511085</v>
      </c>
      <c r="M345" s="204">
        <f>+$B$39</f>
        <v>1</v>
      </c>
      <c r="N345" s="39">
        <v>50437</v>
      </c>
      <c r="O345" s="39"/>
      <c r="Q345">
        <v>0</v>
      </c>
    </row>
    <row r="346" spans="1:17" outlineLevel="1" x14ac:dyDescent="0.3">
      <c r="A346" s="64">
        <v>231</v>
      </c>
      <c r="B346" s="218">
        <f t="shared" si="39"/>
        <v>47507.950910366853</v>
      </c>
      <c r="C346" s="218">
        <f t="shared" si="41"/>
        <v>4502.5400248815304</v>
      </c>
      <c r="D346" s="218">
        <f t="shared" si="42"/>
        <v>521.58275950102575</v>
      </c>
      <c r="E346" s="218">
        <f t="shared" si="43"/>
        <v>38.006360728293487</v>
      </c>
      <c r="F346" s="218">
        <f t="shared" si="44"/>
        <v>5062.12914511085</v>
      </c>
      <c r="G346" s="219">
        <f t="shared" si="45"/>
        <v>200</v>
      </c>
      <c r="H346" s="218">
        <f t="shared" si="46"/>
        <v>5262.12914511085</v>
      </c>
      <c r="I346" s="218">
        <f t="shared" si="40"/>
        <v>43005.410885485326</v>
      </c>
      <c r="J346" s="218"/>
      <c r="K346" s="218">
        <f t="shared" si="47"/>
        <v>5062.12914511085</v>
      </c>
      <c r="M346" s="204">
        <f>+$B$40</f>
        <v>1</v>
      </c>
      <c r="N346" s="39">
        <v>50465</v>
      </c>
      <c r="O346" s="39"/>
      <c r="Q346">
        <v>0</v>
      </c>
    </row>
    <row r="347" spans="1:17" outlineLevel="1" x14ac:dyDescent="0.3">
      <c r="A347" s="64">
        <v>232</v>
      </c>
      <c r="B347" s="218">
        <f t="shared" si="39"/>
        <v>43005.410885485326</v>
      </c>
      <c r="C347" s="218">
        <f t="shared" si="41"/>
        <v>4555.5747772343402</v>
      </c>
      <c r="D347" s="218">
        <f t="shared" si="42"/>
        <v>472.15003916812117</v>
      </c>
      <c r="E347" s="218">
        <f t="shared" si="43"/>
        <v>34.404328708388263</v>
      </c>
      <c r="F347" s="218">
        <f t="shared" si="44"/>
        <v>5062.12914511085</v>
      </c>
      <c r="G347" s="219">
        <f t="shared" si="45"/>
        <v>200</v>
      </c>
      <c r="H347" s="218">
        <f t="shared" si="46"/>
        <v>5262.12914511085</v>
      </c>
      <c r="I347" s="218">
        <f t="shared" si="40"/>
        <v>38449.836108250987</v>
      </c>
      <c r="J347" s="218"/>
      <c r="K347" s="218">
        <f t="shared" si="47"/>
        <v>5062.12914511085</v>
      </c>
      <c r="M347" s="204">
        <f>+$B$41</f>
        <v>1</v>
      </c>
      <c r="N347" s="39">
        <v>50496</v>
      </c>
      <c r="O347" s="39"/>
      <c r="Q347">
        <v>0</v>
      </c>
    </row>
    <row r="348" spans="1:17" outlineLevel="1" x14ac:dyDescent="0.3">
      <c r="A348" s="64">
        <v>233</v>
      </c>
      <c r="B348" s="218">
        <f t="shared" si="39"/>
        <v>38449.836108250987</v>
      </c>
      <c r="C348" s="218">
        <f t="shared" si="41"/>
        <v>4609.2342180833284</v>
      </c>
      <c r="D348" s="218">
        <f t="shared" si="42"/>
        <v>422.13505814092093</v>
      </c>
      <c r="E348" s="218">
        <f t="shared" si="43"/>
        <v>30.759868886600792</v>
      </c>
      <c r="F348" s="218">
        <f t="shared" si="44"/>
        <v>5062.12914511085</v>
      </c>
      <c r="G348" s="219">
        <f t="shared" si="45"/>
        <v>200</v>
      </c>
      <c r="H348" s="218">
        <f t="shared" si="46"/>
        <v>5262.12914511085</v>
      </c>
      <c r="I348" s="218">
        <f t="shared" si="40"/>
        <v>33840.601890167658</v>
      </c>
      <c r="J348" s="218"/>
      <c r="K348" s="218">
        <f t="shared" si="47"/>
        <v>5062.12914511085</v>
      </c>
      <c r="M348" s="204">
        <f>+$B$42</f>
        <v>1</v>
      </c>
      <c r="N348" s="39">
        <v>50526</v>
      </c>
      <c r="O348" s="39"/>
      <c r="Q348">
        <v>0</v>
      </c>
    </row>
    <row r="349" spans="1:17" outlineLevel="1" x14ac:dyDescent="0.3">
      <c r="A349" s="64">
        <v>234</v>
      </c>
      <c r="B349" s="218">
        <f t="shared" si="39"/>
        <v>33840.601890167658</v>
      </c>
      <c r="C349" s="218">
        <f t="shared" si="41"/>
        <v>4663.5257055418051</v>
      </c>
      <c r="D349" s="218">
        <f t="shared" si="42"/>
        <v>371.53095805691061</v>
      </c>
      <c r="E349" s="218">
        <f t="shared" si="43"/>
        <v>27.072481512134129</v>
      </c>
      <c r="F349" s="218">
        <f t="shared" si="44"/>
        <v>5062.12914511085</v>
      </c>
      <c r="G349" s="219">
        <f t="shared" si="45"/>
        <v>200</v>
      </c>
      <c r="H349" s="218">
        <f t="shared" si="46"/>
        <v>5262.12914511085</v>
      </c>
      <c r="I349" s="218">
        <f t="shared" si="40"/>
        <v>29177.076184625854</v>
      </c>
      <c r="J349" s="218"/>
      <c r="K349" s="218">
        <f t="shared" si="47"/>
        <v>5062.12914511085</v>
      </c>
      <c r="M349" s="204">
        <f>+B$43</f>
        <v>1</v>
      </c>
      <c r="N349" s="39">
        <v>50557</v>
      </c>
      <c r="O349" s="39"/>
      <c r="Q349">
        <v>0</v>
      </c>
    </row>
    <row r="350" spans="1:17" outlineLevel="1" x14ac:dyDescent="0.3">
      <c r="A350" s="64">
        <v>235</v>
      </c>
      <c r="B350" s="218">
        <f t="shared" si="39"/>
        <v>29177.076184625854</v>
      </c>
      <c r="C350" s="218">
        <f t="shared" si="41"/>
        <v>-343.67246071763964</v>
      </c>
      <c r="D350" s="218">
        <f t="shared" si="42"/>
        <v>320.33079976993895</v>
      </c>
      <c r="E350" s="218">
        <f t="shared" si="43"/>
        <v>23.341660947700685</v>
      </c>
      <c r="F350" s="218">
        <f t="shared" si="44"/>
        <v>0</v>
      </c>
      <c r="G350" s="219">
        <f t="shared" si="45"/>
        <v>200</v>
      </c>
      <c r="H350" s="218">
        <f t="shared" si="45"/>
        <v>200</v>
      </c>
      <c r="I350" s="218">
        <f t="shared" si="40"/>
        <v>29520.748645343494</v>
      </c>
      <c r="J350" s="218"/>
      <c r="K350" s="218">
        <f t="shared" si="47"/>
        <v>0</v>
      </c>
      <c r="M350" s="204">
        <f>+$B$44</f>
        <v>0</v>
      </c>
      <c r="N350" s="39">
        <v>50587</v>
      </c>
      <c r="O350" s="39"/>
      <c r="Q350">
        <v>0</v>
      </c>
    </row>
    <row r="351" spans="1:17" outlineLevel="1" x14ac:dyDescent="0.3">
      <c r="A351" s="64">
        <v>236</v>
      </c>
      <c r="B351" s="218">
        <f t="shared" si="39"/>
        <v>29520.748645343494</v>
      </c>
      <c r="C351" s="218">
        <f t="shared" si="41"/>
        <v>4714.4086173590658</v>
      </c>
      <c r="D351" s="218">
        <f t="shared" si="42"/>
        <v>324.10392883550969</v>
      </c>
      <c r="E351" s="218">
        <f t="shared" si="43"/>
        <v>23.616598916274796</v>
      </c>
      <c r="F351" s="218">
        <f t="shared" si="44"/>
        <v>5062.12914511085</v>
      </c>
      <c r="G351" s="219">
        <f t="shared" si="45"/>
        <v>200</v>
      </c>
      <c r="H351" s="218">
        <f t="shared" si="46"/>
        <v>5262.12914511085</v>
      </c>
      <c r="I351" s="218">
        <f t="shared" si="40"/>
        <v>24806.340027984428</v>
      </c>
      <c r="J351" s="218"/>
      <c r="K351" s="218">
        <f t="shared" si="47"/>
        <v>5062.12914511085</v>
      </c>
      <c r="M351" s="204">
        <f>+$B$45</f>
        <v>1</v>
      </c>
      <c r="N351" s="39">
        <v>50618</v>
      </c>
      <c r="O351" s="39"/>
      <c r="Q351">
        <v>0</v>
      </c>
    </row>
    <row r="352" spans="1:17" outlineLevel="1" x14ac:dyDescent="0.3">
      <c r="A352" s="64">
        <v>237</v>
      </c>
      <c r="B352" s="218">
        <f t="shared" si="39"/>
        <v>24806.340027984428</v>
      </c>
      <c r="C352" s="218">
        <f t="shared" si="41"/>
        <v>4769.9389384955603</v>
      </c>
      <c r="D352" s="218">
        <f t="shared" si="42"/>
        <v>272.34513459290258</v>
      </c>
      <c r="E352" s="218">
        <f t="shared" si="43"/>
        <v>19.845072022387544</v>
      </c>
      <c r="F352" s="218">
        <f t="shared" si="44"/>
        <v>5062.12914511085</v>
      </c>
      <c r="G352" s="219">
        <f t="shared" si="45"/>
        <v>200</v>
      </c>
      <c r="H352" s="218">
        <f t="shared" si="46"/>
        <v>5262.12914511085</v>
      </c>
      <c r="I352" s="218">
        <f t="shared" si="40"/>
        <v>20036.401089488867</v>
      </c>
      <c r="J352" s="218"/>
      <c r="K352" s="218">
        <f t="shared" si="47"/>
        <v>5062.12914511085</v>
      </c>
      <c r="M352" s="204">
        <f>+$B$46</f>
        <v>1</v>
      </c>
      <c r="N352" s="39">
        <v>50649</v>
      </c>
      <c r="O352" s="39"/>
      <c r="Q352">
        <v>0</v>
      </c>
    </row>
    <row r="353" spans="1:17" outlineLevel="1" x14ac:dyDescent="0.3">
      <c r="A353" s="64">
        <v>238</v>
      </c>
      <c r="B353" s="218">
        <f t="shared" si="39"/>
        <v>20036.401089488867</v>
      </c>
      <c r="C353" s="218">
        <f t="shared" si="41"/>
        <v>10088.252488174316</v>
      </c>
      <c r="D353" s="218">
        <f t="shared" si="42"/>
        <v>219.97668117579232</v>
      </c>
      <c r="E353" s="218">
        <f t="shared" si="43"/>
        <v>16.029120871591093</v>
      </c>
      <c r="F353" s="218">
        <f t="shared" si="44"/>
        <v>10324.2582902217</v>
      </c>
      <c r="G353" s="219">
        <f t="shared" si="45"/>
        <v>200</v>
      </c>
      <c r="H353" s="218">
        <f t="shared" si="46"/>
        <v>10524.2582902217</v>
      </c>
      <c r="I353" s="218">
        <f t="shared" si="40"/>
        <v>9948.1486013145513</v>
      </c>
      <c r="J353" s="218"/>
      <c r="K353" s="218">
        <f t="shared" si="47"/>
        <v>10324.2582902217</v>
      </c>
      <c r="M353" s="204">
        <f>+$B$47</f>
        <v>2</v>
      </c>
      <c r="N353" s="39">
        <v>50679</v>
      </c>
      <c r="O353" s="39"/>
      <c r="Q353">
        <v>200</v>
      </c>
    </row>
    <row r="354" spans="1:17" outlineLevel="1" x14ac:dyDescent="0.3">
      <c r="A354" s="64">
        <v>239</v>
      </c>
      <c r="B354" s="218">
        <f t="shared" si="39"/>
        <v>9948.1486013145513</v>
      </c>
      <c r="C354" s="218">
        <f t="shared" si="41"/>
        <v>4944.9513755576409</v>
      </c>
      <c r="D354" s="218">
        <f t="shared" si="42"/>
        <v>109.21925067215756</v>
      </c>
      <c r="E354" s="218">
        <f t="shared" si="43"/>
        <v>7.9585188810516412</v>
      </c>
      <c r="F354" s="218">
        <f t="shared" si="44"/>
        <v>5062.12914511085</v>
      </c>
      <c r="G354" s="219">
        <f t="shared" si="45"/>
        <v>200</v>
      </c>
      <c r="H354" s="218">
        <f t="shared" si="46"/>
        <v>5262.12914511085</v>
      </c>
      <c r="I354" s="218">
        <f t="shared" si="40"/>
        <v>5003.1972257569105</v>
      </c>
      <c r="J354" s="218"/>
      <c r="K354" s="218">
        <f t="shared" si="47"/>
        <v>5062.12914511085</v>
      </c>
      <c r="M354" s="204">
        <f>+$B$48</f>
        <v>1</v>
      </c>
      <c r="N354" s="39">
        <v>50710</v>
      </c>
      <c r="O354" s="39"/>
      <c r="Q354">
        <v>0</v>
      </c>
    </row>
    <row r="355" spans="1:17" outlineLevel="1" x14ac:dyDescent="0.3">
      <c r="A355" s="162">
        <v>240</v>
      </c>
      <c r="B355" s="221">
        <f t="shared" si="39"/>
        <v>5003.1972257569105</v>
      </c>
      <c r="C355" s="221">
        <f t="shared" si="41"/>
        <v>5003.1972257111411</v>
      </c>
      <c r="D355" s="221">
        <f t="shared" si="42"/>
        <v>54.929361619103659</v>
      </c>
      <c r="E355" s="221">
        <f t="shared" si="43"/>
        <v>4.0025577806055281</v>
      </c>
      <c r="F355" s="218">
        <f t="shared" si="44"/>
        <v>5062.12914511085</v>
      </c>
      <c r="G355" s="219">
        <f t="shared" si="45"/>
        <v>200</v>
      </c>
      <c r="H355" s="218">
        <f t="shared" si="46"/>
        <v>5262.12914511085</v>
      </c>
      <c r="I355" s="257">
        <f t="shared" si="40"/>
        <v>4.5769411372020841E-8</v>
      </c>
      <c r="J355" s="218"/>
      <c r="K355" s="218">
        <f t="shared" si="47"/>
        <v>5062.12914511085</v>
      </c>
      <c r="M355" s="204">
        <f>+$B$49</f>
        <v>1</v>
      </c>
      <c r="N355" s="39">
        <v>50740</v>
      </c>
      <c r="O355" s="39"/>
      <c r="Q355">
        <v>0</v>
      </c>
    </row>
    <row r="356" spans="1:17" x14ac:dyDescent="0.3">
      <c r="M356" s="204"/>
    </row>
    <row r="357" spans="1:17" x14ac:dyDescent="0.3">
      <c r="M357" s="204"/>
    </row>
  </sheetData>
  <mergeCells count="4">
    <mergeCell ref="I9:L10"/>
    <mergeCell ref="H69:I69"/>
    <mergeCell ref="Q113:R113"/>
    <mergeCell ref="K114:L1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Ej.Veh</vt:lpstr>
      <vt:lpstr>Caso 2</vt:lpstr>
      <vt:lpstr>A2</vt:lpstr>
      <vt:lpstr>Credhip Ej.2</vt:lpstr>
      <vt:lpstr>CredHip Ej.3</vt:lpstr>
    </vt:vector>
  </TitlesOfParts>
  <Company>Banco Pichincha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Ugarte</dc:creator>
  <cp:lastModifiedBy>patricia ugarte</cp:lastModifiedBy>
  <dcterms:created xsi:type="dcterms:W3CDTF">2020-06-13T00:11:48Z</dcterms:created>
  <dcterms:modified xsi:type="dcterms:W3CDTF">2022-10-20T04:08:15Z</dcterms:modified>
</cp:coreProperties>
</file>