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lor\Documents\School\Septimo Semestre\Proyectos de Inversion\"/>
    </mc:Choice>
  </mc:AlternateContent>
  <xr:revisionPtr revIDLastSave="0" documentId="13_ncr:1_{F4003848-0212-43D1-9163-ABF3664CD6AE}" xr6:coauthVersionLast="47" xr6:coauthVersionMax="47" xr10:uidLastSave="{00000000-0000-0000-0000-000000000000}"/>
  <bookViews>
    <workbookView xWindow="-108" yWindow="-108" windowWidth="23256" windowHeight="12456" xr2:uid="{C388AD20-7519-495C-B934-88533359A101}"/>
  </bookViews>
  <sheets>
    <sheet name="Cap4" sheetId="1" r:id="rId1"/>
    <sheet name="Cap5" sheetId="2" r:id="rId2"/>
    <sheet name="Cap6" sheetId="3" r:id="rId3"/>
    <sheet name="Cap7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34" i="1" l="1"/>
  <c r="P236" i="1"/>
  <c r="P220" i="1"/>
  <c r="P222" i="1"/>
  <c r="P221" i="1"/>
  <c r="P208" i="1"/>
  <c r="P210" i="1"/>
  <c r="P209" i="1"/>
  <c r="L185" i="1"/>
  <c r="K185" i="1"/>
  <c r="J185" i="1"/>
  <c r="K186" i="1"/>
  <c r="J186" i="1"/>
  <c r="P200" i="1"/>
  <c r="P198" i="1"/>
  <c r="S194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196" i="1"/>
  <c r="S195" i="1"/>
  <c r="P194" i="1"/>
  <c r="J174" i="1"/>
  <c r="K184" i="1"/>
  <c r="J184" i="1"/>
  <c r="L159" i="1"/>
  <c r="J106" i="1"/>
  <c r="J107" i="1" s="1"/>
  <c r="I103" i="1"/>
  <c r="J104" i="1" s="1"/>
  <c r="J105" i="1" s="1"/>
  <c r="M119" i="1"/>
  <c r="O119" i="1"/>
  <c r="D153" i="1"/>
  <c r="G143" i="1"/>
  <c r="I138" i="1" s="1"/>
  <c r="N88" i="1"/>
  <c r="F78" i="1"/>
  <c r="F77" i="1"/>
  <c r="F76" i="1"/>
  <c r="F75" i="1"/>
  <c r="F69" i="1"/>
  <c r="G69" i="1" s="1"/>
  <c r="F72" i="1" s="1"/>
  <c r="H43" i="1"/>
  <c r="H46" i="1" s="1"/>
  <c r="H27" i="1"/>
  <c r="M27" i="1" s="1"/>
  <c r="H26" i="1"/>
  <c r="E8" i="1"/>
  <c r="J180" i="1" l="1"/>
  <c r="F79" i="1"/>
</calcChain>
</file>

<file path=xl/sharedStrings.xml><?xml version="1.0" encoding="utf-8"?>
<sst xmlns="http://schemas.openxmlformats.org/spreadsheetml/2006/main" count="239" uniqueCount="168">
  <si>
    <t>Ejercicios</t>
  </si>
  <si>
    <t>Cuanto dinero tendra un hombre en su cuenta, despues de 8 depositos anuales de 10,000.</t>
  </si>
  <si>
    <t>La cuenta le da un 6% anual.</t>
  </si>
  <si>
    <t>Cuanto dinero tendra que depositar ahora una persona que quiere hacer retiros anuales de 6,000 pesos durante 9 años. El primer retiro lo hará dentro de un año. La tasa es del 7% anual.</t>
  </si>
  <si>
    <t>Un hombre que presta 50,000 pesos al 5%, se le harán 15 pagos iguales. El primer pago se le hará dentro de 3 años.</t>
  </si>
  <si>
    <t>¿De cuanto serán esos pagos?</t>
  </si>
  <si>
    <t>Años</t>
  </si>
  <si>
    <t>Flujos %</t>
  </si>
  <si>
    <t>F=?</t>
  </si>
  <si>
    <t>F/A</t>
  </si>
  <si>
    <t>Quiero un F dado A</t>
  </si>
  <si>
    <t>i =</t>
  </si>
  <si>
    <t>Uno. Pizarrón y Excel</t>
  </si>
  <si>
    <t>Dos. Pizarrón y Excel</t>
  </si>
  <si>
    <t xml:space="preserve">P = ? </t>
  </si>
  <si>
    <t xml:space="preserve">i = </t>
  </si>
  <si>
    <t>Quiero una P dado A.</t>
  </si>
  <si>
    <t>P/A</t>
  </si>
  <si>
    <t>Segunda</t>
  </si>
  <si>
    <t>VNA</t>
  </si>
  <si>
    <t>NPV</t>
  </si>
  <si>
    <t>Spanish</t>
  </si>
  <si>
    <t>English</t>
  </si>
  <si>
    <t xml:space="preserve">VA </t>
  </si>
  <si>
    <t xml:space="preserve">PV </t>
  </si>
  <si>
    <t>Opcion</t>
  </si>
  <si>
    <t>Análisis inteligente de signos</t>
  </si>
  <si>
    <t>(+/-)</t>
  </si>
  <si>
    <t xml:space="preserve"> -&gt;</t>
  </si>
  <si>
    <t xml:space="preserve"> -NPV</t>
  </si>
  <si>
    <t>Tres. Pizarrón y Excel</t>
  </si>
  <si>
    <t>Flujo $</t>
  </si>
  <si>
    <t>A</t>
  </si>
  <si>
    <t>&lt;- Se borra</t>
  </si>
  <si>
    <t>A/P</t>
  </si>
  <si>
    <t>PAGO</t>
  </si>
  <si>
    <t>PMT</t>
  </si>
  <si>
    <t>Paso 1</t>
  </si>
  <si>
    <t>F/P</t>
  </si>
  <si>
    <t>Traer ese -50,000 al año dos</t>
  </si>
  <si>
    <t>Analizamos el signo y escogemos dejarlo negativo</t>
  </si>
  <si>
    <t xml:space="preserve">Paso 2 </t>
  </si>
  <si>
    <t>VF</t>
  </si>
  <si>
    <t>FV</t>
  </si>
  <si>
    <t>Cuatro. Excel</t>
  </si>
  <si>
    <t>Una mujer sabia deposita 6000 pesos ahora, 3000 pesos dentro de dos anios, 4000 pesos dentro de 5 anios y 8000 pesotes dentro de 8 anios. Tasa 5% annual</t>
  </si>
  <si>
    <t>Cuanto tendra en su cuenta dentro de 10 anios.</t>
  </si>
  <si>
    <t>Anios</t>
  </si>
  <si>
    <t>i</t>
  </si>
  <si>
    <t>anuales</t>
  </si>
  <si>
    <t>Paso 1)</t>
  </si>
  <si>
    <t>TOTAL</t>
  </si>
  <si>
    <t>Paso 2)</t>
  </si>
  <si>
    <t xml:space="preserve"> = VNA + Flujo año 0</t>
  </si>
  <si>
    <t>VF1</t>
  </si>
  <si>
    <t>VF2</t>
  </si>
  <si>
    <t>VF3</t>
  </si>
  <si>
    <t>VF4</t>
  </si>
  <si>
    <t xml:space="preserve"> 4 - 2</t>
  </si>
  <si>
    <t>F =</t>
  </si>
  <si>
    <t>A =</t>
  </si>
  <si>
    <t>n =</t>
  </si>
  <si>
    <t xml:space="preserve">P = </t>
  </si>
  <si>
    <t xml:space="preserve"> 4 - 8</t>
  </si>
  <si>
    <t xml:space="preserve"> 4 - 11</t>
  </si>
  <si>
    <t xml:space="preserve"> + Interés Nominal</t>
  </si>
  <si>
    <t xml:space="preserve"> + Interés Efectivo</t>
  </si>
  <si>
    <t xml:space="preserve"> + Interés del periodo</t>
  </si>
  <si>
    <t>(Explicación en pizarrón)</t>
  </si>
  <si>
    <t xml:space="preserve"> 4 - 14</t>
  </si>
  <si>
    <t>F = ?</t>
  </si>
  <si>
    <t>P/F</t>
  </si>
  <si>
    <t>Tasa a utilizar</t>
  </si>
  <si>
    <t xml:space="preserve">r = </t>
  </si>
  <si>
    <t xml:space="preserve">ief = </t>
  </si>
  <si>
    <t>Anual, capitalizable semestralmente</t>
  </si>
  <si>
    <t>m =</t>
  </si>
  <si>
    <t xml:space="preserve">ief </t>
  </si>
  <si>
    <t xml:space="preserve">anual </t>
  </si>
  <si>
    <t>VA Spanish</t>
  </si>
  <si>
    <t>PV English</t>
  </si>
  <si>
    <t>=</t>
  </si>
  <si>
    <t xml:space="preserve"> 4 - 20</t>
  </si>
  <si>
    <t>r =</t>
  </si>
  <si>
    <t>anual, capitalizable mensual</t>
  </si>
  <si>
    <t xml:space="preserve">m = </t>
  </si>
  <si>
    <t>EFFECT()</t>
  </si>
  <si>
    <t>A = ?</t>
  </si>
  <si>
    <t xml:space="preserve"> =</t>
  </si>
  <si>
    <t>meses</t>
  </si>
  <si>
    <t>mensual</t>
  </si>
  <si>
    <t>pesos</t>
  </si>
  <si>
    <t>Soy un cliente del banco, deposito 5,000 MXN</t>
  </si>
  <si>
    <t xml:space="preserve">VNA </t>
  </si>
  <si>
    <t>Normal 6%</t>
  </si>
  <si>
    <t>Selecto %10</t>
  </si>
  <si>
    <t>x</t>
  </si>
  <si>
    <t>años</t>
  </si>
  <si>
    <t>(Se han realizado 4)</t>
  </si>
  <si>
    <t>anual efectiva</t>
  </si>
  <si>
    <t>m = 1</t>
  </si>
  <si>
    <t>My own thoughts:</t>
  </si>
  <si>
    <t>First approach:</t>
  </si>
  <si>
    <t>Get the total, substract $4,000</t>
  </si>
  <si>
    <t>I think it's wrong because you're not paying it all so the interests are still adding</t>
  </si>
  <si>
    <t>Second approach (teacher's):</t>
  </si>
  <si>
    <t>Paso 1) P/A (VA, PV)</t>
  </si>
  <si>
    <t>Paso 2) Flujos en cero. Llevo los pagos al saldo presente.</t>
  </si>
  <si>
    <t xml:space="preserve"> -&gt; </t>
  </si>
  <si>
    <t>Faltan:</t>
  </si>
  <si>
    <t>Paso 3) El saldo presente lo mando al futuro. F/P (VF, FV)</t>
  </si>
  <si>
    <t>Pago:</t>
  </si>
  <si>
    <t>Paso 4) Comprobar. Checo VNA y VNA Total</t>
  </si>
  <si>
    <t>VNA:</t>
  </si>
  <si>
    <t>VNA Total:</t>
  </si>
  <si>
    <t xml:space="preserve"> 4 - 12</t>
  </si>
  <si>
    <t xml:space="preserve"> 4 - 13</t>
  </si>
  <si>
    <t xml:space="preserve"> 4 - 15</t>
  </si>
  <si>
    <t>Año</t>
  </si>
  <si>
    <t>Qty</t>
  </si>
  <si>
    <t>P = VNA = NPV</t>
  </si>
  <si>
    <t>F</t>
  </si>
  <si>
    <t>F = VF = FV</t>
  </si>
  <si>
    <t>R = VF2 - VF1</t>
  </si>
  <si>
    <t>Banco 1</t>
  </si>
  <si>
    <t>Banco 2</t>
  </si>
  <si>
    <t>P =</t>
  </si>
  <si>
    <t>m</t>
  </si>
  <si>
    <t>ief</t>
  </si>
  <si>
    <t xml:space="preserve"> 4 - 3</t>
  </si>
  <si>
    <t>nper =</t>
  </si>
  <si>
    <t>i = ?</t>
  </si>
  <si>
    <t>TASA para datos</t>
  </si>
  <si>
    <t>TIR para corrida financiera</t>
  </si>
  <si>
    <t>TASA</t>
  </si>
  <si>
    <t>TIR</t>
  </si>
  <si>
    <t>Cuando se tienen datos</t>
  </si>
  <si>
    <t>Cuando se tiene corrida financiera</t>
  </si>
  <si>
    <t>Siempre da ip (tasa del periodo)</t>
  </si>
  <si>
    <t>ip = r/m</t>
  </si>
  <si>
    <t>r = ip*m</t>
  </si>
  <si>
    <t>anual</t>
  </si>
  <si>
    <t>Capitalizable mensualmente</t>
  </si>
  <si>
    <t>a)</t>
  </si>
  <si>
    <t xml:space="preserve">b) </t>
  </si>
  <si>
    <t>ip</t>
  </si>
  <si>
    <t>nper</t>
  </si>
  <si>
    <t xml:space="preserve"> 4 - 18</t>
  </si>
  <si>
    <t xml:space="preserve">n = </t>
  </si>
  <si>
    <t xml:space="preserve">A = </t>
  </si>
  <si>
    <t>ip =</t>
  </si>
  <si>
    <t xml:space="preserve">inominal, r = </t>
  </si>
  <si>
    <t xml:space="preserve"> 4 - 23</t>
  </si>
  <si>
    <t xml:space="preserve">nPer = </t>
  </si>
  <si>
    <t>mensualidades</t>
  </si>
  <si>
    <t xml:space="preserve">i, r = </t>
  </si>
  <si>
    <t>Anual, capitalizable mensualmente</t>
  </si>
  <si>
    <t xml:space="preserve"> 4 - 24</t>
  </si>
  <si>
    <t>Cuando 40, depositar</t>
  </si>
  <si>
    <t>Sacar 30 semestres de $1,000 USD</t>
  </si>
  <si>
    <t>Comienza a recibir en 50</t>
  </si>
  <si>
    <t>r = 4% capitalizado cada seis meses</t>
  </si>
  <si>
    <t>m = 2</t>
  </si>
  <si>
    <t>Semestre</t>
  </si>
  <si>
    <t>Semestres</t>
  </si>
  <si>
    <t>semestral</t>
  </si>
  <si>
    <t>P = ?</t>
  </si>
  <si>
    <t>Este no x-x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</si>
</sst>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;[Red]\-&quot;$&quot;#,##0"/>
    <numFmt numFmtId="8" formatCode="&quot;$&quot;#,##0.00;[Red]\-&quot;$&quot;#,##0.00"/>
    <numFmt numFmtId="164" formatCode="&quot;$&quot;#,##0.00"/>
    <numFmt numFmtId="169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2">
    <xf numFmtId="0" fontId="0" fillId="0" borderId="0" xfId="0"/>
    <xf numFmtId="4" fontId="0" fillId="0" borderId="0" xfId="0" applyNumberFormat="1"/>
    <xf numFmtId="8" fontId="0" fillId="0" borderId="0" xfId="0" applyNumberFormat="1"/>
    <xf numFmtId="9" fontId="0" fillId="0" borderId="0" xfId="0" applyNumberFormat="1"/>
    <xf numFmtId="9" fontId="0" fillId="0" borderId="0" xfId="0" applyNumberFormat="1" applyFont="1"/>
    <xf numFmtId="8" fontId="0" fillId="0" borderId="1" xfId="0" applyNumberFormat="1" applyBorder="1"/>
    <xf numFmtId="0" fontId="0" fillId="0" borderId="2" xfId="0" applyBorder="1"/>
    <xf numFmtId="8" fontId="0" fillId="0" borderId="2" xfId="0" applyNumberFormat="1" applyBorder="1"/>
    <xf numFmtId="0" fontId="0" fillId="2" borderId="0" xfId="0" applyFill="1"/>
    <xf numFmtId="8" fontId="0" fillId="2" borderId="1" xfId="0" applyNumberFormat="1" applyFill="1" applyBorder="1"/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8" fontId="0" fillId="0" borderId="3" xfId="0" applyNumberFormat="1" applyBorder="1"/>
    <xf numFmtId="16" fontId="0" fillId="0" borderId="0" xfId="0" applyNumberFormat="1"/>
    <xf numFmtId="8" fontId="0" fillId="0" borderId="0" xfId="0" applyNumberFormat="1" applyAlignment="1">
      <alignment horizontal="center"/>
    </xf>
    <xf numFmtId="8" fontId="0" fillId="0" borderId="0" xfId="0" applyNumberFormat="1" applyAlignment="1">
      <alignment horizontal="right" vertical="center"/>
    </xf>
    <xf numFmtId="9" fontId="0" fillId="0" borderId="0" xfId="1" applyFont="1"/>
    <xf numFmtId="10" fontId="0" fillId="0" borderId="0" xfId="1" applyNumberFormat="1" applyFont="1"/>
    <xf numFmtId="8" fontId="0" fillId="2" borderId="0" xfId="0" applyNumberFormat="1" applyFill="1"/>
    <xf numFmtId="8" fontId="0" fillId="0" borderId="0" xfId="0" applyNumberFormat="1" applyBorder="1"/>
    <xf numFmtId="0" fontId="0" fillId="0" borderId="0" xfId="0" applyBorder="1"/>
    <xf numFmtId="164" fontId="0" fillId="0" borderId="0" xfId="0" applyNumberFormat="1"/>
    <xf numFmtId="164" fontId="0" fillId="0" borderId="2" xfId="0" applyNumberFormat="1" applyBorder="1"/>
    <xf numFmtId="0" fontId="0" fillId="0" borderId="0" xfId="0" applyNumberFormat="1"/>
    <xf numFmtId="10" fontId="0" fillId="0" borderId="0" xfId="0" applyNumberFormat="1"/>
    <xf numFmtId="10" fontId="0" fillId="0" borderId="1" xfId="1" applyNumberFormat="1" applyFont="1" applyBorder="1"/>
    <xf numFmtId="10" fontId="0" fillId="0" borderId="1" xfId="0" applyNumberFormat="1" applyBorder="1"/>
    <xf numFmtId="0" fontId="0" fillId="0" borderId="4" xfId="0" applyBorder="1"/>
    <xf numFmtId="8" fontId="0" fillId="0" borderId="5" xfId="0" applyNumberFormat="1" applyBorder="1"/>
    <xf numFmtId="8" fontId="0" fillId="0" borderId="6" xfId="0" applyNumberFormat="1" applyBorder="1"/>
    <xf numFmtId="6" fontId="0" fillId="0" borderId="0" xfId="0" applyNumberFormat="1"/>
    <xf numFmtId="169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13" Type="http://schemas.openxmlformats.org/officeDocument/2006/relationships/image" Target="../media/image12.png"/><Relationship Id="rId3" Type="http://schemas.openxmlformats.org/officeDocument/2006/relationships/image" Target="../media/image2.png"/><Relationship Id="rId7" Type="http://schemas.openxmlformats.org/officeDocument/2006/relationships/image" Target="../media/image6.png"/><Relationship Id="rId12" Type="http://schemas.openxmlformats.org/officeDocument/2006/relationships/image" Target="../media/image11.png"/><Relationship Id="rId2" Type="http://schemas.openxmlformats.org/officeDocument/2006/relationships/customXml" Target="../ink/ink1.xml"/><Relationship Id="rId1" Type="http://schemas.openxmlformats.org/officeDocument/2006/relationships/image" Target="../media/image1.png"/><Relationship Id="rId6" Type="http://schemas.openxmlformats.org/officeDocument/2006/relationships/image" Target="../media/image5.png"/><Relationship Id="rId11" Type="http://schemas.openxmlformats.org/officeDocument/2006/relationships/image" Target="../media/image10.png"/><Relationship Id="rId5" Type="http://schemas.openxmlformats.org/officeDocument/2006/relationships/image" Target="../media/image4.png"/><Relationship Id="rId15" Type="http://schemas.openxmlformats.org/officeDocument/2006/relationships/image" Target="../media/image14.png"/><Relationship Id="rId10" Type="http://schemas.openxmlformats.org/officeDocument/2006/relationships/image" Target="../media/image9.png"/><Relationship Id="rId4" Type="http://schemas.openxmlformats.org/officeDocument/2006/relationships/image" Target="../media/image3.png"/><Relationship Id="rId9" Type="http://schemas.openxmlformats.org/officeDocument/2006/relationships/image" Target="../media/image8.png"/><Relationship Id="rId14" Type="http://schemas.openxmlformats.org/officeDocument/2006/relationships/image" Target="../media/image1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132</xdr:row>
      <xdr:rowOff>0</xdr:rowOff>
    </xdr:from>
    <xdr:to>
      <xdr:col>10</xdr:col>
      <xdr:colOff>420945</xdr:colOff>
      <xdr:row>135</xdr:row>
      <xdr:rowOff>80065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32E046D-8F6D-231A-EDBF-2DDA6284E1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20720050"/>
          <a:ext cx="6637595" cy="632515"/>
        </a:xfrm>
        <a:prstGeom prst="rect">
          <a:avLst/>
        </a:prstGeom>
      </xdr:spPr>
    </xdr:pic>
    <xdr:clientData/>
  </xdr:twoCellAnchor>
  <xdr:twoCellAnchor editAs="oneCell">
    <xdr:from>
      <xdr:col>3</xdr:col>
      <xdr:colOff>63570</xdr:colOff>
      <xdr:row>134</xdr:row>
      <xdr:rowOff>31570</xdr:rowOff>
    </xdr:from>
    <xdr:to>
      <xdr:col>7</xdr:col>
      <xdr:colOff>171830</xdr:colOff>
      <xdr:row>134</xdr:row>
      <xdr:rowOff>127330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2C0C0B4D-B9B0-0464-69B1-12C77DF5509F}"/>
                </a:ext>
              </a:extLst>
            </xdr14:cNvPr>
            <xdr14:cNvContentPartPr/>
          </xdr14:nvContentPartPr>
          <xdr14:nvPr macro=""/>
          <xdr14:xfrm>
            <a:off x="2013020" y="21119920"/>
            <a:ext cx="2864160" cy="9576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2C0C0B4D-B9B0-0464-69B1-12C77DF5509F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1959020" y="21011920"/>
              <a:ext cx="2971800" cy="311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0</xdr:colOff>
      <xdr:row>145</xdr:row>
      <xdr:rowOff>0</xdr:rowOff>
    </xdr:from>
    <xdr:to>
      <xdr:col>11</xdr:col>
      <xdr:colOff>245729</xdr:colOff>
      <xdr:row>148</xdr:row>
      <xdr:rowOff>133409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1695C43-4DA7-7CA4-D6DF-89E1C8F344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9600" y="23114000"/>
          <a:ext cx="7148179" cy="68585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85</xdr:row>
      <xdr:rowOff>0</xdr:rowOff>
    </xdr:from>
    <xdr:to>
      <xdr:col>10</xdr:col>
      <xdr:colOff>314256</xdr:colOff>
      <xdr:row>90</xdr:row>
      <xdr:rowOff>161384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78CC0B7-B184-44B2-9A9D-FB87400121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09600" y="15748000"/>
          <a:ext cx="6530906" cy="108213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93</xdr:row>
      <xdr:rowOff>0</xdr:rowOff>
    </xdr:from>
    <xdr:to>
      <xdr:col>10</xdr:col>
      <xdr:colOff>504772</xdr:colOff>
      <xdr:row>98</xdr:row>
      <xdr:rowOff>130901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C143D88C-F112-7272-61E7-2C26CA8EDD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09600" y="17221200"/>
          <a:ext cx="6721422" cy="105165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109</xdr:row>
      <xdr:rowOff>0</xdr:rowOff>
    </xdr:from>
    <xdr:to>
      <xdr:col>10</xdr:col>
      <xdr:colOff>215187</xdr:colOff>
      <xdr:row>122</xdr:row>
      <xdr:rowOff>160245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27F65EE9-AE71-4C77-B3A3-2D77719ADF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09600" y="18510250"/>
          <a:ext cx="6431837" cy="259864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156</xdr:row>
      <xdr:rowOff>0</xdr:rowOff>
    </xdr:from>
    <xdr:to>
      <xdr:col>7</xdr:col>
      <xdr:colOff>552853</xdr:colOff>
      <xdr:row>164</xdr:row>
      <xdr:rowOff>129680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3DCA004-4452-C218-A4CA-8C6EEE1DF4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09600" y="28867100"/>
          <a:ext cx="4648603" cy="161558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168</xdr:row>
      <xdr:rowOff>0</xdr:rowOff>
    </xdr:from>
    <xdr:to>
      <xdr:col>7</xdr:col>
      <xdr:colOff>408060</xdr:colOff>
      <xdr:row>171</xdr:row>
      <xdr:rowOff>179133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51CD740F-2CFF-07A3-FFB4-877565B96B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09600" y="30892750"/>
          <a:ext cx="4503810" cy="73158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176</xdr:row>
      <xdr:rowOff>0</xdr:rowOff>
    </xdr:from>
    <xdr:to>
      <xdr:col>7</xdr:col>
      <xdr:colOff>286130</xdr:colOff>
      <xdr:row>179</xdr:row>
      <xdr:rowOff>165163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4F742B2-6EE2-709E-22A1-4B42AE6437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609600" y="32365950"/>
          <a:ext cx="4381880" cy="72396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182</xdr:row>
      <xdr:rowOff>0</xdr:rowOff>
    </xdr:from>
    <xdr:to>
      <xdr:col>7</xdr:col>
      <xdr:colOff>148958</xdr:colOff>
      <xdr:row>185</xdr:row>
      <xdr:rowOff>113089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9A078239-8EB7-5469-2187-8A19AEECBC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609600" y="33102550"/>
          <a:ext cx="4244708" cy="67823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189</xdr:row>
      <xdr:rowOff>0</xdr:rowOff>
    </xdr:from>
    <xdr:to>
      <xdr:col>13</xdr:col>
      <xdr:colOff>64226</xdr:colOff>
      <xdr:row>195</xdr:row>
      <xdr:rowOff>162671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55A74EAD-1CFC-DBBF-9AD4-39B0072DF3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609600" y="34982150"/>
          <a:ext cx="8382726" cy="128027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203</xdr:row>
      <xdr:rowOff>0</xdr:rowOff>
    </xdr:from>
    <xdr:to>
      <xdr:col>13</xdr:col>
      <xdr:colOff>48985</xdr:colOff>
      <xdr:row>210</xdr:row>
      <xdr:rowOff>21704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8557DC78-FE26-6F9B-8AE5-11CF6B47D4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609600" y="37611050"/>
          <a:ext cx="8367485" cy="131075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214</xdr:row>
      <xdr:rowOff>0</xdr:rowOff>
    </xdr:from>
    <xdr:to>
      <xdr:col>13</xdr:col>
      <xdr:colOff>193778</xdr:colOff>
      <xdr:row>220</xdr:row>
      <xdr:rowOff>53440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C3CAD9E5-CDCD-C606-022F-0B16B05FD1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609600" y="39636700"/>
          <a:ext cx="8512278" cy="115834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224</xdr:row>
      <xdr:rowOff>0</xdr:rowOff>
    </xdr:from>
    <xdr:to>
      <xdr:col>13</xdr:col>
      <xdr:colOff>490983</xdr:colOff>
      <xdr:row>231</xdr:row>
      <xdr:rowOff>59807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E0311AD6-711A-F8D2-E228-54E76187D4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609600" y="41478200"/>
          <a:ext cx="8809483" cy="1348857"/>
        </a:xfrm>
        <a:prstGeom prst="rect">
          <a:avLst/>
        </a:prstGeom>
      </xdr:spPr>
    </xdr:pic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ax="1920" units="cm"/>
          <inkml:channel name="Y" type="integer" max="1080" units="cm"/>
          <inkml:channel name="T" type="integer" max="2.14748E9" units="dev"/>
        </inkml:traceFormat>
        <inkml:channelProperties>
          <inkml:channelProperty channel="X" name="resolution" value="55.81395" units="1/cm"/>
          <inkml:channelProperty channel="Y" name="resolution" value="55.95855" units="1/cm"/>
          <inkml:channelProperty channel="T" name="resolution" value="1" units="1/dev"/>
        </inkml:channelProperties>
      </inkml:inkSource>
      <inkml:timestamp xml:id="ts0" timeString="2022-08-31T22:56:10.060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0 159 0,'17'0'360,"1"0"-360,0 18 15,-1-18-15,36 0 16,-35 0-16,17 0 16,-17 0-16,17 0 15,18 0-15,-35 0 0,17 0 16,-17 0-16,-1 0 15,36 0-15,-35 0 16,-1 0 0,1 0-16,0 0 15,-1 0-15,1 0 16,0 0 0,-1 0-1,1 0 48,0 0-32,-1 0 0,1 0-15,-1 0-16,1 0 15,0 0-15,-1 0 32,1 0-17,0 0 1,-1 0 46,19 0-30,-19 0 61,1 0-93,-1 0 47,1 0-31,0 0 31,35 0-32,-18 0 1,-17 0-16,-1 0 16,1 0-16,-1 0 0,1 0 15,0 0-15,-1 0 32,1 0-1,0 0 0,-1 0 16,19 0-47,-1 18 16,-17-18-16,-1 0 0,1 0 15,-1 0 1,19 0 31,-19 0-16,1 0 47,0 0-62,-1 0-1,1 0-15,0 0 16,-1 0-16,1 0 31,-1 0 16,1 0-16,0 0 1,-1 0 77,19 0-109,-1 17 16,-17-17-16,-1 0 15,1 0-15,-1 0 16,1 0-16,17 0 31,-17 0 0,0 0 16,-1 0-16,1 0 1,35 0-17,-18 0-15,0 18 16,-17-18-16,17 0 16,1 17-16,-19-17 15,1 0 1,0 0 15,-1 0-15,1 0-1,17 0-15,-17 0 16,-1 0-16,1 0 16,0 0-16,17 0 15,-17 0-15,-1 0 16,1 0-16,-1 0 15,1 0 1,0 0-16,-1 0 16,19 0-1,-19 0 17,1 0-17,0 0 32,17 0-31,0 0-1,0 0-15,1 0 16,-19 0 0,1 0 15,0 0-16,-1 0 17,1 0-1,0 0-15,17 0-16,0 0 15,0 0-15,1 0 16,-19 0-16,1 0 0,0 0 15,-1 0-15,1 0 16,-1 0-16,1 0 31,0 0 16,-1 0-16,1 0 110,0 0-125,-1 0-1,1 0 1,0 0 0,-1 0 62,19 0 922,-19 0-969,1 0 0,-1 0 47,1 0-62,35 0-16,-35 0 16,-1 0-16,19 0 15,-19 0-15,1 0 16,17 0-16,-17 0 31,-1 0-31,-17 18 16,18-18-16,0 0 31,-1 0-15,19 0 30,-19 0-30,18 0 0,1 0-16,-19 0 15,19 0-15,-1 0 16,-17 0-16,17 0 16,18 0-16,-18 0 15,-17 0 1,-1 0-16,1 0 15,17 0 1,-17 0-16,0 0 16,-1 0-16,1 0 15,-1 0 17,1 0-17,0 0 32,-1 0-31,1 0-1,17 0-15,1 0 16,-19 0 0,18 0-16,-17 0 15,0 0 1,-1 0 15,1 0-15,0-18-1,35 18-15,-18 0 16,-17 0-16,-1 0 0,1 0 16,35 0-16,-18 0 15,-17 0-15,17 0 16,-17-17-16,34 17 0,-16 0 15,-19 0-15,54-18 16,-36 18-16,-17 0 16,17 0-16,-17 0 15,35-17-15,-18 17 0,-17 0 16,-1 0-16,1-18 16,0 18-16,17 0 15,-18 0-15,1 0 16,0 0-16,-1 0 0,1 0 15,0 0-15,-1 0 16,19 0-16,-1-18 16,0 18-1,18 0-15,-35 0 0,17-17 16,-17 17-16,17 0 16,18 0-16,-36 0 15,19-18-15,-1 18 0,0 0 16,1 0-16,-1-18 15,0 18 1,-17 0-16,17-35 16,0 35-16,-17 0 15,0 0-15,-1 0 16,18 0-16,-17 0 16,0-18-1,-1 18-15,1-17 16,0 17-16,17 0 15,-17 0-15,-1 0 16,1-18-16,17 18 16,-17 0-16,35 0 15,-36-18-15,19 18 16,17 0-16,-18 0 16,0 0-16,0 0 0,-17 0 15,0 0-15,17 0 16,-17 0-16,-1 0 15,18 0-15,-17 0 16,17 0-16,-17 0 0,0 0 16,-1 0-16,19 0 15,-19 18-15,36-18 16,-18 0-16,-17 0 16,17 0-16,18 18 0,-35-18 15,17 17-15,0-17 16,-17 0-16,17 18 15,1-18-15,-1 0 16,-17 0-16,-1 35 16,36-35-16,-35 0 15,-1 0 1,1 0-16,17 0 0,18 0 16,-35 0 15,-1 0-31,1 0 15,-18 18 1,18-18-16,-1 0 16,1 0-1,0 0-15,-1 0 16,1 0 15,0 0-15,-1 0-1,1 0 32,0 0-47,-1 0 32,1 0-17,-1 0 1,1 0-1,0 0-15,-1 0 16,36 0 0,-35 0-16,0 0 15,-1 0 1,1 0 0,-1 0-1,19 0 16,-19 0-15,1 0 0,0 0-16,-1 0 47,1 0-16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C86D1-4AF5-4366-94BB-1C393905B18C}">
  <dimension ref="A1:T284"/>
  <sheetViews>
    <sheetView tabSelected="1" topLeftCell="A230" zoomScale="120" zoomScaleNormal="120" workbookViewId="0">
      <selection activeCell="L238" sqref="L238"/>
    </sheetView>
  </sheetViews>
  <sheetFormatPr defaultRowHeight="14.4" x14ac:dyDescent="0.3"/>
  <cols>
    <col min="2" max="2" width="8.88671875" customWidth="1"/>
    <col min="3" max="3" width="10.6640625" bestFit="1" customWidth="1"/>
    <col min="5" max="5" width="10" bestFit="1" customWidth="1"/>
    <col min="6" max="9" width="10.6640625" bestFit="1" customWidth="1"/>
    <col min="10" max="10" width="9.6640625" bestFit="1" customWidth="1"/>
    <col min="11" max="12" width="10" bestFit="1" customWidth="1"/>
    <col min="13" max="13" width="10.6640625" bestFit="1" customWidth="1"/>
    <col min="14" max="14" width="9.6640625" bestFit="1" customWidth="1"/>
    <col min="16" max="16" width="12.5546875" bestFit="1" customWidth="1"/>
    <col min="17" max="17" width="9.6640625" bestFit="1" customWidth="1"/>
    <col min="19" max="19" width="12.5546875" bestFit="1" customWidth="1"/>
  </cols>
  <sheetData>
    <row r="1" spans="1:6" x14ac:dyDescent="0.3">
      <c r="A1" t="s">
        <v>0</v>
      </c>
    </row>
    <row r="2" spans="1:6" x14ac:dyDescent="0.3">
      <c r="A2" t="s">
        <v>12</v>
      </c>
    </row>
    <row r="3" spans="1:6" x14ac:dyDescent="0.3">
      <c r="A3" t="s">
        <v>1</v>
      </c>
    </row>
    <row r="4" spans="1:6" x14ac:dyDescent="0.3">
      <c r="A4" t="s">
        <v>2</v>
      </c>
    </row>
    <row r="5" spans="1:6" x14ac:dyDescent="0.3">
      <c r="D5" t="s">
        <v>11</v>
      </c>
      <c r="E5" s="4">
        <v>0.06</v>
      </c>
    </row>
    <row r="6" spans="1:6" x14ac:dyDescent="0.3">
      <c r="B6" t="s">
        <v>6</v>
      </c>
      <c r="C6" t="s">
        <v>7</v>
      </c>
    </row>
    <row r="7" spans="1:6" ht="15" thickBot="1" x14ac:dyDescent="0.35">
      <c r="B7" s="6">
        <v>0</v>
      </c>
      <c r="C7" s="6"/>
      <c r="E7" s="8" t="s">
        <v>9</v>
      </c>
      <c r="F7" t="s">
        <v>10</v>
      </c>
    </row>
    <row r="8" spans="1:6" ht="15" thickBot="1" x14ac:dyDescent="0.35">
      <c r="B8" s="6">
        <v>1</v>
      </c>
      <c r="C8" s="7">
        <v>-10000</v>
      </c>
      <c r="E8" s="9">
        <f>FV(E5,B15,C8)</f>
        <v>98974.679088473727</v>
      </c>
    </row>
    <row r="9" spans="1:6" x14ac:dyDescent="0.3">
      <c r="B9" s="6">
        <v>2</v>
      </c>
      <c r="C9" s="7">
        <v>-10000</v>
      </c>
    </row>
    <row r="10" spans="1:6" x14ac:dyDescent="0.3">
      <c r="B10" s="6">
        <v>3</v>
      </c>
      <c r="C10" s="7">
        <v>-10000</v>
      </c>
    </row>
    <row r="11" spans="1:6" x14ac:dyDescent="0.3">
      <c r="B11" s="6">
        <v>4</v>
      </c>
      <c r="C11" s="7">
        <v>-10000</v>
      </c>
    </row>
    <row r="12" spans="1:6" x14ac:dyDescent="0.3">
      <c r="B12" s="6">
        <v>5</v>
      </c>
      <c r="C12" s="7">
        <v>-10000</v>
      </c>
    </row>
    <row r="13" spans="1:6" x14ac:dyDescent="0.3">
      <c r="B13" s="6">
        <v>6</v>
      </c>
      <c r="C13" s="7">
        <v>-10000</v>
      </c>
    </row>
    <row r="14" spans="1:6" x14ac:dyDescent="0.3">
      <c r="B14" s="6">
        <v>7</v>
      </c>
      <c r="C14" s="7">
        <v>-10000</v>
      </c>
    </row>
    <row r="15" spans="1:6" x14ac:dyDescent="0.3">
      <c r="B15" s="6">
        <v>8</v>
      </c>
      <c r="C15" s="7">
        <v>-10000</v>
      </c>
      <c r="D15" t="s">
        <v>8</v>
      </c>
    </row>
    <row r="17" spans="1:13" x14ac:dyDescent="0.3">
      <c r="A17" t="s">
        <v>13</v>
      </c>
    </row>
    <row r="18" spans="1:13" x14ac:dyDescent="0.3">
      <c r="A18" t="s">
        <v>3</v>
      </c>
    </row>
    <row r="20" spans="1:13" x14ac:dyDescent="0.3">
      <c r="E20" t="s">
        <v>15</v>
      </c>
      <c r="F20" s="3">
        <v>7.0000000000000007E-2</v>
      </c>
    </row>
    <row r="21" spans="1:13" x14ac:dyDescent="0.3">
      <c r="B21" t="s">
        <v>6</v>
      </c>
      <c r="C21" t="s">
        <v>7</v>
      </c>
    </row>
    <row r="22" spans="1:13" x14ac:dyDescent="0.3">
      <c r="B22">
        <v>0</v>
      </c>
      <c r="C22" t="s">
        <v>14</v>
      </c>
      <c r="E22" t="s">
        <v>17</v>
      </c>
    </row>
    <row r="23" spans="1:13" x14ac:dyDescent="0.3">
      <c r="B23">
        <v>1</v>
      </c>
      <c r="C23" s="7">
        <v>6000</v>
      </c>
      <c r="E23" t="s">
        <v>16</v>
      </c>
    </row>
    <row r="24" spans="1:13" x14ac:dyDescent="0.3">
      <c r="B24">
        <v>2</v>
      </c>
      <c r="C24" s="7">
        <v>6000</v>
      </c>
    </row>
    <row r="25" spans="1:13" ht="15" thickBot="1" x14ac:dyDescent="0.35">
      <c r="B25">
        <v>3</v>
      </c>
      <c r="C25" s="7">
        <v>6000</v>
      </c>
      <c r="F25" t="s">
        <v>21</v>
      </c>
      <c r="G25" t="s">
        <v>22</v>
      </c>
    </row>
    <row r="26" spans="1:13" ht="15" thickBot="1" x14ac:dyDescent="0.35">
      <c r="B26">
        <v>4</v>
      </c>
      <c r="C26" s="7">
        <v>6000</v>
      </c>
      <c r="E26" t="s">
        <v>25</v>
      </c>
      <c r="F26" t="s">
        <v>23</v>
      </c>
      <c r="G26" t="s">
        <v>24</v>
      </c>
      <c r="H26" s="5">
        <f>PV(F20,B31,C23)</f>
        <v>-39091.393492787312</v>
      </c>
      <c r="J26" t="s">
        <v>26</v>
      </c>
    </row>
    <row r="27" spans="1:13" ht="15" thickBot="1" x14ac:dyDescent="0.35">
      <c r="B27">
        <v>5</v>
      </c>
      <c r="C27" s="7">
        <v>6000</v>
      </c>
      <c r="E27" t="s">
        <v>18</v>
      </c>
      <c r="F27" t="s">
        <v>19</v>
      </c>
      <c r="G27" t="s">
        <v>20</v>
      </c>
      <c r="H27" s="5">
        <f>NPV(F20,C23:C31)</f>
        <v>39091.393492787291</v>
      </c>
      <c r="J27" t="s">
        <v>27</v>
      </c>
      <c r="K27" t="s">
        <v>28</v>
      </c>
      <c r="L27" t="s">
        <v>29</v>
      </c>
      <c r="M27" s="2">
        <f>-H27</f>
        <v>-39091.393492787291</v>
      </c>
    </row>
    <row r="28" spans="1:13" x14ac:dyDescent="0.3">
      <c r="B28">
        <v>6</v>
      </c>
      <c r="C28" s="7">
        <v>6000</v>
      </c>
    </row>
    <row r="29" spans="1:13" x14ac:dyDescent="0.3">
      <c r="B29">
        <v>7</v>
      </c>
      <c r="C29" s="7">
        <v>6000</v>
      </c>
    </row>
    <row r="30" spans="1:13" x14ac:dyDescent="0.3">
      <c r="B30">
        <v>8</v>
      </c>
      <c r="C30" s="7">
        <v>6000</v>
      </c>
    </row>
    <row r="31" spans="1:13" x14ac:dyDescent="0.3">
      <c r="B31">
        <v>9</v>
      </c>
      <c r="C31" s="7">
        <v>6000</v>
      </c>
    </row>
    <row r="33" spans="1:11" x14ac:dyDescent="0.3">
      <c r="A33" t="s">
        <v>30</v>
      </c>
    </row>
    <row r="34" spans="1:11" x14ac:dyDescent="0.3">
      <c r="A34" t="s">
        <v>4</v>
      </c>
    </row>
    <row r="35" spans="1:11" x14ac:dyDescent="0.3">
      <c r="A35" t="s">
        <v>5</v>
      </c>
    </row>
    <row r="36" spans="1:11" x14ac:dyDescent="0.3">
      <c r="A36" s="1">
        <v>5306.13</v>
      </c>
    </row>
    <row r="37" spans="1:11" x14ac:dyDescent="0.3">
      <c r="C37" t="s">
        <v>15</v>
      </c>
      <c r="D37" s="3">
        <v>0.05</v>
      </c>
    </row>
    <row r="39" spans="1:11" x14ac:dyDescent="0.3">
      <c r="B39" t="s">
        <v>6</v>
      </c>
      <c r="C39" t="s">
        <v>31</v>
      </c>
      <c r="F39" t="s">
        <v>21</v>
      </c>
      <c r="G39" t="s">
        <v>22</v>
      </c>
    </row>
    <row r="40" spans="1:11" x14ac:dyDescent="0.3">
      <c r="B40" s="6">
        <v>0</v>
      </c>
      <c r="C40" s="7">
        <v>-50000</v>
      </c>
      <c r="F40" t="s">
        <v>35</v>
      </c>
      <c r="G40" t="s">
        <v>36</v>
      </c>
    </row>
    <row r="41" spans="1:11" x14ac:dyDescent="0.3">
      <c r="B41" s="6">
        <v>1</v>
      </c>
      <c r="C41" s="7">
        <v>0</v>
      </c>
      <c r="F41" t="s">
        <v>42</v>
      </c>
      <c r="G41" t="s">
        <v>43</v>
      </c>
    </row>
    <row r="42" spans="1:11" ht="15" thickBot="1" x14ac:dyDescent="0.35">
      <c r="B42" s="6">
        <v>2</v>
      </c>
      <c r="C42" s="7">
        <v>0</v>
      </c>
    </row>
    <row r="43" spans="1:11" ht="15" thickBot="1" x14ac:dyDescent="0.35">
      <c r="B43" s="6">
        <v>3</v>
      </c>
      <c r="C43" s="7" t="s">
        <v>32</v>
      </c>
      <c r="D43">
        <v>1</v>
      </c>
      <c r="F43" t="s">
        <v>37</v>
      </c>
      <c r="G43" t="s">
        <v>38</v>
      </c>
      <c r="H43" s="5">
        <f>-FV(D37,B42,C42,C40)</f>
        <v>-55125</v>
      </c>
      <c r="J43" t="s">
        <v>27</v>
      </c>
      <c r="K43" t="s">
        <v>40</v>
      </c>
    </row>
    <row r="44" spans="1:11" x14ac:dyDescent="0.3">
      <c r="B44" s="6">
        <v>4</v>
      </c>
      <c r="C44" s="7" t="s">
        <v>32</v>
      </c>
      <c r="D44">
        <v>2</v>
      </c>
      <c r="F44" t="s">
        <v>39</v>
      </c>
    </row>
    <row r="45" spans="1:11" ht="15" thickBot="1" x14ac:dyDescent="0.35">
      <c r="B45" s="6">
        <v>5</v>
      </c>
      <c r="C45" s="7" t="s">
        <v>32</v>
      </c>
      <c r="D45">
        <v>3</v>
      </c>
    </row>
    <row r="46" spans="1:11" ht="15" thickBot="1" x14ac:dyDescent="0.35">
      <c r="B46" s="6">
        <v>6</v>
      </c>
      <c r="C46" s="7" t="s">
        <v>32</v>
      </c>
      <c r="D46">
        <v>4</v>
      </c>
      <c r="F46" t="s">
        <v>41</v>
      </c>
      <c r="G46" t="s">
        <v>34</v>
      </c>
      <c r="H46" s="5">
        <f>PMT(D37,D57,H43)</f>
        <v>5310.8686044595961</v>
      </c>
      <c r="J46" t="s">
        <v>27</v>
      </c>
    </row>
    <row r="47" spans="1:11" x14ac:dyDescent="0.3">
      <c r="B47" s="6">
        <v>7</v>
      </c>
      <c r="C47" s="7" t="s">
        <v>32</v>
      </c>
      <c r="D47">
        <v>5</v>
      </c>
    </row>
    <row r="48" spans="1:11" x14ac:dyDescent="0.3">
      <c r="B48" s="6">
        <v>8</v>
      </c>
      <c r="C48" s="7" t="s">
        <v>32</v>
      </c>
      <c r="D48">
        <v>6</v>
      </c>
    </row>
    <row r="49" spans="1:4" x14ac:dyDescent="0.3">
      <c r="B49" s="6">
        <v>9</v>
      </c>
      <c r="C49" s="7" t="s">
        <v>32</v>
      </c>
      <c r="D49">
        <v>7</v>
      </c>
    </row>
    <row r="50" spans="1:4" x14ac:dyDescent="0.3">
      <c r="B50" s="6">
        <v>10</v>
      </c>
      <c r="C50" s="7" t="s">
        <v>32</v>
      </c>
      <c r="D50">
        <v>8</v>
      </c>
    </row>
    <row r="51" spans="1:4" x14ac:dyDescent="0.3">
      <c r="B51" s="6">
        <v>11</v>
      </c>
      <c r="C51" s="7" t="s">
        <v>32</v>
      </c>
      <c r="D51">
        <v>9</v>
      </c>
    </row>
    <row r="52" spans="1:4" x14ac:dyDescent="0.3">
      <c r="B52" s="6">
        <v>12</v>
      </c>
      <c r="C52" s="7" t="s">
        <v>32</v>
      </c>
      <c r="D52">
        <v>10</v>
      </c>
    </row>
    <row r="53" spans="1:4" x14ac:dyDescent="0.3">
      <c r="B53" s="6">
        <v>13</v>
      </c>
      <c r="C53" s="7" t="s">
        <v>32</v>
      </c>
      <c r="D53">
        <v>11</v>
      </c>
    </row>
    <row r="54" spans="1:4" x14ac:dyDescent="0.3">
      <c r="B54" s="6">
        <v>14</v>
      </c>
      <c r="C54" s="7" t="s">
        <v>32</v>
      </c>
      <c r="D54">
        <v>12</v>
      </c>
    </row>
    <row r="55" spans="1:4" x14ac:dyDescent="0.3">
      <c r="B55" s="6">
        <v>15</v>
      </c>
      <c r="C55" s="7" t="s">
        <v>32</v>
      </c>
      <c r="D55">
        <v>13</v>
      </c>
    </row>
    <row r="56" spans="1:4" x14ac:dyDescent="0.3">
      <c r="B56" s="6">
        <v>16</v>
      </c>
      <c r="C56" s="7" t="s">
        <v>32</v>
      </c>
      <c r="D56">
        <v>14</v>
      </c>
    </row>
    <row r="57" spans="1:4" x14ac:dyDescent="0.3">
      <c r="B57" s="6">
        <v>17</v>
      </c>
      <c r="C57" s="7" t="s">
        <v>32</v>
      </c>
      <c r="D57">
        <v>15</v>
      </c>
    </row>
    <row r="58" spans="1:4" x14ac:dyDescent="0.3">
      <c r="B58" s="6">
        <v>18</v>
      </c>
      <c r="C58" s="7" t="s">
        <v>32</v>
      </c>
      <c r="D58" t="s">
        <v>33</v>
      </c>
    </row>
    <row r="62" spans="1:4" x14ac:dyDescent="0.3">
      <c r="A62" t="s">
        <v>44</v>
      </c>
    </row>
    <row r="63" spans="1:4" x14ac:dyDescent="0.3">
      <c r="A63" t="s">
        <v>45</v>
      </c>
    </row>
    <row r="64" spans="1:4" x14ac:dyDescent="0.3">
      <c r="A64" t="s">
        <v>46</v>
      </c>
    </row>
    <row r="66" spans="2:8" x14ac:dyDescent="0.3">
      <c r="B66" s="10" t="s">
        <v>48</v>
      </c>
      <c r="C66" s="11">
        <v>0.05</v>
      </c>
      <c r="D66" s="10" t="s">
        <v>49</v>
      </c>
    </row>
    <row r="67" spans="2:8" x14ac:dyDescent="0.3">
      <c r="B67" t="s">
        <v>47</v>
      </c>
      <c r="G67" t="s">
        <v>19</v>
      </c>
      <c r="H67" t="s">
        <v>53</v>
      </c>
    </row>
    <row r="68" spans="2:8" ht="15" thickBot="1" x14ac:dyDescent="0.35">
      <c r="B68" s="6">
        <v>0</v>
      </c>
      <c r="C68" s="7">
        <v>-6000</v>
      </c>
      <c r="E68" t="s">
        <v>50</v>
      </c>
      <c r="F68" t="s">
        <v>19</v>
      </c>
      <c r="G68" t="s">
        <v>51</v>
      </c>
    </row>
    <row r="69" spans="2:8" ht="15" thickBot="1" x14ac:dyDescent="0.35">
      <c r="B69" s="6">
        <v>1</v>
      </c>
      <c r="C69" s="7">
        <v>0</v>
      </c>
      <c r="F69" s="5">
        <f>NPV(C66,C69:C77)</f>
        <v>-11269.90799747748</v>
      </c>
      <c r="G69" s="5">
        <f>+F69+C68</f>
        <v>-17269.90799747748</v>
      </c>
    </row>
    <row r="70" spans="2:8" x14ac:dyDescent="0.3">
      <c r="B70" s="6">
        <v>2</v>
      </c>
      <c r="C70" s="7">
        <v>-3000</v>
      </c>
    </row>
    <row r="71" spans="2:8" ht="15" thickBot="1" x14ac:dyDescent="0.35">
      <c r="B71" s="6">
        <v>3</v>
      </c>
      <c r="C71" s="7">
        <v>0</v>
      </c>
      <c r="E71" t="s">
        <v>52</v>
      </c>
      <c r="F71" t="s">
        <v>42</v>
      </c>
    </row>
    <row r="72" spans="2:8" ht="15" thickBot="1" x14ac:dyDescent="0.35">
      <c r="B72" s="6">
        <v>4</v>
      </c>
      <c r="C72" s="7">
        <v>0</v>
      </c>
      <c r="F72" s="5">
        <f>FV(C66,B78,C69,G69)</f>
        <v>28130.860342031832</v>
      </c>
    </row>
    <row r="73" spans="2:8" x14ac:dyDescent="0.3">
      <c r="B73" s="6">
        <v>5</v>
      </c>
      <c r="C73" s="7">
        <v>-4000</v>
      </c>
    </row>
    <row r="74" spans="2:8" x14ac:dyDescent="0.3">
      <c r="B74" s="6">
        <v>6</v>
      </c>
      <c r="C74" s="7">
        <v>0</v>
      </c>
    </row>
    <row r="75" spans="2:8" x14ac:dyDescent="0.3">
      <c r="B75" s="6">
        <v>7</v>
      </c>
      <c r="C75" s="7">
        <v>0</v>
      </c>
      <c r="E75" t="s">
        <v>54</v>
      </c>
      <c r="F75" s="7">
        <f>FV(C66,B78,C69,C68)</f>
        <v>9773.3677606646488</v>
      </c>
    </row>
    <row r="76" spans="2:8" x14ac:dyDescent="0.3">
      <c r="B76" s="6">
        <v>8</v>
      </c>
      <c r="C76" s="7">
        <v>-8000</v>
      </c>
      <c r="E76" t="s">
        <v>55</v>
      </c>
      <c r="F76" s="7">
        <f>FV(C66,8,C75,C70)</f>
        <v>4432.3663313671877</v>
      </c>
    </row>
    <row r="77" spans="2:8" x14ac:dyDescent="0.3">
      <c r="B77" s="6">
        <v>9</v>
      </c>
      <c r="C77" s="7">
        <v>0</v>
      </c>
      <c r="E77" t="s">
        <v>56</v>
      </c>
      <c r="F77" s="7">
        <f>FV(C66,5,C75,C73)</f>
        <v>5105.1262500000003</v>
      </c>
    </row>
    <row r="78" spans="2:8" ht="15" thickBot="1" x14ac:dyDescent="0.35">
      <c r="B78" s="6">
        <v>10</v>
      </c>
      <c r="C78" s="7">
        <v>0</v>
      </c>
      <c r="D78" t="s">
        <v>8</v>
      </c>
      <c r="E78" t="s">
        <v>57</v>
      </c>
      <c r="F78" s="12">
        <f>FV(C66,2,C77,C76)</f>
        <v>8820</v>
      </c>
    </row>
    <row r="79" spans="2:8" ht="15" thickBot="1" x14ac:dyDescent="0.35">
      <c r="F79" s="5">
        <f>SUM(F75:F78)</f>
        <v>28130.860342031836</v>
      </c>
    </row>
    <row r="82" spans="1:18" x14ac:dyDescent="0.3">
      <c r="B82">
        <v>42</v>
      </c>
    </row>
    <row r="83" spans="1:18" x14ac:dyDescent="0.3">
      <c r="B83">
        <v>48</v>
      </c>
    </row>
    <row r="84" spans="1:18" x14ac:dyDescent="0.3">
      <c r="B84">
        <v>411</v>
      </c>
    </row>
    <row r="86" spans="1:18" x14ac:dyDescent="0.3">
      <c r="A86" s="13" t="s">
        <v>58</v>
      </c>
    </row>
    <row r="87" spans="1:18" x14ac:dyDescent="0.3">
      <c r="M87" t="s">
        <v>59</v>
      </c>
    </row>
    <row r="88" spans="1:18" x14ac:dyDescent="0.3">
      <c r="M88" s="8" t="s">
        <v>87</v>
      </c>
      <c r="N88" s="18">
        <f xml:space="preserve"> PMT(N90, N89, N91)</f>
        <v>-33.972298410447181</v>
      </c>
      <c r="O88" t="s">
        <v>88</v>
      </c>
      <c r="P88" t="s">
        <v>34</v>
      </c>
      <c r="Q88" t="s">
        <v>35</v>
      </c>
      <c r="R88" t="s">
        <v>36</v>
      </c>
    </row>
    <row r="89" spans="1:18" x14ac:dyDescent="0.3">
      <c r="M89" t="s">
        <v>61</v>
      </c>
      <c r="N89">
        <v>16</v>
      </c>
      <c r="O89" t="s">
        <v>89</v>
      </c>
    </row>
    <row r="90" spans="1:18" x14ac:dyDescent="0.3">
      <c r="M90" t="s">
        <v>15</v>
      </c>
      <c r="N90">
        <v>0.01</v>
      </c>
      <c r="O90" t="s">
        <v>90</v>
      </c>
    </row>
    <row r="91" spans="1:18" x14ac:dyDescent="0.3">
      <c r="M91" t="s">
        <v>62</v>
      </c>
      <c r="N91">
        <v>500</v>
      </c>
      <c r="O91" t="s">
        <v>91</v>
      </c>
    </row>
    <row r="93" spans="1:18" x14ac:dyDescent="0.3">
      <c r="A93" s="13" t="s">
        <v>63</v>
      </c>
    </row>
    <row r="94" spans="1:18" x14ac:dyDescent="0.3">
      <c r="L94" t="s">
        <v>59</v>
      </c>
    </row>
    <row r="95" spans="1:18" x14ac:dyDescent="0.3">
      <c r="L95" t="s">
        <v>60</v>
      </c>
      <c r="M95" s="21">
        <v>-1000</v>
      </c>
      <c r="N95" t="s">
        <v>49</v>
      </c>
      <c r="O95" t="s">
        <v>98</v>
      </c>
    </row>
    <row r="96" spans="1:18" x14ac:dyDescent="0.3">
      <c r="L96" t="s">
        <v>61</v>
      </c>
      <c r="M96">
        <v>5</v>
      </c>
      <c r="N96" t="s">
        <v>97</v>
      </c>
    </row>
    <row r="97" spans="1:16" x14ac:dyDescent="0.3">
      <c r="L97" t="s">
        <v>74</v>
      </c>
      <c r="M97" s="3">
        <v>0.06</v>
      </c>
      <c r="N97" t="s">
        <v>99</v>
      </c>
      <c r="P97" t="s">
        <v>100</v>
      </c>
    </row>
    <row r="98" spans="1:16" x14ac:dyDescent="0.3">
      <c r="L98" t="s">
        <v>62</v>
      </c>
      <c r="M98" s="21">
        <v>5000</v>
      </c>
    </row>
    <row r="99" spans="1:16" x14ac:dyDescent="0.3">
      <c r="M99" s="21"/>
    </row>
    <row r="100" spans="1:16" x14ac:dyDescent="0.3">
      <c r="B100" t="s">
        <v>101</v>
      </c>
      <c r="M100" s="21"/>
    </row>
    <row r="101" spans="1:16" x14ac:dyDescent="0.3">
      <c r="C101" t="s">
        <v>102</v>
      </c>
      <c r="E101" t="s">
        <v>103</v>
      </c>
      <c r="H101" t="s">
        <v>104</v>
      </c>
      <c r="M101" s="21"/>
    </row>
    <row r="102" spans="1:16" x14ac:dyDescent="0.3">
      <c r="C102" t="s">
        <v>105</v>
      </c>
      <c r="L102" s="3"/>
      <c r="M102" s="21"/>
    </row>
    <row r="103" spans="1:16" x14ac:dyDescent="0.3">
      <c r="D103" t="s">
        <v>106</v>
      </c>
      <c r="F103" t="s">
        <v>108</v>
      </c>
      <c r="I103" s="7">
        <f>-PV(M97,L108,M108)</f>
        <v>-3465.10561269966</v>
      </c>
      <c r="J103" s="6" t="s">
        <v>27</v>
      </c>
      <c r="L103" t="s">
        <v>6</v>
      </c>
    </row>
    <row r="104" spans="1:16" x14ac:dyDescent="0.3">
      <c r="D104" t="s">
        <v>107</v>
      </c>
      <c r="I104" s="6" t="s">
        <v>109</v>
      </c>
      <c r="J104" s="22">
        <f>M104+I103</f>
        <v>1534.89438730034</v>
      </c>
      <c r="L104">
        <v>0</v>
      </c>
      <c r="M104" s="21">
        <v>5000</v>
      </c>
    </row>
    <row r="105" spans="1:16" x14ac:dyDescent="0.3">
      <c r="D105" t="s">
        <v>110</v>
      </c>
      <c r="I105" s="6" t="s">
        <v>111</v>
      </c>
      <c r="J105" s="7">
        <f>FV(M97,L109,0,J104)</f>
        <v>-2054.0349279999964</v>
      </c>
      <c r="L105">
        <v>1</v>
      </c>
      <c r="M105" s="21">
        <v>-1000</v>
      </c>
    </row>
    <row r="106" spans="1:16" x14ac:dyDescent="0.3">
      <c r="D106" t="s">
        <v>112</v>
      </c>
      <c r="I106" s="6" t="s">
        <v>113</v>
      </c>
      <c r="J106" s="7">
        <f>NPV(M97,M105:M109)</f>
        <v>-4999.9999999999964</v>
      </c>
      <c r="L106">
        <v>2</v>
      </c>
      <c r="M106" s="21">
        <v>-1000</v>
      </c>
    </row>
    <row r="107" spans="1:16" x14ac:dyDescent="0.3">
      <c r="I107" s="6" t="s">
        <v>114</v>
      </c>
      <c r="J107" s="22">
        <f>M104+J106</f>
        <v>0</v>
      </c>
      <c r="L107">
        <v>3</v>
      </c>
      <c r="M107" s="21">
        <v>-1000</v>
      </c>
    </row>
    <row r="108" spans="1:16" x14ac:dyDescent="0.3">
      <c r="L108">
        <v>4</v>
      </c>
      <c r="M108" s="21">
        <v>-1000</v>
      </c>
    </row>
    <row r="109" spans="1:16" x14ac:dyDescent="0.3">
      <c r="A109" t="s">
        <v>64</v>
      </c>
      <c r="L109">
        <v>5</v>
      </c>
      <c r="M109" s="14">
        <v>-2054.0349279999964</v>
      </c>
      <c r="N109" t="s">
        <v>70</v>
      </c>
    </row>
    <row r="111" spans="1:16" x14ac:dyDescent="0.3">
      <c r="M111" t="s">
        <v>92</v>
      </c>
    </row>
    <row r="112" spans="1:16" ht="15" thickBot="1" x14ac:dyDescent="0.35">
      <c r="M112" s="6" t="s">
        <v>94</v>
      </c>
      <c r="N112" s="6" t="s">
        <v>6</v>
      </c>
      <c r="O112" s="6" t="s">
        <v>95</v>
      </c>
    </row>
    <row r="113" spans="1:15" ht="15" thickBot="1" x14ac:dyDescent="0.35">
      <c r="M113" s="5">
        <v>-5000</v>
      </c>
      <c r="N113" s="6">
        <v>0</v>
      </c>
      <c r="O113" s="5" t="s">
        <v>96</v>
      </c>
    </row>
    <row r="114" spans="1:15" ht="15" thickBot="1" x14ac:dyDescent="0.35">
      <c r="M114" s="5">
        <v>1300</v>
      </c>
      <c r="N114" s="6">
        <v>1</v>
      </c>
      <c r="O114" s="5">
        <v>1300</v>
      </c>
    </row>
    <row r="115" spans="1:15" ht="15" thickBot="1" x14ac:dyDescent="0.35">
      <c r="M115" s="5">
        <v>1240</v>
      </c>
      <c r="N115" s="6">
        <v>2</v>
      </c>
      <c r="O115" s="5">
        <v>1240</v>
      </c>
    </row>
    <row r="116" spans="1:15" ht="15" thickBot="1" x14ac:dyDescent="0.35">
      <c r="M116" s="5">
        <v>1180</v>
      </c>
      <c r="N116" s="6">
        <v>3</v>
      </c>
      <c r="O116" s="5">
        <v>1180</v>
      </c>
    </row>
    <row r="117" spans="1:15" ht="15" thickBot="1" x14ac:dyDescent="0.35">
      <c r="M117" s="5">
        <v>1120</v>
      </c>
      <c r="N117" s="6">
        <v>4</v>
      </c>
      <c r="O117" s="5">
        <v>1120</v>
      </c>
    </row>
    <row r="118" spans="1:15" ht="15" thickBot="1" x14ac:dyDescent="0.35">
      <c r="M118" s="5">
        <v>1060</v>
      </c>
      <c r="N118" s="6">
        <v>5</v>
      </c>
      <c r="O118" s="5">
        <v>1060</v>
      </c>
    </row>
    <row r="119" spans="1:15" x14ac:dyDescent="0.3">
      <c r="L119" t="s">
        <v>93</v>
      </c>
      <c r="M119" s="2">
        <f>NPV(0.06,M114:M118)</f>
        <v>4999.9999999999991</v>
      </c>
      <c r="N119" s="20"/>
      <c r="O119" s="19">
        <f>NPV(0.1,O114:O118)</f>
        <v>4516.3147077633776</v>
      </c>
    </row>
    <row r="126" spans="1:15" x14ac:dyDescent="0.3">
      <c r="L126" s="2"/>
      <c r="M126" s="20"/>
      <c r="N126" s="19"/>
    </row>
    <row r="127" spans="1:15" x14ac:dyDescent="0.3">
      <c r="L127" s="19"/>
      <c r="M127" s="20"/>
      <c r="N127" s="19"/>
    </row>
    <row r="128" spans="1:15" x14ac:dyDescent="0.3">
      <c r="A128" t="s">
        <v>65</v>
      </c>
    </row>
    <row r="129" spans="1:9" x14ac:dyDescent="0.3">
      <c r="A129" t="s">
        <v>66</v>
      </c>
    </row>
    <row r="130" spans="1:9" x14ac:dyDescent="0.3">
      <c r="A130" t="s">
        <v>67</v>
      </c>
    </row>
    <row r="131" spans="1:9" x14ac:dyDescent="0.3">
      <c r="A131" t="s">
        <v>68</v>
      </c>
    </row>
    <row r="133" spans="1:9" x14ac:dyDescent="0.3">
      <c r="A133" t="s">
        <v>69</v>
      </c>
    </row>
    <row r="137" spans="1:9" x14ac:dyDescent="0.3">
      <c r="B137" t="s">
        <v>6</v>
      </c>
    </row>
    <row r="138" spans="1:9" x14ac:dyDescent="0.3">
      <c r="B138">
        <v>0</v>
      </c>
      <c r="C138" s="15" t="s">
        <v>62</v>
      </c>
      <c r="E138" t="s">
        <v>71</v>
      </c>
      <c r="F138" t="s">
        <v>79</v>
      </c>
      <c r="G138" t="s">
        <v>80</v>
      </c>
      <c r="H138" t="s">
        <v>81</v>
      </c>
      <c r="I138" s="2">
        <f>PV(G143,B140,,C140)</f>
        <v>-7052.1345759952374</v>
      </c>
    </row>
    <row r="139" spans="1:9" x14ac:dyDescent="0.3">
      <c r="B139">
        <v>1</v>
      </c>
      <c r="C139" s="15">
        <v>0</v>
      </c>
    </row>
    <row r="140" spans="1:9" x14ac:dyDescent="0.3">
      <c r="B140">
        <v>2</v>
      </c>
      <c r="C140" s="15">
        <v>8250</v>
      </c>
      <c r="F140" t="s">
        <v>72</v>
      </c>
    </row>
    <row r="141" spans="1:9" x14ac:dyDescent="0.3">
      <c r="F141" t="s">
        <v>73</v>
      </c>
      <c r="G141" s="3">
        <v>0.08</v>
      </c>
      <c r="H141" t="s">
        <v>75</v>
      </c>
    </row>
    <row r="142" spans="1:9" x14ac:dyDescent="0.3">
      <c r="F142" t="s">
        <v>76</v>
      </c>
      <c r="G142">
        <v>2</v>
      </c>
    </row>
    <row r="143" spans="1:9" x14ac:dyDescent="0.3">
      <c r="F143" t="s">
        <v>77</v>
      </c>
      <c r="G143" s="17">
        <f>EFFECT(G141,G142)</f>
        <v>8.1600000000000117E-2</v>
      </c>
      <c r="H143" t="s">
        <v>78</v>
      </c>
    </row>
    <row r="145" spans="1:13" x14ac:dyDescent="0.3">
      <c r="A145" t="s">
        <v>82</v>
      </c>
    </row>
    <row r="151" spans="1:13" x14ac:dyDescent="0.3">
      <c r="B151" t="s">
        <v>83</v>
      </c>
      <c r="C151" s="3">
        <v>0.12</v>
      </c>
      <c r="D151" t="s">
        <v>84</v>
      </c>
    </row>
    <row r="152" spans="1:13" x14ac:dyDescent="0.3">
      <c r="B152" t="s">
        <v>85</v>
      </c>
      <c r="C152">
        <v>12</v>
      </c>
    </row>
    <row r="153" spans="1:13" x14ac:dyDescent="0.3">
      <c r="B153" t="s">
        <v>74</v>
      </c>
      <c r="C153" t="s">
        <v>86</v>
      </c>
      <c r="D153" s="17">
        <f xml:space="preserve"> EFFECT(C151,C152)</f>
        <v>0.12682503013196977</v>
      </c>
    </row>
    <row r="154" spans="1:13" x14ac:dyDescent="0.3">
      <c r="B154" s="16"/>
    </row>
    <row r="156" spans="1:13" x14ac:dyDescent="0.3">
      <c r="A156" t="s">
        <v>115</v>
      </c>
    </row>
    <row r="158" spans="1:13" ht="15" thickBot="1" x14ac:dyDescent="0.35">
      <c r="I158" t="s">
        <v>118</v>
      </c>
      <c r="J158" t="s">
        <v>119</v>
      </c>
    </row>
    <row r="159" spans="1:13" ht="15" thickBot="1" x14ac:dyDescent="0.35">
      <c r="I159">
        <v>0</v>
      </c>
      <c r="J159" t="s">
        <v>120</v>
      </c>
      <c r="L159" s="5">
        <f>-NPV(J165,J160:J164)</f>
        <v>-157.05502332613415</v>
      </c>
      <c r="M159" t="s">
        <v>27</v>
      </c>
    </row>
    <row r="160" spans="1:13" x14ac:dyDescent="0.3">
      <c r="I160">
        <v>1</v>
      </c>
      <c r="J160" s="2">
        <v>0</v>
      </c>
    </row>
    <row r="161" spans="1:11" x14ac:dyDescent="0.3">
      <c r="I161">
        <v>2</v>
      </c>
      <c r="J161" s="2">
        <v>50</v>
      </c>
    </row>
    <row r="162" spans="1:11" x14ac:dyDescent="0.3">
      <c r="I162">
        <v>3</v>
      </c>
      <c r="J162" s="2">
        <v>60</v>
      </c>
    </row>
    <row r="163" spans="1:11" x14ac:dyDescent="0.3">
      <c r="I163">
        <v>4</v>
      </c>
      <c r="J163" s="2">
        <v>70</v>
      </c>
    </row>
    <row r="164" spans="1:11" x14ac:dyDescent="0.3">
      <c r="I164">
        <v>5</v>
      </c>
      <c r="J164" s="2">
        <v>80</v>
      </c>
    </row>
    <row r="165" spans="1:11" x14ac:dyDescent="0.3">
      <c r="I165" t="s">
        <v>15</v>
      </c>
      <c r="J165" s="3">
        <v>0.15</v>
      </c>
    </row>
    <row r="168" spans="1:11" x14ac:dyDescent="0.3">
      <c r="A168" t="s">
        <v>116</v>
      </c>
    </row>
    <row r="169" spans="1:11" x14ac:dyDescent="0.3">
      <c r="I169" t="s">
        <v>11</v>
      </c>
      <c r="J169" s="3">
        <v>0.08</v>
      </c>
      <c r="K169" t="s">
        <v>141</v>
      </c>
    </row>
    <row r="170" spans="1:11" x14ac:dyDescent="0.3">
      <c r="I170" t="s">
        <v>118</v>
      </c>
      <c r="J170" t="s">
        <v>119</v>
      </c>
    </row>
    <row r="171" spans="1:11" x14ac:dyDescent="0.3">
      <c r="I171">
        <v>0</v>
      </c>
      <c r="J171" s="2">
        <v>750</v>
      </c>
    </row>
    <row r="172" spans="1:11" x14ac:dyDescent="0.3">
      <c r="I172">
        <v>1</v>
      </c>
      <c r="J172" s="2">
        <v>0</v>
      </c>
    </row>
    <row r="173" spans="1:11" ht="15" thickBot="1" x14ac:dyDescent="0.35">
      <c r="I173">
        <v>2</v>
      </c>
      <c r="J173" s="2">
        <v>0</v>
      </c>
    </row>
    <row r="174" spans="1:11" ht="15" thickBot="1" x14ac:dyDescent="0.35">
      <c r="I174">
        <v>3</v>
      </c>
      <c r="J174" s="5">
        <f>FV(J169,I174,J172,J171)</f>
        <v>-944.78400000000011</v>
      </c>
      <c r="K174" t="s">
        <v>122</v>
      </c>
    </row>
    <row r="176" spans="1:11" x14ac:dyDescent="0.3">
      <c r="A176" t="s">
        <v>117</v>
      </c>
    </row>
    <row r="177" spans="1:17" x14ac:dyDescent="0.3">
      <c r="I177" t="s">
        <v>15</v>
      </c>
      <c r="J177" s="3">
        <v>0.05</v>
      </c>
    </row>
    <row r="178" spans="1:17" x14ac:dyDescent="0.3">
      <c r="I178" t="s">
        <v>126</v>
      </c>
      <c r="J178" s="2">
        <v>-3000</v>
      </c>
    </row>
    <row r="179" spans="1:17" ht="15" thickBot="1" x14ac:dyDescent="0.35">
      <c r="J179" s="23"/>
    </row>
    <row r="180" spans="1:17" ht="15" thickBot="1" x14ac:dyDescent="0.35">
      <c r="I180" t="s">
        <v>123</v>
      </c>
      <c r="J180" s="5">
        <f>K185-J185</f>
        <v>5.9583035442365144</v>
      </c>
    </row>
    <row r="182" spans="1:17" x14ac:dyDescent="0.3">
      <c r="J182" t="s">
        <v>124</v>
      </c>
      <c r="K182" t="s">
        <v>125</v>
      </c>
    </row>
    <row r="183" spans="1:17" x14ac:dyDescent="0.3">
      <c r="I183" t="s">
        <v>127</v>
      </c>
      <c r="J183">
        <v>1</v>
      </c>
      <c r="K183">
        <v>4</v>
      </c>
    </row>
    <row r="184" spans="1:17" ht="15" thickBot="1" x14ac:dyDescent="0.35">
      <c r="I184" t="s">
        <v>128</v>
      </c>
      <c r="J184">
        <f>EFFECT(J177,J183)</f>
        <v>5.0000000000000044E-2</v>
      </c>
      <c r="K184" s="17">
        <f>EFFECT(J177,K183)</f>
        <v>5.0945336914062445E-2</v>
      </c>
    </row>
    <row r="185" spans="1:17" ht="15" thickBot="1" x14ac:dyDescent="0.35">
      <c r="I185" s="27" t="s">
        <v>121</v>
      </c>
      <c r="J185" s="28">
        <f>FV(J184,J187,0,J178)</f>
        <v>3307.5</v>
      </c>
      <c r="K185" s="29">
        <f>FV(K186,K187,0,J178)</f>
        <v>3313.4583035442365</v>
      </c>
      <c r="L185" s="2">
        <f>FV(K184,J187,0,J178)</f>
        <v>3313.4583035442365</v>
      </c>
    </row>
    <row r="186" spans="1:17" x14ac:dyDescent="0.3">
      <c r="I186" t="s">
        <v>145</v>
      </c>
      <c r="J186" s="3">
        <f>J177</f>
        <v>0.05</v>
      </c>
      <c r="K186" s="17">
        <f>J177/K183</f>
        <v>1.2500000000000001E-2</v>
      </c>
    </row>
    <row r="187" spans="1:17" x14ac:dyDescent="0.3">
      <c r="I187" t="s">
        <v>146</v>
      </c>
      <c r="J187">
        <v>2</v>
      </c>
      <c r="K187">
        <v>8</v>
      </c>
    </row>
    <row r="189" spans="1:17" x14ac:dyDescent="0.3">
      <c r="A189" t="s">
        <v>129</v>
      </c>
    </row>
    <row r="190" spans="1:17" x14ac:dyDescent="0.3">
      <c r="O190" t="s">
        <v>62</v>
      </c>
      <c r="P190" s="2">
        <v>1000000</v>
      </c>
    </row>
    <row r="191" spans="1:17" x14ac:dyDescent="0.3">
      <c r="O191" t="s">
        <v>130</v>
      </c>
      <c r="P191">
        <v>24</v>
      </c>
      <c r="Q191" t="s">
        <v>89</v>
      </c>
    </row>
    <row r="192" spans="1:17" x14ac:dyDescent="0.3">
      <c r="O192" t="s">
        <v>60</v>
      </c>
      <c r="P192" s="2">
        <v>-49900</v>
      </c>
    </row>
    <row r="193" spans="1:20" ht="15" thickBot="1" x14ac:dyDescent="0.35">
      <c r="O193" t="s">
        <v>131</v>
      </c>
      <c r="P193" t="s">
        <v>132</v>
      </c>
      <c r="S193" t="s">
        <v>133</v>
      </c>
    </row>
    <row r="194" spans="1:20" ht="15" thickBot="1" x14ac:dyDescent="0.35">
      <c r="P194" s="26">
        <f>RATE(P191,P192,P190)</f>
        <v>1.4958425751440629E-2</v>
      </c>
      <c r="Q194" t="s">
        <v>90</v>
      </c>
      <c r="S194" s="24">
        <f>IRR(S195:S219)</f>
        <v>1.4958425751440796E-2</v>
      </c>
      <c r="T194" t="s">
        <v>90</v>
      </c>
    </row>
    <row r="195" spans="1:20" x14ac:dyDescent="0.3">
      <c r="O195" t="s">
        <v>85</v>
      </c>
      <c r="P195">
        <v>12</v>
      </c>
      <c r="R195">
        <v>0</v>
      </c>
      <c r="S195" s="2">
        <f>$P$190</f>
        <v>1000000</v>
      </c>
    </row>
    <row r="196" spans="1:20" x14ac:dyDescent="0.3">
      <c r="R196">
        <v>1</v>
      </c>
      <c r="S196" s="2">
        <f>$P$192</f>
        <v>-49900</v>
      </c>
    </row>
    <row r="197" spans="1:20" ht="15" thickBot="1" x14ac:dyDescent="0.35">
      <c r="C197" t="s">
        <v>134</v>
      </c>
      <c r="D197" t="s">
        <v>136</v>
      </c>
      <c r="G197" t="s">
        <v>138</v>
      </c>
      <c r="O197" t="s">
        <v>139</v>
      </c>
      <c r="R197">
        <v>2</v>
      </c>
      <c r="S197" s="2">
        <f t="shared" ref="S197:S219" si="0">$P$192</f>
        <v>-49900</v>
      </c>
    </row>
    <row r="198" spans="1:20" ht="15" thickBot="1" x14ac:dyDescent="0.35">
      <c r="C198" t="s">
        <v>135</v>
      </c>
      <c r="D198" t="s">
        <v>137</v>
      </c>
      <c r="G198" t="s">
        <v>138</v>
      </c>
      <c r="N198" t="s">
        <v>143</v>
      </c>
      <c r="O198" t="s">
        <v>140</v>
      </c>
      <c r="P198" s="25">
        <f>S194*P195</f>
        <v>0.17950110901728955</v>
      </c>
      <c r="Q198" t="s">
        <v>141</v>
      </c>
      <c r="R198">
        <v>3</v>
      </c>
      <c r="S198" s="2">
        <f t="shared" si="0"/>
        <v>-49900</v>
      </c>
    </row>
    <row r="199" spans="1:20" ht="15" thickBot="1" x14ac:dyDescent="0.35">
      <c r="P199" s="16" t="s">
        <v>142</v>
      </c>
      <c r="R199">
        <v>4</v>
      </c>
      <c r="S199" s="2">
        <f t="shared" si="0"/>
        <v>-49900</v>
      </c>
    </row>
    <row r="200" spans="1:20" ht="15" thickBot="1" x14ac:dyDescent="0.35">
      <c r="N200" t="s">
        <v>144</v>
      </c>
      <c r="O200" t="s">
        <v>74</v>
      </c>
      <c r="P200" s="25">
        <f>EFFECT(P198,P195)</f>
        <v>0.19503063572988633</v>
      </c>
      <c r="Q200" t="s">
        <v>141</v>
      </c>
      <c r="R200">
        <v>5</v>
      </c>
      <c r="S200" s="2">
        <f t="shared" si="0"/>
        <v>-49900</v>
      </c>
    </row>
    <row r="201" spans="1:20" x14ac:dyDescent="0.3">
      <c r="R201">
        <v>6</v>
      </c>
      <c r="S201" s="2">
        <f t="shared" si="0"/>
        <v>-49900</v>
      </c>
    </row>
    <row r="202" spans="1:20" x14ac:dyDescent="0.3">
      <c r="R202">
        <v>7</v>
      </c>
      <c r="S202" s="2">
        <f t="shared" si="0"/>
        <v>-49900</v>
      </c>
    </row>
    <row r="203" spans="1:20" x14ac:dyDescent="0.3">
      <c r="A203" t="s">
        <v>147</v>
      </c>
      <c r="R203">
        <v>8</v>
      </c>
      <c r="S203" s="2">
        <f t="shared" si="0"/>
        <v>-49900</v>
      </c>
    </row>
    <row r="204" spans="1:20" x14ac:dyDescent="0.3">
      <c r="R204">
        <v>9</v>
      </c>
      <c r="S204" s="2">
        <f t="shared" si="0"/>
        <v>-49900</v>
      </c>
    </row>
    <row r="205" spans="1:20" x14ac:dyDescent="0.3">
      <c r="O205" t="s">
        <v>62</v>
      </c>
      <c r="P205" s="2">
        <v>2000</v>
      </c>
      <c r="R205">
        <v>10</v>
      </c>
      <c r="S205" s="2">
        <f t="shared" si="0"/>
        <v>-49900</v>
      </c>
    </row>
    <row r="206" spans="1:20" x14ac:dyDescent="0.3">
      <c r="O206" t="s">
        <v>148</v>
      </c>
      <c r="P206">
        <v>50</v>
      </c>
      <c r="Q206" t="s">
        <v>89</v>
      </c>
      <c r="R206">
        <v>11</v>
      </c>
      <c r="S206" s="2">
        <f t="shared" si="0"/>
        <v>-49900</v>
      </c>
    </row>
    <row r="207" spans="1:20" x14ac:dyDescent="0.3">
      <c r="O207" t="s">
        <v>149</v>
      </c>
      <c r="P207" s="2">
        <v>-51</v>
      </c>
      <c r="R207">
        <v>12</v>
      </c>
      <c r="S207" s="2">
        <f t="shared" si="0"/>
        <v>-49900</v>
      </c>
    </row>
    <row r="208" spans="1:20" x14ac:dyDescent="0.3">
      <c r="O208" t="s">
        <v>74</v>
      </c>
      <c r="P208" s="17">
        <f>EFFECT(P210,P211)</f>
        <v>0.12653711581100935</v>
      </c>
      <c r="R208">
        <v>13</v>
      </c>
      <c r="S208" s="2">
        <f t="shared" si="0"/>
        <v>-49900</v>
      </c>
    </row>
    <row r="209" spans="1:19" x14ac:dyDescent="0.3">
      <c r="O209" t="s">
        <v>150</v>
      </c>
      <c r="P209" s="24">
        <f>RATE(P206,P207,P205)</f>
        <v>9.9784921115874444E-3</v>
      </c>
      <c r="R209">
        <v>14</v>
      </c>
      <c r="S209" s="2">
        <f t="shared" si="0"/>
        <v>-49900</v>
      </c>
    </row>
    <row r="210" spans="1:19" x14ac:dyDescent="0.3">
      <c r="O210" t="s">
        <v>151</v>
      </c>
      <c r="P210" s="17">
        <f>P209*P211</f>
        <v>0.11974190533904933</v>
      </c>
      <c r="R210">
        <v>15</v>
      </c>
      <c r="S210" s="2">
        <f t="shared" si="0"/>
        <v>-49900</v>
      </c>
    </row>
    <row r="211" spans="1:19" x14ac:dyDescent="0.3">
      <c r="O211" t="s">
        <v>85</v>
      </c>
      <c r="P211">
        <v>12</v>
      </c>
      <c r="R211">
        <v>16</v>
      </c>
      <c r="S211" s="2">
        <f t="shared" si="0"/>
        <v>-49900</v>
      </c>
    </row>
    <row r="212" spans="1:19" x14ac:dyDescent="0.3">
      <c r="R212">
        <v>17</v>
      </c>
      <c r="S212" s="2">
        <f t="shared" si="0"/>
        <v>-49900</v>
      </c>
    </row>
    <row r="213" spans="1:19" x14ac:dyDescent="0.3">
      <c r="R213">
        <v>18</v>
      </c>
      <c r="S213" s="2">
        <f t="shared" si="0"/>
        <v>-49900</v>
      </c>
    </row>
    <row r="214" spans="1:19" x14ac:dyDescent="0.3">
      <c r="A214" t="s">
        <v>152</v>
      </c>
      <c r="R214">
        <v>19</v>
      </c>
      <c r="S214" s="2">
        <f t="shared" si="0"/>
        <v>-49900</v>
      </c>
    </row>
    <row r="215" spans="1:19" x14ac:dyDescent="0.3">
      <c r="R215">
        <v>20</v>
      </c>
      <c r="S215" s="2">
        <f t="shared" si="0"/>
        <v>-49900</v>
      </c>
    </row>
    <row r="216" spans="1:19" x14ac:dyDescent="0.3">
      <c r="O216" t="s">
        <v>62</v>
      </c>
      <c r="P216" s="2">
        <v>3000</v>
      </c>
      <c r="R216">
        <v>21</v>
      </c>
      <c r="S216" s="2">
        <f t="shared" si="0"/>
        <v>-49900</v>
      </c>
    </row>
    <row r="217" spans="1:19" x14ac:dyDescent="0.3">
      <c r="O217" t="s">
        <v>153</v>
      </c>
      <c r="P217">
        <v>30</v>
      </c>
      <c r="Q217" t="s">
        <v>154</v>
      </c>
      <c r="R217">
        <v>22</v>
      </c>
      <c r="S217" s="2">
        <f t="shared" si="0"/>
        <v>-49900</v>
      </c>
    </row>
    <row r="218" spans="1:19" x14ac:dyDescent="0.3">
      <c r="O218" t="s">
        <v>155</v>
      </c>
      <c r="P218" s="3">
        <v>0.12</v>
      </c>
      <c r="Q218" t="s">
        <v>156</v>
      </c>
      <c r="R218">
        <v>23</v>
      </c>
      <c r="S218" s="2">
        <f t="shared" si="0"/>
        <v>-49900</v>
      </c>
    </row>
    <row r="219" spans="1:19" x14ac:dyDescent="0.3">
      <c r="O219" t="s">
        <v>85</v>
      </c>
      <c r="P219">
        <v>12</v>
      </c>
      <c r="R219">
        <v>24</v>
      </c>
      <c r="S219" s="2">
        <f t="shared" si="0"/>
        <v>-49900</v>
      </c>
    </row>
    <row r="220" spans="1:19" x14ac:dyDescent="0.3">
      <c r="O220" t="s">
        <v>87</v>
      </c>
      <c r="P220" s="2">
        <f>PMT(P222,P217,P216)</f>
        <v>-116.24433964754144</v>
      </c>
    </row>
    <row r="221" spans="1:19" x14ac:dyDescent="0.3">
      <c r="O221" t="s">
        <v>74</v>
      </c>
      <c r="P221" s="16">
        <f>EFFECT(P218,P219)</f>
        <v>0.12682503013196977</v>
      </c>
    </row>
    <row r="222" spans="1:19" x14ac:dyDescent="0.3">
      <c r="O222" t="s">
        <v>139</v>
      </c>
      <c r="P222" s="16">
        <f>P218/P219</f>
        <v>0.01</v>
      </c>
    </row>
    <row r="224" spans="1:19" x14ac:dyDescent="0.3">
      <c r="A224" t="s">
        <v>157</v>
      </c>
    </row>
    <row r="225" spans="10:17" x14ac:dyDescent="0.3">
      <c r="O225" t="s">
        <v>158</v>
      </c>
    </row>
    <row r="226" spans="10:17" x14ac:dyDescent="0.3">
      <c r="O226" t="s">
        <v>159</v>
      </c>
    </row>
    <row r="227" spans="10:17" x14ac:dyDescent="0.3">
      <c r="O227" t="s">
        <v>160</v>
      </c>
    </row>
    <row r="228" spans="10:17" x14ac:dyDescent="0.3">
      <c r="O228" t="s">
        <v>161</v>
      </c>
    </row>
    <row r="229" spans="10:17" x14ac:dyDescent="0.3">
      <c r="O229" t="s">
        <v>162</v>
      </c>
    </row>
    <row r="232" spans="10:17" x14ac:dyDescent="0.3">
      <c r="O232" t="s">
        <v>130</v>
      </c>
      <c r="P232">
        <v>30</v>
      </c>
    </row>
    <row r="233" spans="10:17" x14ac:dyDescent="0.3">
      <c r="J233" t="s">
        <v>164</v>
      </c>
      <c r="O233" t="s">
        <v>149</v>
      </c>
      <c r="P233" s="30">
        <v>1000</v>
      </c>
      <c r="Q233" t="s">
        <v>163</v>
      </c>
    </row>
    <row r="234" spans="10:17" x14ac:dyDescent="0.3">
      <c r="J234" s="31">
        <v>40</v>
      </c>
      <c r="K234" t="s">
        <v>166</v>
      </c>
      <c r="L234" s="2">
        <f>NPV(P236,K235:K283)</f>
        <v>15373.616000035881</v>
      </c>
      <c r="O234" t="s">
        <v>73</v>
      </c>
      <c r="P234" s="3">
        <v>0.04</v>
      </c>
    </row>
    <row r="235" spans="10:17" x14ac:dyDescent="0.3">
      <c r="J235" s="31">
        <v>40.5</v>
      </c>
      <c r="K235" s="2">
        <v>0</v>
      </c>
      <c r="O235" t="s">
        <v>85</v>
      </c>
      <c r="P235">
        <v>2</v>
      </c>
    </row>
    <row r="236" spans="10:17" x14ac:dyDescent="0.3">
      <c r="J236" s="31">
        <v>41</v>
      </c>
      <c r="K236" s="2">
        <v>0</v>
      </c>
      <c r="O236" t="s">
        <v>139</v>
      </c>
      <c r="P236" s="16">
        <f>P234/P235</f>
        <v>0.02</v>
      </c>
      <c r="Q236" t="s">
        <v>165</v>
      </c>
    </row>
    <row r="237" spans="10:17" x14ac:dyDescent="0.3">
      <c r="J237" s="31">
        <v>41.5</v>
      </c>
      <c r="K237" s="2">
        <v>0</v>
      </c>
    </row>
    <row r="238" spans="10:17" x14ac:dyDescent="0.3">
      <c r="J238" s="31">
        <v>42</v>
      </c>
      <c r="K238" s="2">
        <v>0</v>
      </c>
    </row>
    <row r="239" spans="10:17" x14ac:dyDescent="0.3">
      <c r="J239" s="31">
        <v>42.5</v>
      </c>
      <c r="K239" s="2">
        <v>0</v>
      </c>
    </row>
    <row r="240" spans="10:17" x14ac:dyDescent="0.3">
      <c r="J240" s="31">
        <v>43</v>
      </c>
      <c r="K240" s="2">
        <v>0</v>
      </c>
    </row>
    <row r="241" spans="10:11" x14ac:dyDescent="0.3">
      <c r="J241" s="31">
        <v>43.5</v>
      </c>
      <c r="K241" s="2">
        <v>0</v>
      </c>
    </row>
    <row r="242" spans="10:11" x14ac:dyDescent="0.3">
      <c r="J242" s="31">
        <v>44</v>
      </c>
      <c r="K242" s="2">
        <v>0</v>
      </c>
    </row>
    <row r="243" spans="10:11" x14ac:dyDescent="0.3">
      <c r="J243" s="31">
        <v>44.5</v>
      </c>
      <c r="K243" s="2">
        <v>0</v>
      </c>
    </row>
    <row r="244" spans="10:11" x14ac:dyDescent="0.3">
      <c r="J244" s="31">
        <v>45</v>
      </c>
      <c r="K244" s="2">
        <v>0</v>
      </c>
    </row>
    <row r="245" spans="10:11" x14ac:dyDescent="0.3">
      <c r="J245" s="31">
        <v>45.5</v>
      </c>
      <c r="K245" s="2">
        <v>0</v>
      </c>
    </row>
    <row r="246" spans="10:11" x14ac:dyDescent="0.3">
      <c r="J246" s="31">
        <v>46</v>
      </c>
      <c r="K246" s="2">
        <v>0</v>
      </c>
    </row>
    <row r="247" spans="10:11" x14ac:dyDescent="0.3">
      <c r="J247" s="31">
        <v>46.5</v>
      </c>
      <c r="K247" s="2">
        <v>0</v>
      </c>
    </row>
    <row r="248" spans="10:11" x14ac:dyDescent="0.3">
      <c r="J248" s="31">
        <v>47</v>
      </c>
      <c r="K248" s="2">
        <v>0</v>
      </c>
    </row>
    <row r="249" spans="10:11" x14ac:dyDescent="0.3">
      <c r="J249" s="31">
        <v>47.5</v>
      </c>
      <c r="K249" s="2">
        <v>0</v>
      </c>
    </row>
    <row r="250" spans="10:11" x14ac:dyDescent="0.3">
      <c r="J250" s="31">
        <v>48</v>
      </c>
      <c r="K250" s="2">
        <v>0</v>
      </c>
    </row>
    <row r="251" spans="10:11" x14ac:dyDescent="0.3">
      <c r="J251" s="31">
        <v>48.5</v>
      </c>
      <c r="K251" s="2">
        <v>0</v>
      </c>
    </row>
    <row r="252" spans="10:11" x14ac:dyDescent="0.3">
      <c r="J252" s="31">
        <v>49</v>
      </c>
      <c r="K252" s="2">
        <v>0</v>
      </c>
    </row>
    <row r="253" spans="10:11" x14ac:dyDescent="0.3">
      <c r="J253" s="31">
        <v>49.5</v>
      </c>
      <c r="K253" s="2">
        <v>0</v>
      </c>
    </row>
    <row r="254" spans="10:11" x14ac:dyDescent="0.3">
      <c r="J254" s="31">
        <v>50</v>
      </c>
      <c r="K254" s="2">
        <v>1000</v>
      </c>
    </row>
    <row r="255" spans="10:11" x14ac:dyDescent="0.3">
      <c r="J255" s="31">
        <v>50.5</v>
      </c>
      <c r="K255" s="2">
        <v>1000</v>
      </c>
    </row>
    <row r="256" spans="10:11" x14ac:dyDescent="0.3">
      <c r="J256" s="31">
        <v>51</v>
      </c>
      <c r="K256" s="2">
        <v>1000</v>
      </c>
    </row>
    <row r="257" spans="10:11" x14ac:dyDescent="0.3">
      <c r="J257" s="31">
        <v>51.5</v>
      </c>
      <c r="K257" s="2">
        <v>1000</v>
      </c>
    </row>
    <row r="258" spans="10:11" x14ac:dyDescent="0.3">
      <c r="J258" s="31">
        <v>52</v>
      </c>
      <c r="K258" s="2">
        <v>1000</v>
      </c>
    </row>
    <row r="259" spans="10:11" x14ac:dyDescent="0.3">
      <c r="J259" s="31">
        <v>52.5</v>
      </c>
      <c r="K259" s="2">
        <v>1000</v>
      </c>
    </row>
    <row r="260" spans="10:11" x14ac:dyDescent="0.3">
      <c r="J260" s="31">
        <v>53</v>
      </c>
      <c r="K260" s="2">
        <v>1000</v>
      </c>
    </row>
    <row r="261" spans="10:11" x14ac:dyDescent="0.3">
      <c r="J261" s="31">
        <v>53.5</v>
      </c>
      <c r="K261" s="2">
        <v>1000</v>
      </c>
    </row>
    <row r="262" spans="10:11" x14ac:dyDescent="0.3">
      <c r="J262" s="31">
        <v>54</v>
      </c>
      <c r="K262" s="2">
        <v>1000</v>
      </c>
    </row>
    <row r="263" spans="10:11" x14ac:dyDescent="0.3">
      <c r="J263" s="31">
        <v>54.5</v>
      </c>
      <c r="K263" s="2">
        <v>1000</v>
      </c>
    </row>
    <row r="264" spans="10:11" x14ac:dyDescent="0.3">
      <c r="J264" s="31">
        <v>55</v>
      </c>
      <c r="K264" s="2">
        <v>1000</v>
      </c>
    </row>
    <row r="265" spans="10:11" x14ac:dyDescent="0.3">
      <c r="J265" s="31">
        <v>55.5</v>
      </c>
      <c r="K265" s="2">
        <v>1000</v>
      </c>
    </row>
    <row r="266" spans="10:11" x14ac:dyDescent="0.3">
      <c r="J266" s="31">
        <v>56</v>
      </c>
      <c r="K266" s="2">
        <v>1000</v>
      </c>
    </row>
    <row r="267" spans="10:11" x14ac:dyDescent="0.3">
      <c r="J267" s="31">
        <v>56.5</v>
      </c>
      <c r="K267" s="2">
        <v>1000</v>
      </c>
    </row>
    <row r="268" spans="10:11" x14ac:dyDescent="0.3">
      <c r="J268" s="31">
        <v>57</v>
      </c>
      <c r="K268" s="2">
        <v>1000</v>
      </c>
    </row>
    <row r="269" spans="10:11" x14ac:dyDescent="0.3">
      <c r="J269" s="31">
        <v>57.5</v>
      </c>
      <c r="K269" s="2">
        <v>1000</v>
      </c>
    </row>
    <row r="270" spans="10:11" x14ac:dyDescent="0.3">
      <c r="J270" s="31">
        <v>58</v>
      </c>
      <c r="K270" s="2">
        <v>1000</v>
      </c>
    </row>
    <row r="271" spans="10:11" x14ac:dyDescent="0.3">
      <c r="J271" s="31">
        <v>58.5</v>
      </c>
      <c r="K271" s="2">
        <v>1000</v>
      </c>
    </row>
    <row r="272" spans="10:11" x14ac:dyDescent="0.3">
      <c r="J272" s="31">
        <v>59</v>
      </c>
      <c r="K272" s="2">
        <v>1000</v>
      </c>
    </row>
    <row r="273" spans="10:12" x14ac:dyDescent="0.3">
      <c r="J273" s="31">
        <v>59.5</v>
      </c>
      <c r="K273" s="2">
        <v>1000</v>
      </c>
    </row>
    <row r="274" spans="10:12" x14ac:dyDescent="0.3">
      <c r="J274" s="31">
        <v>60</v>
      </c>
      <c r="K274" s="2">
        <v>1000</v>
      </c>
    </row>
    <row r="275" spans="10:12" x14ac:dyDescent="0.3">
      <c r="J275" s="31">
        <v>60.5</v>
      </c>
      <c r="K275" s="2">
        <v>1000</v>
      </c>
    </row>
    <row r="276" spans="10:12" x14ac:dyDescent="0.3">
      <c r="J276" s="31">
        <v>61</v>
      </c>
      <c r="K276" s="2">
        <v>1000</v>
      </c>
    </row>
    <row r="277" spans="10:12" x14ac:dyDescent="0.3">
      <c r="J277" s="31">
        <v>61.5</v>
      </c>
      <c r="K277" s="2">
        <v>1000</v>
      </c>
    </row>
    <row r="278" spans="10:12" x14ac:dyDescent="0.3">
      <c r="J278" s="31">
        <v>62</v>
      </c>
      <c r="K278" s="2">
        <v>1000</v>
      </c>
    </row>
    <row r="279" spans="10:12" x14ac:dyDescent="0.3">
      <c r="J279" s="31">
        <v>62.5</v>
      </c>
      <c r="K279" s="2">
        <v>1000</v>
      </c>
    </row>
    <row r="280" spans="10:12" x14ac:dyDescent="0.3">
      <c r="J280" s="31">
        <v>63</v>
      </c>
      <c r="K280" s="2">
        <v>1000</v>
      </c>
    </row>
    <row r="281" spans="10:12" x14ac:dyDescent="0.3">
      <c r="J281" s="31">
        <v>63.5</v>
      </c>
      <c r="K281" s="2">
        <v>1000</v>
      </c>
    </row>
    <row r="282" spans="10:12" x14ac:dyDescent="0.3">
      <c r="J282" s="31">
        <v>64</v>
      </c>
      <c r="K282" s="2">
        <v>1000</v>
      </c>
    </row>
    <row r="283" spans="10:12" x14ac:dyDescent="0.3">
      <c r="J283" s="31">
        <v>64.5</v>
      </c>
      <c r="K283" s="2">
        <v>1000</v>
      </c>
    </row>
    <row r="284" spans="10:12" x14ac:dyDescent="0.3">
      <c r="J284" s="31">
        <v>65</v>
      </c>
      <c r="K284">
        <v>0</v>
      </c>
      <c r="L284" t="s">
        <v>167</v>
      </c>
    </row>
  </sheetData>
  <pageMargins left="0.7" right="0.7" top="0.75" bottom="0.75" header="0.3" footer="0.3"/>
  <pageSetup orientation="portrait" r:id="rId1"/>
  <ignoredErrors>
    <ignoredError sqref="M119 J106 L234" formulaRange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FE5A9-6D76-45B0-9804-D3A6B3766308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958EC-7DB1-4120-AD4C-C05B09971E8A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B5A77-A188-4A35-9880-F31C87E7CA2C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Cap4</vt:lpstr>
      <vt:lpstr>Cap5</vt:lpstr>
      <vt:lpstr>Cap6</vt:lpstr>
      <vt:lpstr>Cap7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Lalito Robles</dc:creator>
  <cp:lastModifiedBy>Lalito Robles</cp:lastModifiedBy>
  <dcterms:created xsi:type="dcterms:W3CDTF">2022-08-24T22:25:48Z</dcterms:created>
  <dcterms:modified xsi:type="dcterms:W3CDTF">2022-09-08T00:16:29Z</dcterms:modified>
</cp:coreProperties>
</file>