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r\Documents\Git\School\Other\Seventh Semester\Proyectos de Inversion\"/>
    </mc:Choice>
  </mc:AlternateContent>
  <xr:revisionPtr revIDLastSave="0" documentId="13_ncr:1_{9679392B-6E40-491E-A495-7D29703C2458}" xr6:coauthVersionLast="47" xr6:coauthVersionMax="47" xr10:uidLastSave="{00000000-0000-0000-0000-000000000000}"/>
  <bookViews>
    <workbookView xWindow="-108" yWindow="-108" windowWidth="23256" windowHeight="12456" xr2:uid="{DF7EAB89-8D33-4DCA-878B-1977CA593F3E}"/>
  </bookViews>
  <sheets>
    <sheet name="1. Fresadora" sheetId="1" r:id="rId1"/>
    <sheet name="3. TVEO" sheetId="2" r:id="rId2"/>
    <sheet name="4. Cementera" sheetId="3" r:id="rId3"/>
    <sheet name="5. " sheetId="4" r:id="rId4"/>
    <sheet name="6. Camión de Volteo" sheetId="5" r:id="rId5"/>
    <sheet name="7. Teslaa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12" i="8"/>
  <c r="H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C7" i="8"/>
  <c r="C5" i="8"/>
  <c r="J4" i="5"/>
  <c r="H4" i="5"/>
  <c r="G9" i="5"/>
  <c r="G6" i="5" s="1"/>
  <c r="H6" i="5" s="1"/>
  <c r="I6" i="5" s="1"/>
  <c r="J6" i="5" s="1"/>
  <c r="G13" i="3"/>
  <c r="G14" i="3"/>
  <c r="G15" i="3"/>
  <c r="G17" i="3"/>
  <c r="G22" i="3"/>
  <c r="G23" i="3"/>
  <c r="G25" i="3"/>
  <c r="G29" i="3"/>
  <c r="G30" i="3"/>
  <c r="G10" i="3"/>
  <c r="F27" i="3"/>
  <c r="F28" i="3"/>
  <c r="F29" i="3"/>
  <c r="F30" i="3"/>
  <c r="F26" i="3"/>
  <c r="F22" i="3"/>
  <c r="F23" i="3"/>
  <c r="F24" i="3"/>
  <c r="F25" i="3"/>
  <c r="F21" i="3"/>
  <c r="G21" i="3" s="1"/>
  <c r="F17" i="3"/>
  <c r="F18" i="3"/>
  <c r="F19" i="3"/>
  <c r="F20" i="3"/>
  <c r="F16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11" i="3"/>
  <c r="D12" i="3"/>
  <c r="G12" i="3" s="1"/>
  <c r="D13" i="3"/>
  <c r="D14" i="3"/>
  <c r="D15" i="3"/>
  <c r="D16" i="3"/>
  <c r="G16" i="3" s="1"/>
  <c r="D17" i="3"/>
  <c r="D18" i="3"/>
  <c r="G18" i="3" s="1"/>
  <c r="D19" i="3"/>
  <c r="G19" i="3" s="1"/>
  <c r="D20" i="3"/>
  <c r="G20" i="3" s="1"/>
  <c r="D21" i="3"/>
  <c r="D22" i="3"/>
  <c r="D23" i="3"/>
  <c r="D24" i="3"/>
  <c r="G24" i="3" s="1"/>
  <c r="D25" i="3"/>
  <c r="D26" i="3"/>
  <c r="G26" i="3" s="1"/>
  <c r="D27" i="3"/>
  <c r="G27" i="3" s="1"/>
  <c r="D28" i="3"/>
  <c r="G28" i="3" s="1"/>
  <c r="D29" i="3"/>
  <c r="D30" i="3"/>
  <c r="D11" i="3"/>
  <c r="G11" i="3" s="1"/>
  <c r="F12" i="3"/>
  <c r="F13" i="3"/>
  <c r="F14" i="3"/>
  <c r="F15" i="3"/>
  <c r="F11" i="3"/>
  <c r="C10" i="3"/>
  <c r="E29" i="2"/>
  <c r="E28" i="2"/>
  <c r="E27" i="2"/>
  <c r="I27" i="2" s="1"/>
  <c r="J27" i="2" s="1"/>
  <c r="K27" i="2" s="1"/>
  <c r="I12" i="2"/>
  <c r="K12" i="2" s="1"/>
  <c r="G29" i="2"/>
  <c r="E15" i="2"/>
  <c r="E17" i="2"/>
  <c r="I17" i="2" s="1"/>
  <c r="J17" i="2" s="1"/>
  <c r="E13" i="2"/>
  <c r="H25" i="2"/>
  <c r="G25" i="2" s="1"/>
  <c r="H26" i="2"/>
  <c r="G26" i="2" s="1"/>
  <c r="H27" i="2"/>
  <c r="G27" i="2" s="1"/>
  <c r="H28" i="2"/>
  <c r="G28" i="2" s="1"/>
  <c r="I28" i="2" s="1"/>
  <c r="J28" i="2" s="1"/>
  <c r="K28" i="2" s="1"/>
  <c r="H29" i="2"/>
  <c r="H24" i="2"/>
  <c r="G24" i="2" s="1"/>
  <c r="F25" i="2"/>
  <c r="F26" i="2"/>
  <c r="F27" i="2"/>
  <c r="F28" i="2"/>
  <c r="F29" i="2"/>
  <c r="F24" i="2"/>
  <c r="D26" i="2"/>
  <c r="D23" i="2"/>
  <c r="I23" i="2" s="1"/>
  <c r="K23" i="2" s="1"/>
  <c r="C28" i="2"/>
  <c r="C29" i="2"/>
  <c r="C27" i="2"/>
  <c r="C25" i="2"/>
  <c r="C26" i="2"/>
  <c r="C24" i="2"/>
  <c r="G18" i="2"/>
  <c r="G17" i="2"/>
  <c r="G13" i="2"/>
  <c r="I13" i="2" s="1"/>
  <c r="J13" i="2" s="1"/>
  <c r="H14" i="2"/>
  <c r="G14" i="2" s="1"/>
  <c r="H15" i="2"/>
  <c r="G15" i="2" s="1"/>
  <c r="H16" i="2"/>
  <c r="E16" i="2" s="1"/>
  <c r="H17" i="2"/>
  <c r="H18" i="2"/>
  <c r="E18" i="2" s="1"/>
  <c r="I18" i="2" s="1"/>
  <c r="J18" i="2" s="1"/>
  <c r="K18" i="2" s="1"/>
  <c r="H13" i="2"/>
  <c r="F18" i="2"/>
  <c r="C14" i="2"/>
  <c r="C15" i="2"/>
  <c r="C16" i="2"/>
  <c r="C17" i="2"/>
  <c r="C18" i="2"/>
  <c r="C13" i="2"/>
  <c r="D12" i="2"/>
  <c r="Q12" i="1"/>
  <c r="Q13" i="1" s="1"/>
  <c r="Q14" i="1" s="1"/>
  <c r="K6" i="1"/>
  <c r="Q7" i="1"/>
  <c r="Q8" i="1"/>
  <c r="Q9" i="1"/>
  <c r="Q10" i="1"/>
  <c r="Q6" i="1"/>
  <c r="K7" i="1"/>
  <c r="K14" i="1" s="1"/>
  <c r="K15" i="1" s="1"/>
  <c r="K16" i="1" s="1"/>
  <c r="K8" i="1"/>
  <c r="K9" i="1"/>
  <c r="K10" i="1"/>
  <c r="K11" i="1"/>
  <c r="K12" i="1"/>
  <c r="J11" i="8" l="1"/>
  <c r="I11" i="8"/>
  <c r="J26" i="3"/>
  <c r="J27" i="3" s="1"/>
  <c r="J28" i="3" s="1"/>
  <c r="J16" i="3"/>
  <c r="J17" i="3" s="1"/>
  <c r="J18" i="3" s="1"/>
  <c r="J21" i="3"/>
  <c r="J22" i="3" s="1"/>
  <c r="J23" i="3" s="1"/>
  <c r="J11" i="3"/>
  <c r="J12" i="3" s="1"/>
  <c r="J13" i="3" s="1"/>
  <c r="I26" i="2"/>
  <c r="J26" i="2" s="1"/>
  <c r="K26" i="2" s="1"/>
  <c r="I16" i="2"/>
  <c r="I15" i="2"/>
  <c r="G16" i="2"/>
  <c r="E14" i="2"/>
  <c r="I14" i="2" s="1"/>
  <c r="I29" i="2"/>
  <c r="J29" i="2" s="1"/>
  <c r="K29" i="2" s="1"/>
  <c r="E24" i="2"/>
  <c r="I24" i="2" s="1"/>
  <c r="J24" i="2" s="1"/>
  <c r="K24" i="2" s="1"/>
  <c r="M22" i="2" s="1"/>
  <c r="M23" i="2" s="1"/>
  <c r="E26" i="2"/>
  <c r="E25" i="2"/>
  <c r="I25" i="2" s="1"/>
  <c r="J25" i="2" s="1"/>
  <c r="K25" i="2" s="1"/>
  <c r="G5" i="5"/>
  <c r="H5" i="5" s="1"/>
  <c r="I5" i="5" s="1"/>
  <c r="J5" i="5" s="1"/>
  <c r="G11" i="5" s="1"/>
  <c r="J16" i="2"/>
  <c r="K16" i="2" s="1"/>
  <c r="K13" i="2"/>
  <c r="K17" i="2"/>
  <c r="J14" i="2" l="1"/>
  <c r="K14" i="2"/>
  <c r="M11" i="2" s="1"/>
  <c r="M12" i="2" s="1"/>
  <c r="J15" i="2"/>
  <c r="K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G12" authorId="0" shapeId="0" xr:uid="{A88DFAE5-C3E0-489F-9736-85A7B428BEB8}">
      <text>
        <r>
          <rPr>
            <b/>
            <sz val="9"/>
            <color indexed="81"/>
            <rFont val="Tahoma"/>
            <charset val="1"/>
          </rPr>
          <t>Sara Carolina Gómez Delgado:</t>
        </r>
        <r>
          <rPr>
            <sz val="9"/>
            <color indexed="81"/>
            <rFont val="Tahoma"/>
            <charset val="1"/>
          </rPr>
          <t xml:space="preserve">
Should it be considered?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B31" authorId="0" shapeId="0" xr:uid="{0FF0F118-6829-4545-8FDF-332650B7E8E9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La peque conviene más porque gana más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J23" authorId="0" shapeId="0" xr:uid="{10AF3BAF-BE37-40A9-A906-A3874DCCD99E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Respuesta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G11" authorId="0" shapeId="0" xr:uid="{D4D2A116-A551-438F-B111-240064D576AD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Debería continuar con el negocio.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  <author>tc={EA6973FD-549B-4029-885C-45775B88A94A}</author>
    <author>tc={4D3113BB-F6DA-4CC2-83FC-5F7E89744279}</author>
  </authors>
  <commentList>
    <comment ref="B4" authorId="0" shapeId="0" xr:uid="{27EB1DAD-23B9-43BE-B812-E56ABDAEAC44}">
      <text>
        <r>
          <rPr>
            <b/>
            <sz val="9"/>
            <color indexed="81"/>
            <rFont val="Tahoma"/>
            <charset val="1"/>
          </rPr>
          <t xml:space="preserve">Anónimo:
</t>
        </r>
        <r>
          <rPr>
            <sz val="9"/>
            <color indexed="81"/>
            <rFont val="Tahoma"/>
            <family val="2"/>
          </rPr>
          <t xml:space="preserve">
Sospechamos que la tasa de interés fija está incluida en el CAT.</t>
        </r>
      </text>
    </comment>
    <comment ref="I10" authorId="1" shapeId="0" xr:uid="{EA6973FD-549B-4029-885C-45775B88A94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es el 50% del valor del carro</t>
      </text>
    </comment>
    <comment ref="J10" authorId="2" shapeId="0" xr:uid="{4D3113BB-F6DA-4CC2-83FC-5F7E8974427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lo que pagamos de intereses de intereses al dia de hoy</t>
      </text>
    </comment>
  </commentList>
</comments>
</file>

<file path=xl/sharedStrings.xml><?xml version="1.0" encoding="utf-8"?>
<sst xmlns="http://schemas.openxmlformats.org/spreadsheetml/2006/main" count="135" uniqueCount="77">
  <si>
    <t xml:space="preserve">Reemplazo vieja maquinaria fresadora </t>
  </si>
  <si>
    <t>TREMA</t>
  </si>
  <si>
    <t>Opción A</t>
  </si>
  <si>
    <t>Opción B</t>
  </si>
  <si>
    <t>costo inicial</t>
  </si>
  <si>
    <t>valor de retorno</t>
  </si>
  <si>
    <t>CAO</t>
  </si>
  <si>
    <t>CAM</t>
  </si>
  <si>
    <t>Años</t>
  </si>
  <si>
    <t>ventas</t>
  </si>
  <si>
    <t>Total</t>
  </si>
  <si>
    <t>VNA</t>
  </si>
  <si>
    <t>VNA TOTAL</t>
  </si>
  <si>
    <t>PAGO</t>
  </si>
  <si>
    <t>(+/-)</t>
  </si>
  <si>
    <t>año</t>
  </si>
  <si>
    <t>Unidades vendidas</t>
  </si>
  <si>
    <t>Año</t>
  </si>
  <si>
    <t>Grande</t>
  </si>
  <si>
    <t>Pequeña</t>
  </si>
  <si>
    <t>Gastos Variables</t>
  </si>
  <si>
    <t>Valor de Rescate</t>
  </si>
  <si>
    <t>Vida Útil</t>
  </si>
  <si>
    <t>Valor Inicial</t>
  </si>
  <si>
    <t>6 años</t>
  </si>
  <si>
    <t>3 años</t>
  </si>
  <si>
    <t>Capacidad</t>
  </si>
  <si>
    <t xml:space="preserve">90,000 u </t>
  </si>
  <si>
    <t>50,000 u</t>
  </si>
  <si>
    <t>Precio de venta/u</t>
  </si>
  <si>
    <t>Tasa de impuesto a las utilidades</t>
  </si>
  <si>
    <t>Vida del proyecto</t>
  </si>
  <si>
    <t>Costo Inicial</t>
  </si>
  <si>
    <t>Ganancias</t>
  </si>
  <si>
    <t>Unidades Vendidas</t>
  </si>
  <si>
    <t>Reporte financiero</t>
  </si>
  <si>
    <t>*</t>
  </si>
  <si>
    <t>Impuestos</t>
  </si>
  <si>
    <t>Utilidades después de impuestos</t>
  </si>
  <si>
    <t>Utilidades antes de impuestos</t>
  </si>
  <si>
    <t>Inversión</t>
  </si>
  <si>
    <t>Gastos combustibles</t>
  </si>
  <si>
    <t>Gastos electricidad</t>
  </si>
  <si>
    <t>años</t>
  </si>
  <si>
    <t>anuales</t>
  </si>
  <si>
    <t>Costos/ton</t>
  </si>
  <si>
    <t>Desde</t>
  </si>
  <si>
    <t>Hasta</t>
  </si>
  <si>
    <t>anual</t>
  </si>
  <si>
    <t>Mismas utilidades</t>
  </si>
  <si>
    <t>0 a 5</t>
  </si>
  <si>
    <t>6 a 10</t>
  </si>
  <si>
    <t>11 a 15</t>
  </si>
  <si>
    <t>16 a 20</t>
  </si>
  <si>
    <t>Inversión Inicial</t>
  </si>
  <si>
    <t>Valor de retorno</t>
  </si>
  <si>
    <t>Utilidades s/impuestos</t>
  </si>
  <si>
    <t>Utilidades c/impuestos</t>
  </si>
  <si>
    <t>Préstamo</t>
  </si>
  <si>
    <t>interés</t>
  </si>
  <si>
    <t>impuesto</t>
  </si>
  <si>
    <t>TIR</t>
  </si>
  <si>
    <t xml:space="preserve">Pago </t>
  </si>
  <si>
    <t>mes</t>
  </si>
  <si>
    <t>Plazo</t>
  </si>
  <si>
    <t>meses</t>
  </si>
  <si>
    <t>i</t>
  </si>
  <si>
    <t>ief</t>
  </si>
  <si>
    <t xml:space="preserve">m </t>
  </si>
  <si>
    <t xml:space="preserve">ip </t>
  </si>
  <si>
    <t>Pago capital</t>
  </si>
  <si>
    <t>Pago intereses</t>
  </si>
  <si>
    <t>Mes</t>
  </si>
  <si>
    <t>Presente deuda</t>
  </si>
  <si>
    <t>Presente carro</t>
  </si>
  <si>
    <t>Presente intereses</t>
  </si>
  <si>
    <t>Pago con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</si>
</sst>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0" fillId="0" borderId="1" xfId="0" applyBorder="1"/>
    <xf numFmtId="3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4" fontId="0" fillId="2" borderId="1" xfId="1" applyFont="1" applyFill="1" applyBorder="1"/>
    <xf numFmtId="44" fontId="0" fillId="3" borderId="1" xfId="1" applyFont="1" applyFill="1" applyBorder="1"/>
    <xf numFmtId="44" fontId="0" fillId="3" borderId="2" xfId="1" applyFont="1" applyFill="1" applyBorder="1"/>
    <xf numFmtId="9" fontId="0" fillId="0" borderId="1" xfId="0" applyNumberFormat="1" applyBorder="1"/>
    <xf numFmtId="8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/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44" fontId="0" fillId="0" borderId="1" xfId="1" applyFont="1" applyFill="1" applyBorder="1" applyAlignment="1">
      <alignment horizontal="left" vertical="center"/>
    </xf>
    <xf numFmtId="6" fontId="0" fillId="0" borderId="1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3" xfId="0" applyFill="1" applyBorder="1"/>
    <xf numFmtId="0" fontId="0" fillId="0" borderId="0" xfId="0" applyAlignment="1">
      <alignment horizontal="left" vertical="center"/>
    </xf>
    <xf numFmtId="44" fontId="0" fillId="0" borderId="1" xfId="0" applyNumberFormat="1" applyBorder="1"/>
    <xf numFmtId="8" fontId="0" fillId="0" borderId="0" xfId="0" applyNumberFormat="1"/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8" fontId="0" fillId="0" borderId="1" xfId="1" applyNumberFormat="1" applyFont="1" applyBorder="1"/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/>
    <xf numFmtId="8" fontId="0" fillId="0" borderId="0" xfId="1" applyNumberFormat="1" applyFont="1" applyBorder="1"/>
    <xf numFmtId="10" fontId="0" fillId="0" borderId="1" xfId="0" applyNumberFormat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10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0" fontId="0" fillId="0" borderId="1" xfId="2" applyNumberFormat="1" applyFont="1" applyBorder="1"/>
    <xf numFmtId="0" fontId="0" fillId="0" borderId="0" xfId="0" applyBorder="1"/>
    <xf numFmtId="1" fontId="0" fillId="0" borderId="0" xfId="0" applyNumberFormat="1" applyBorder="1"/>
    <xf numFmtId="8" fontId="0" fillId="0" borderId="0" xfId="0" applyNumberFormat="1" applyBorder="1"/>
    <xf numFmtId="44" fontId="0" fillId="0" borderId="0" xfId="0" applyNumberFormat="1" applyBorder="1"/>
    <xf numFmtId="164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Eduardo Robles Jiménez" id="{CDFA87E3-1859-4884-B0B1-7A60EEA0A133}" userId="Luis Eduardo Robles Jiménez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2-11-15T18:37:43.45" personId="{CDFA87E3-1859-4884-B0B1-7A60EEA0A133}" id="{EA6973FD-549B-4029-885C-45775B88A94A}">
    <text>Este es el 50% del valor del carro</text>
  </threadedComment>
  <threadedComment ref="J10" dT="2022-11-15T18:38:02.44" personId="{CDFA87E3-1859-4884-B0B1-7A60EEA0A133}" id="{4D3113BB-F6DA-4CC2-83FC-5F7E89744279}">
    <text>Esto es lo que pagamos de intereses de intereses al dia de hoy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256-FAFA-45AD-BD21-220A3A64CB91}">
  <dimension ref="B2:R16"/>
  <sheetViews>
    <sheetView tabSelected="1" workbookViewId="0">
      <selection activeCell="G12" sqref="G12"/>
    </sheetView>
  </sheetViews>
  <sheetFormatPr defaultColWidth="11.5546875" defaultRowHeight="14.4" x14ac:dyDescent="0.3"/>
  <cols>
    <col min="1" max="1" width="1.6640625" customWidth="1"/>
    <col min="5" max="5" width="6" customWidth="1"/>
    <col min="6" max="7" width="11.6640625" bestFit="1" customWidth="1"/>
    <col min="8" max="8" width="12.33203125" bestFit="1" customWidth="1"/>
    <col min="10" max="11" width="12.33203125" bestFit="1" customWidth="1"/>
    <col min="12" max="13" width="11.6640625" bestFit="1" customWidth="1"/>
    <col min="14" max="14" width="12.33203125" bestFit="1" customWidth="1"/>
    <col min="16" max="17" width="12.33203125" bestFit="1" customWidth="1"/>
  </cols>
  <sheetData>
    <row r="2" spans="2:18" ht="28.2" x14ac:dyDescent="0.5">
      <c r="B2" s="1" t="s">
        <v>0</v>
      </c>
    </row>
    <row r="4" spans="2:18" x14ac:dyDescent="0.3">
      <c r="B4" s="2" t="s">
        <v>1</v>
      </c>
      <c r="C4" s="9">
        <v>0.1</v>
      </c>
      <c r="F4" s="11" t="s">
        <v>2</v>
      </c>
      <c r="L4" s="11" t="s">
        <v>3</v>
      </c>
    </row>
    <row r="5" spans="2:18" x14ac:dyDescent="0.3">
      <c r="E5" s="12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9</v>
      </c>
      <c r="K5" s="4" t="s">
        <v>10</v>
      </c>
      <c r="L5" s="5" t="s">
        <v>4</v>
      </c>
      <c r="M5" s="5" t="s">
        <v>5</v>
      </c>
      <c r="N5" s="5" t="s">
        <v>6</v>
      </c>
      <c r="O5" s="5" t="s">
        <v>7</v>
      </c>
      <c r="P5" s="5" t="s">
        <v>9</v>
      </c>
      <c r="Q5" s="5" t="s">
        <v>10</v>
      </c>
    </row>
    <row r="6" spans="2:18" ht="15" x14ac:dyDescent="0.3">
      <c r="E6" s="13">
        <v>0</v>
      </c>
      <c r="F6" s="6">
        <v>-48000</v>
      </c>
      <c r="G6" s="6"/>
      <c r="H6" s="6"/>
      <c r="I6" s="6"/>
      <c r="J6" s="6"/>
      <c r="K6" s="6">
        <f>SUM(F6:J6)</f>
        <v>-48000</v>
      </c>
      <c r="L6" s="7">
        <v>-80000</v>
      </c>
      <c r="M6" s="7"/>
      <c r="N6" s="7"/>
      <c r="O6" s="7"/>
      <c r="P6" s="7"/>
      <c r="Q6" s="7">
        <f>SUM(L6:P6)</f>
        <v>-80000</v>
      </c>
    </row>
    <row r="7" spans="2:18" ht="15" x14ac:dyDescent="0.3">
      <c r="E7" s="13">
        <v>1</v>
      </c>
      <c r="F7" s="6"/>
      <c r="G7" s="6"/>
      <c r="H7" s="6">
        <v>-142000</v>
      </c>
      <c r="I7" s="6"/>
      <c r="J7" s="6">
        <v>400000</v>
      </c>
      <c r="K7" s="6">
        <f t="shared" ref="K7:K12" si="0">SUM(F7:J7)</f>
        <v>258000</v>
      </c>
      <c r="L7" s="7"/>
      <c r="M7" s="7"/>
      <c r="N7" s="7">
        <v>-120000</v>
      </c>
      <c r="O7" s="7"/>
      <c r="P7" s="7">
        <v>405000</v>
      </c>
      <c r="Q7" s="7">
        <f t="shared" ref="Q7:Q10" si="1">SUM(L7:P7)</f>
        <v>285000</v>
      </c>
    </row>
    <row r="8" spans="2:18" ht="15" x14ac:dyDescent="0.3">
      <c r="E8" s="13">
        <v>2</v>
      </c>
      <c r="F8" s="6"/>
      <c r="G8" s="6"/>
      <c r="H8" s="6">
        <v>-142000</v>
      </c>
      <c r="I8" s="6"/>
      <c r="J8" s="6">
        <v>400000</v>
      </c>
      <c r="K8" s="6">
        <f t="shared" si="0"/>
        <v>258000</v>
      </c>
      <c r="L8" s="7"/>
      <c r="M8" s="7"/>
      <c r="N8" s="7">
        <v>-120000</v>
      </c>
      <c r="O8" s="7"/>
      <c r="P8" s="7">
        <v>406000</v>
      </c>
      <c r="Q8" s="7">
        <f t="shared" si="1"/>
        <v>286000</v>
      </c>
    </row>
    <row r="9" spans="2:18" ht="15" x14ac:dyDescent="0.3">
      <c r="E9" s="13">
        <v>3</v>
      </c>
      <c r="F9" s="6"/>
      <c r="G9" s="6"/>
      <c r="H9" s="6">
        <v>-142000</v>
      </c>
      <c r="I9" s="6"/>
      <c r="J9" s="6">
        <v>400000</v>
      </c>
      <c r="K9" s="6">
        <f t="shared" si="0"/>
        <v>258000</v>
      </c>
      <c r="L9" s="7"/>
      <c r="M9" s="7"/>
      <c r="N9" s="7">
        <v>-120000</v>
      </c>
      <c r="O9" s="7"/>
      <c r="P9" s="7">
        <v>409000</v>
      </c>
      <c r="Q9" s="7">
        <f t="shared" si="1"/>
        <v>289000</v>
      </c>
    </row>
    <row r="10" spans="2:18" ht="15" x14ac:dyDescent="0.3">
      <c r="E10" s="13">
        <v>4</v>
      </c>
      <c r="F10" s="6"/>
      <c r="G10" s="6"/>
      <c r="H10" s="6">
        <v>-142000</v>
      </c>
      <c r="I10" s="6"/>
      <c r="J10" s="6">
        <v>400000</v>
      </c>
      <c r="K10" s="6">
        <f t="shared" si="0"/>
        <v>258000</v>
      </c>
      <c r="L10" s="7"/>
      <c r="M10" s="7">
        <v>0</v>
      </c>
      <c r="N10" s="7">
        <v>-120000</v>
      </c>
      <c r="O10" s="7"/>
      <c r="P10" s="7">
        <v>410000</v>
      </c>
      <c r="Q10" s="8">
        <f t="shared" si="1"/>
        <v>290000</v>
      </c>
    </row>
    <row r="11" spans="2:18" ht="15" x14ac:dyDescent="0.3">
      <c r="E11" s="13">
        <v>5</v>
      </c>
      <c r="F11" s="6"/>
      <c r="G11" s="6"/>
      <c r="H11" s="6">
        <v>-142000</v>
      </c>
      <c r="I11" s="6"/>
      <c r="J11" s="6">
        <v>400000</v>
      </c>
      <c r="K11" s="6">
        <f t="shared" si="0"/>
        <v>258000</v>
      </c>
      <c r="P11" s="3"/>
      <c r="Q11" s="3"/>
    </row>
    <row r="12" spans="2:18" ht="15" x14ac:dyDescent="0.3">
      <c r="E12" s="13">
        <v>6</v>
      </c>
      <c r="F12" s="6"/>
      <c r="G12" s="6">
        <v>8000</v>
      </c>
      <c r="H12" s="6">
        <v>-142000</v>
      </c>
      <c r="I12" s="6"/>
      <c r="J12" s="6">
        <v>400000</v>
      </c>
      <c r="K12" s="6">
        <f t="shared" si="0"/>
        <v>266000</v>
      </c>
      <c r="P12" s="2" t="s">
        <v>11</v>
      </c>
      <c r="Q12" s="10">
        <f>NPV(C4,Q7:Q10)</f>
        <v>910658.42497097177</v>
      </c>
    </row>
    <row r="13" spans="2:18" ht="15" x14ac:dyDescent="0.3">
      <c r="P13" s="2" t="s">
        <v>12</v>
      </c>
      <c r="Q13" s="10">
        <f>Q12+Q6</f>
        <v>830658.42497097177</v>
      </c>
    </row>
    <row r="14" spans="2:18" ht="15" x14ac:dyDescent="0.3">
      <c r="J14" s="2" t="s">
        <v>11</v>
      </c>
      <c r="K14" s="10">
        <f>NPV(C4,K7:K12)</f>
        <v>1128173.0519016841</v>
      </c>
      <c r="P14" s="2" t="s">
        <v>13</v>
      </c>
      <c r="Q14" s="10">
        <f>-PMT(C4,E10,Q13)</f>
        <v>262048.48093083382</v>
      </c>
      <c r="R14" t="s">
        <v>14</v>
      </c>
    </row>
    <row r="15" spans="2:18" ht="15" x14ac:dyDescent="0.3">
      <c r="J15" s="2" t="s">
        <v>12</v>
      </c>
      <c r="K15" s="10">
        <f>K14+K6</f>
        <v>1080173.0519016841</v>
      </c>
    </row>
    <row r="16" spans="2:18" ht="15" x14ac:dyDescent="0.3">
      <c r="J16" s="2" t="s">
        <v>13</v>
      </c>
      <c r="K16" s="10">
        <f>-PMT(C4,E12,K15)</f>
        <v>248015.70478549326</v>
      </c>
      <c r="L16" t="s">
        <v>14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CF15-6822-4EE2-B3BE-6B316A49C0F5}">
  <dimension ref="B2:M31"/>
  <sheetViews>
    <sheetView zoomScale="85" zoomScaleNormal="85" workbookViewId="0">
      <selection activeCell="I10" sqref="I10"/>
    </sheetView>
  </sheetViews>
  <sheetFormatPr defaultColWidth="11.5546875" defaultRowHeight="14.4" x14ac:dyDescent="0.3"/>
  <cols>
    <col min="3" max="3" width="16.21875" bestFit="1" customWidth="1"/>
    <col min="4" max="4" width="13.77734375" bestFit="1" customWidth="1"/>
    <col min="5" max="6" width="14.6640625" bestFit="1" customWidth="1"/>
    <col min="7" max="7" width="14.33203125" bestFit="1" customWidth="1"/>
    <col min="8" max="8" width="16.44140625" bestFit="1" customWidth="1"/>
    <col min="9" max="9" width="27.88671875" bestFit="1" customWidth="1"/>
    <col min="10" max="10" width="15.6640625" bestFit="1" customWidth="1"/>
    <col min="11" max="11" width="28.109375" bestFit="1" customWidth="1"/>
    <col min="13" max="13" width="13.109375" bestFit="1" customWidth="1"/>
  </cols>
  <sheetData>
    <row r="2" spans="2:13" x14ac:dyDescent="0.3">
      <c r="B2" s="23" t="s">
        <v>17</v>
      </c>
      <c r="C2" s="24" t="s">
        <v>16</v>
      </c>
      <c r="E2" s="18"/>
      <c r="F2" s="25" t="s">
        <v>18</v>
      </c>
      <c r="G2" s="25" t="s">
        <v>19</v>
      </c>
    </row>
    <row r="3" spans="2:13" x14ac:dyDescent="0.3">
      <c r="B3" s="13">
        <v>1</v>
      </c>
      <c r="C3" s="15">
        <v>20000</v>
      </c>
      <c r="E3" s="25" t="s">
        <v>7</v>
      </c>
      <c r="F3" s="19">
        <v>-2000000</v>
      </c>
      <c r="G3" s="19">
        <v>-1200000</v>
      </c>
      <c r="I3" s="24" t="s">
        <v>29</v>
      </c>
      <c r="J3" s="21">
        <v>90</v>
      </c>
    </row>
    <row r="4" spans="2:13" x14ac:dyDescent="0.3">
      <c r="B4" s="13">
        <v>2</v>
      </c>
      <c r="C4" s="15">
        <v>30000</v>
      </c>
      <c r="E4" s="25" t="s">
        <v>20</v>
      </c>
      <c r="F4" s="19">
        <v>-30</v>
      </c>
      <c r="G4" s="19">
        <v>-31</v>
      </c>
      <c r="I4" s="24" t="s">
        <v>30</v>
      </c>
      <c r="J4" s="9">
        <v>0.2</v>
      </c>
    </row>
    <row r="5" spans="2:13" x14ac:dyDescent="0.3">
      <c r="B5" s="13">
        <v>3</v>
      </c>
      <c r="C5" s="15">
        <v>50000</v>
      </c>
      <c r="E5" s="25" t="s">
        <v>21</v>
      </c>
      <c r="F5" s="19">
        <v>40000</v>
      </c>
      <c r="G5" s="19">
        <v>0</v>
      </c>
      <c r="I5" s="24" t="s">
        <v>31</v>
      </c>
      <c r="J5" s="22" t="s">
        <v>24</v>
      </c>
    </row>
    <row r="6" spans="2:13" x14ac:dyDescent="0.3">
      <c r="B6" s="13">
        <v>4</v>
      </c>
      <c r="C6" s="15">
        <v>80000</v>
      </c>
      <c r="E6" s="25" t="s">
        <v>22</v>
      </c>
      <c r="F6" s="18" t="s">
        <v>24</v>
      </c>
      <c r="G6" s="18" t="s">
        <v>25</v>
      </c>
      <c r="I6" s="24" t="s">
        <v>1</v>
      </c>
      <c r="J6" s="9">
        <v>0.12</v>
      </c>
    </row>
    <row r="7" spans="2:13" x14ac:dyDescent="0.3">
      <c r="B7" s="13">
        <v>5</v>
      </c>
      <c r="C7" s="15">
        <v>80000</v>
      </c>
      <c r="E7" s="25" t="s">
        <v>23</v>
      </c>
      <c r="F7" s="20">
        <v>-2500000</v>
      </c>
      <c r="G7" s="19">
        <v>-1200000</v>
      </c>
    </row>
    <row r="8" spans="2:13" x14ac:dyDescent="0.3">
      <c r="B8" s="13">
        <v>6</v>
      </c>
      <c r="C8" s="15">
        <v>80000</v>
      </c>
      <c r="E8" s="25" t="s">
        <v>26</v>
      </c>
      <c r="F8" s="18" t="s">
        <v>27</v>
      </c>
      <c r="G8" s="18" t="s">
        <v>28</v>
      </c>
    </row>
    <row r="9" spans="2:13" x14ac:dyDescent="0.3">
      <c r="B9" s="14"/>
      <c r="C9" s="3"/>
      <c r="E9" s="28"/>
      <c r="F9" s="28"/>
      <c r="G9" s="28"/>
    </row>
    <row r="10" spans="2:13" x14ac:dyDescent="0.3">
      <c r="B10" s="11" t="s">
        <v>18</v>
      </c>
      <c r="E10" s="26" t="s">
        <v>36</v>
      </c>
      <c r="I10" t="s">
        <v>36</v>
      </c>
    </row>
    <row r="11" spans="2:13" x14ac:dyDescent="0.3">
      <c r="B11" s="2"/>
      <c r="C11" s="24" t="s">
        <v>7</v>
      </c>
      <c r="D11" s="24" t="s">
        <v>32</v>
      </c>
      <c r="E11" s="25" t="s">
        <v>20</v>
      </c>
      <c r="F11" s="24" t="s">
        <v>21</v>
      </c>
      <c r="G11" s="24" t="s">
        <v>33</v>
      </c>
      <c r="H11" s="24" t="s">
        <v>34</v>
      </c>
      <c r="I11" s="24" t="s">
        <v>39</v>
      </c>
      <c r="J11" s="24" t="s">
        <v>37</v>
      </c>
      <c r="K11" s="24" t="s">
        <v>38</v>
      </c>
      <c r="L11" s="27" t="s">
        <v>11</v>
      </c>
      <c r="M11" s="30">
        <f>NPV(J6,K13:K18)</f>
        <v>3541362.2682061666</v>
      </c>
    </row>
    <row r="12" spans="2:13" x14ac:dyDescent="0.3">
      <c r="B12" s="13">
        <v>0</v>
      </c>
      <c r="C12" s="2"/>
      <c r="D12" s="29">
        <f>F7</f>
        <v>-2500000</v>
      </c>
      <c r="E12" s="2"/>
      <c r="F12" s="2"/>
      <c r="G12" s="2"/>
      <c r="H12" s="2"/>
      <c r="I12" s="16">
        <f>SUM(C12:G12)</f>
        <v>-2500000</v>
      </c>
      <c r="J12" s="16"/>
      <c r="K12" s="16">
        <f>I12+J12</f>
        <v>-2500000</v>
      </c>
      <c r="L12" t="s">
        <v>12</v>
      </c>
      <c r="M12" s="30">
        <f>M11+K12</f>
        <v>1041362.2682061666</v>
      </c>
    </row>
    <row r="13" spans="2:13" x14ac:dyDescent="0.3">
      <c r="B13" s="13">
        <v>1</v>
      </c>
      <c r="C13" s="29">
        <f>$F$3</f>
        <v>-2000000</v>
      </c>
      <c r="D13" s="2"/>
      <c r="E13" s="29">
        <f>$F$4*H13</f>
        <v>-600000</v>
      </c>
      <c r="F13" s="2"/>
      <c r="G13" s="21">
        <f>H13*$J$3</f>
        <v>1800000</v>
      </c>
      <c r="H13" s="15">
        <f>C3</f>
        <v>20000</v>
      </c>
      <c r="I13" s="16">
        <f t="shared" ref="I13:I18" si="0">SUM(C13:G13)</f>
        <v>-800000</v>
      </c>
      <c r="J13" s="16">
        <f>MIN(0,I13*$J$4*-1)</f>
        <v>0</v>
      </c>
      <c r="K13" s="16">
        <f>I13+J13</f>
        <v>-800000</v>
      </c>
    </row>
    <row r="14" spans="2:13" x14ac:dyDescent="0.3">
      <c r="B14" s="13">
        <v>2</v>
      </c>
      <c r="C14" s="29">
        <f t="shared" ref="C14:C18" si="1">$F$3</f>
        <v>-2000000</v>
      </c>
      <c r="D14" s="2"/>
      <c r="E14" s="29">
        <f>$F$4*H14</f>
        <v>-900000</v>
      </c>
      <c r="F14" s="2"/>
      <c r="G14" s="21">
        <f t="shared" ref="G14:G17" si="2">H14*$J$3</f>
        <v>2700000</v>
      </c>
      <c r="H14" s="15">
        <f t="shared" ref="H14:H18" si="3">C4</f>
        <v>30000</v>
      </c>
      <c r="I14" s="16">
        <f t="shared" si="0"/>
        <v>-200000</v>
      </c>
      <c r="J14" s="16">
        <f t="shared" ref="J14:J17" si="4">MIN(0,I14*$J$4*-1)</f>
        <v>0</v>
      </c>
      <c r="K14" s="16">
        <f t="shared" ref="K14:K16" si="5">I14+J14</f>
        <v>-200000</v>
      </c>
    </row>
    <row r="15" spans="2:13" x14ac:dyDescent="0.3">
      <c r="B15" s="13">
        <v>3</v>
      </c>
      <c r="C15" s="29">
        <f t="shared" si="1"/>
        <v>-2000000</v>
      </c>
      <c r="D15" s="2"/>
      <c r="E15" s="29">
        <f>$F$4*H15</f>
        <v>-1500000</v>
      </c>
      <c r="F15" s="2"/>
      <c r="G15" s="21">
        <f t="shared" si="2"/>
        <v>4500000</v>
      </c>
      <c r="H15" s="15">
        <f t="shared" si="3"/>
        <v>50000</v>
      </c>
      <c r="I15" s="16">
        <f t="shared" si="0"/>
        <v>1000000</v>
      </c>
      <c r="J15" s="16">
        <f t="shared" si="4"/>
        <v>-200000</v>
      </c>
      <c r="K15" s="16">
        <f t="shared" si="5"/>
        <v>800000</v>
      </c>
    </row>
    <row r="16" spans="2:13" x14ac:dyDescent="0.3">
      <c r="B16" s="13">
        <v>4</v>
      </c>
      <c r="C16" s="29">
        <f t="shared" si="1"/>
        <v>-2000000</v>
      </c>
      <c r="D16" s="2"/>
      <c r="E16" s="29">
        <f>$F$4*H16</f>
        <v>-2400000</v>
      </c>
      <c r="F16" s="2"/>
      <c r="G16" s="21">
        <f t="shared" si="2"/>
        <v>7200000</v>
      </c>
      <c r="H16" s="15">
        <f t="shared" si="3"/>
        <v>80000</v>
      </c>
      <c r="I16" s="16">
        <f t="shared" si="0"/>
        <v>2800000</v>
      </c>
      <c r="J16" s="16">
        <f t="shared" si="4"/>
        <v>-560000</v>
      </c>
      <c r="K16" s="16">
        <f t="shared" si="5"/>
        <v>2240000</v>
      </c>
    </row>
    <row r="17" spans="2:13" x14ac:dyDescent="0.3">
      <c r="B17" s="13">
        <v>5</v>
      </c>
      <c r="C17" s="29">
        <f t="shared" si="1"/>
        <v>-2000000</v>
      </c>
      <c r="D17" s="2"/>
      <c r="E17" s="29">
        <f t="shared" ref="E17" si="6">$F$4*H17</f>
        <v>-2400000</v>
      </c>
      <c r="F17" s="2"/>
      <c r="G17" s="21">
        <f t="shared" si="2"/>
        <v>7200000</v>
      </c>
      <c r="H17" s="15">
        <f t="shared" si="3"/>
        <v>80000</v>
      </c>
      <c r="I17" s="16">
        <f t="shared" si="0"/>
        <v>2800000</v>
      </c>
      <c r="J17" s="16">
        <f t="shared" si="4"/>
        <v>-560000</v>
      </c>
      <c r="K17" s="16">
        <f>I17+J17</f>
        <v>2240000</v>
      </c>
    </row>
    <row r="18" spans="2:13" x14ac:dyDescent="0.3">
      <c r="B18" s="13">
        <v>6</v>
      </c>
      <c r="C18" s="29">
        <f t="shared" si="1"/>
        <v>-2000000</v>
      </c>
      <c r="D18" s="2"/>
      <c r="E18" s="29">
        <f>$F$4*H18</f>
        <v>-2400000</v>
      </c>
      <c r="F18" s="29">
        <f>F5</f>
        <v>40000</v>
      </c>
      <c r="G18" s="21">
        <f>H18*$J$3</f>
        <v>7200000</v>
      </c>
      <c r="H18" s="15">
        <f t="shared" si="3"/>
        <v>80000</v>
      </c>
      <c r="I18" s="16">
        <f t="shared" si="0"/>
        <v>2840000</v>
      </c>
      <c r="J18" s="16">
        <f>MIN(0,I18*$J$4*-1)</f>
        <v>-568000</v>
      </c>
      <c r="K18" s="16">
        <f>I18+J18</f>
        <v>2272000</v>
      </c>
    </row>
    <row r="21" spans="2:13" x14ac:dyDescent="0.3">
      <c r="B21" s="11" t="s">
        <v>19</v>
      </c>
    </row>
    <row r="22" spans="2:13" x14ac:dyDescent="0.3">
      <c r="B22" s="2"/>
      <c r="C22" s="24" t="s">
        <v>7</v>
      </c>
      <c r="D22" s="24" t="s">
        <v>32</v>
      </c>
      <c r="E22" s="25" t="s">
        <v>20</v>
      </c>
      <c r="F22" s="24" t="s">
        <v>21</v>
      </c>
      <c r="G22" s="24" t="s">
        <v>33</v>
      </c>
      <c r="H22" s="24" t="s">
        <v>34</v>
      </c>
      <c r="I22" s="24" t="s">
        <v>39</v>
      </c>
      <c r="J22" s="24" t="s">
        <v>37</v>
      </c>
      <c r="K22" s="24" t="s">
        <v>38</v>
      </c>
      <c r="L22" s="27" t="s">
        <v>11</v>
      </c>
      <c r="M22" s="30">
        <f>NPV(J6,K24:K29)</f>
        <v>3055979.2628655988</v>
      </c>
    </row>
    <row r="23" spans="2:13" x14ac:dyDescent="0.3">
      <c r="B23" s="13">
        <v>0</v>
      </c>
      <c r="C23" s="2"/>
      <c r="D23" s="29">
        <f>$G$7</f>
        <v>-1200000</v>
      </c>
      <c r="E23" s="2"/>
      <c r="F23" s="2"/>
      <c r="G23" s="2"/>
      <c r="H23" s="2"/>
      <c r="I23" s="16">
        <f>SUM(C23:G23)</f>
        <v>-1200000</v>
      </c>
      <c r="J23" s="16"/>
      <c r="K23" s="16">
        <f>I23</f>
        <v>-1200000</v>
      </c>
      <c r="L23" t="s">
        <v>12</v>
      </c>
      <c r="M23" s="30">
        <f>M22+K23</f>
        <v>1855979.2628655988</v>
      </c>
    </row>
    <row r="24" spans="2:13" x14ac:dyDescent="0.3">
      <c r="B24" s="13">
        <v>1</v>
      </c>
      <c r="C24" s="29">
        <f>$G$3</f>
        <v>-1200000</v>
      </c>
      <c r="D24" s="2"/>
      <c r="E24" s="29">
        <f>$G$4*H24</f>
        <v>-620000</v>
      </c>
      <c r="F24" s="29">
        <f>$G$5</f>
        <v>0</v>
      </c>
      <c r="G24" s="21">
        <f>H24*$J$3</f>
        <v>1800000</v>
      </c>
      <c r="H24" s="15">
        <f>C3</f>
        <v>20000</v>
      </c>
      <c r="I24" s="16">
        <f t="shared" ref="I24:I29" si="7">SUM(C24:G24)</f>
        <v>-20000</v>
      </c>
      <c r="J24" s="16">
        <f>MIN(0,I24*$J$4*-1)</f>
        <v>0</v>
      </c>
      <c r="K24" s="16">
        <f>J24+I24</f>
        <v>-20000</v>
      </c>
    </row>
    <row r="25" spans="2:13" x14ac:dyDescent="0.3">
      <c r="B25" s="13">
        <v>2</v>
      </c>
      <c r="C25" s="29">
        <f t="shared" ref="C25:C26" si="8">$G$3</f>
        <v>-1200000</v>
      </c>
      <c r="D25" s="2"/>
      <c r="E25" s="29">
        <f t="shared" ref="E25:E26" si="9">$G$4*H25</f>
        <v>-930000</v>
      </c>
      <c r="F25" s="29">
        <f t="shared" ref="F25:F29" si="10">$G$5</f>
        <v>0</v>
      </c>
      <c r="G25" s="21">
        <f t="shared" ref="G25:G28" si="11">H25*$J$3</f>
        <v>2700000</v>
      </c>
      <c r="H25" s="15">
        <f t="shared" ref="H25:H29" si="12">C4</f>
        <v>30000</v>
      </c>
      <c r="I25" s="16">
        <f t="shared" si="7"/>
        <v>570000</v>
      </c>
      <c r="J25" s="16">
        <f>MIN(0,I25*$J$4*-1)</f>
        <v>-114000</v>
      </c>
      <c r="K25" s="16">
        <f>J25+I25</f>
        <v>456000</v>
      </c>
    </row>
    <row r="26" spans="2:13" x14ac:dyDescent="0.3">
      <c r="B26" s="13">
        <v>3</v>
      </c>
      <c r="C26" s="29">
        <f t="shared" si="8"/>
        <v>-1200000</v>
      </c>
      <c r="D26" s="29">
        <f>$G$7*2</f>
        <v>-2400000</v>
      </c>
      <c r="E26" s="29">
        <f t="shared" si="9"/>
        <v>-1550000</v>
      </c>
      <c r="F26" s="29">
        <f t="shared" si="10"/>
        <v>0</v>
      </c>
      <c r="G26" s="21">
        <f t="shared" si="11"/>
        <v>4500000</v>
      </c>
      <c r="H26" s="15">
        <f t="shared" si="12"/>
        <v>50000</v>
      </c>
      <c r="I26" s="16">
        <f t="shared" si="7"/>
        <v>-650000</v>
      </c>
      <c r="J26" s="16">
        <f>MIN(0,I26*$J$4*-1)</f>
        <v>0</v>
      </c>
      <c r="K26" s="16">
        <f t="shared" ref="K26:K29" si="13">J26+I26</f>
        <v>-650000</v>
      </c>
    </row>
    <row r="27" spans="2:13" x14ac:dyDescent="0.3">
      <c r="B27" s="13">
        <v>4</v>
      </c>
      <c r="C27" s="29">
        <f>$G$3*2</f>
        <v>-2400000</v>
      </c>
      <c r="E27" s="29">
        <f>$G$4*H27</f>
        <v>-2480000</v>
      </c>
      <c r="F27" s="29">
        <f t="shared" si="10"/>
        <v>0</v>
      </c>
      <c r="G27" s="21">
        <f t="shared" si="11"/>
        <v>7200000</v>
      </c>
      <c r="H27" s="15">
        <f t="shared" si="12"/>
        <v>80000</v>
      </c>
      <c r="I27" s="16">
        <f t="shared" si="7"/>
        <v>2320000</v>
      </c>
      <c r="J27" s="16">
        <f t="shared" ref="J27:J29" si="14">MIN(0,I27*$J$4*-1)</f>
        <v>-464000</v>
      </c>
      <c r="K27" s="16">
        <f t="shared" si="13"/>
        <v>1856000</v>
      </c>
    </row>
    <row r="28" spans="2:13" x14ac:dyDescent="0.3">
      <c r="B28" s="13">
        <v>5</v>
      </c>
      <c r="C28" s="29">
        <f t="shared" ref="C28:C29" si="15">$G$3*2</f>
        <v>-2400000</v>
      </c>
      <c r="D28" s="2"/>
      <c r="E28" s="29">
        <f>$G$4*H28</f>
        <v>-2480000</v>
      </c>
      <c r="F28" s="29">
        <f t="shared" si="10"/>
        <v>0</v>
      </c>
      <c r="G28" s="21">
        <f t="shared" si="11"/>
        <v>7200000</v>
      </c>
      <c r="H28" s="15">
        <f t="shared" si="12"/>
        <v>80000</v>
      </c>
      <c r="I28" s="16">
        <f t="shared" si="7"/>
        <v>2320000</v>
      </c>
      <c r="J28" s="16">
        <f t="shared" si="14"/>
        <v>-464000</v>
      </c>
      <c r="K28" s="16">
        <f t="shared" si="13"/>
        <v>1856000</v>
      </c>
    </row>
    <row r="29" spans="2:13" x14ac:dyDescent="0.3">
      <c r="B29" s="13">
        <v>6</v>
      </c>
      <c r="C29" s="29">
        <f t="shared" si="15"/>
        <v>-2400000</v>
      </c>
      <c r="D29" s="2"/>
      <c r="E29" s="29">
        <f>$G$4*H29</f>
        <v>-2480000</v>
      </c>
      <c r="F29" s="29">
        <f t="shared" si="10"/>
        <v>0</v>
      </c>
      <c r="G29" s="21">
        <f>H29*$J$3</f>
        <v>7200000</v>
      </c>
      <c r="H29" s="15">
        <f t="shared" si="12"/>
        <v>80000</v>
      </c>
      <c r="I29" s="16">
        <f t="shared" si="7"/>
        <v>2320000</v>
      </c>
      <c r="J29" s="16">
        <f t="shared" si="14"/>
        <v>-464000</v>
      </c>
      <c r="K29" s="16">
        <f t="shared" si="13"/>
        <v>1856000</v>
      </c>
    </row>
    <row r="31" spans="2:13" x14ac:dyDescent="0.3">
      <c r="B31" t="s">
        <v>35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1DD7-39B3-4B02-8727-4912941BB3F7}">
  <dimension ref="B2:J30"/>
  <sheetViews>
    <sheetView zoomScale="85" zoomScaleNormal="85" workbookViewId="0">
      <selection activeCell="L26" sqref="L26"/>
    </sheetView>
  </sheetViews>
  <sheetFormatPr defaultColWidth="11.5546875" defaultRowHeight="14.4" x14ac:dyDescent="0.3"/>
  <cols>
    <col min="1" max="1" width="3.33203125" customWidth="1"/>
    <col min="2" max="3" width="17.77734375" bestFit="1" customWidth="1"/>
    <col min="4" max="4" width="16.5546875" bestFit="1" customWidth="1"/>
    <col min="8" max="8" width="2.21875" customWidth="1"/>
    <col min="10" max="10" width="12" bestFit="1" customWidth="1"/>
  </cols>
  <sheetData>
    <row r="2" spans="2:10" x14ac:dyDescent="0.3">
      <c r="B2" s="4" t="s">
        <v>40</v>
      </c>
      <c r="C2" s="16">
        <v>-12000</v>
      </c>
      <c r="E2" s="33" t="s">
        <v>45</v>
      </c>
      <c r="F2" s="33" t="s">
        <v>46</v>
      </c>
      <c r="G2" s="33" t="s">
        <v>47</v>
      </c>
    </row>
    <row r="3" spans="2:10" x14ac:dyDescent="0.3">
      <c r="B3" s="4" t="s">
        <v>22</v>
      </c>
      <c r="C3" s="2">
        <v>20</v>
      </c>
      <c r="D3" t="s">
        <v>43</v>
      </c>
      <c r="E3" s="32">
        <v>-550</v>
      </c>
      <c r="F3" s="12">
        <v>0</v>
      </c>
      <c r="G3" s="12">
        <v>5</v>
      </c>
    </row>
    <row r="4" spans="2:10" x14ac:dyDescent="0.3">
      <c r="B4" s="4" t="s">
        <v>41</v>
      </c>
      <c r="C4" s="16">
        <v>-20000</v>
      </c>
      <c r="D4" t="s">
        <v>44</v>
      </c>
      <c r="E4" s="32">
        <v>-800</v>
      </c>
      <c r="F4" s="12">
        <v>6</v>
      </c>
      <c r="G4" s="12">
        <v>10</v>
      </c>
    </row>
    <row r="5" spans="2:10" x14ac:dyDescent="0.3">
      <c r="B5" s="4" t="s">
        <v>42</v>
      </c>
      <c r="C5" s="16">
        <v>-450</v>
      </c>
      <c r="D5" t="s">
        <v>44</v>
      </c>
      <c r="E5" s="32">
        <v>-1500</v>
      </c>
      <c r="F5" s="12">
        <v>11</v>
      </c>
      <c r="G5" s="12">
        <v>15</v>
      </c>
    </row>
    <row r="6" spans="2:10" x14ac:dyDescent="0.3">
      <c r="B6" s="4" t="s">
        <v>1</v>
      </c>
      <c r="C6" s="9">
        <v>7.0000000000000007E-2</v>
      </c>
      <c r="D6" t="s">
        <v>48</v>
      </c>
      <c r="E6" s="32">
        <v>-2500</v>
      </c>
      <c r="F6" s="12">
        <v>16</v>
      </c>
      <c r="G6" s="12">
        <v>20</v>
      </c>
    </row>
    <row r="7" spans="2:10" x14ac:dyDescent="0.3">
      <c r="B7" s="4" t="s">
        <v>49</v>
      </c>
      <c r="C7" s="2"/>
    </row>
    <row r="9" spans="2:10" x14ac:dyDescent="0.3">
      <c r="B9" s="2"/>
      <c r="C9" s="4" t="s">
        <v>40</v>
      </c>
      <c r="D9" s="4" t="s">
        <v>41</v>
      </c>
      <c r="E9" s="4" t="s">
        <v>42</v>
      </c>
      <c r="F9" s="4" t="s">
        <v>45</v>
      </c>
      <c r="G9" s="4" t="s">
        <v>10</v>
      </c>
    </row>
    <row r="10" spans="2:10" x14ac:dyDescent="0.3">
      <c r="B10" s="2">
        <v>0</v>
      </c>
      <c r="C10" s="29">
        <f>C2</f>
        <v>-12000</v>
      </c>
      <c r="E10" s="2"/>
      <c r="F10" s="2"/>
      <c r="G10" s="29">
        <f>SUM(C10:F10)</f>
        <v>-12000</v>
      </c>
      <c r="I10" s="2" t="s">
        <v>50</v>
      </c>
    </row>
    <row r="11" spans="2:10" x14ac:dyDescent="0.3">
      <c r="B11" s="2">
        <v>1</v>
      </c>
      <c r="C11" s="2"/>
      <c r="D11" s="29">
        <f>$C$4</f>
        <v>-20000</v>
      </c>
      <c r="E11" s="29">
        <f>$C$5</f>
        <v>-450</v>
      </c>
      <c r="F11" s="29">
        <f>$E$3</f>
        <v>-550</v>
      </c>
      <c r="G11" s="29">
        <f t="shared" ref="G11:G30" si="0">SUM(C11:F11)</f>
        <v>-21000</v>
      </c>
      <c r="I11" s="4" t="s">
        <v>11</v>
      </c>
      <c r="J11" s="10">
        <f>NPV(C6,G11:G15)</f>
        <v>-86104.146154899456</v>
      </c>
    </row>
    <row r="12" spans="2:10" x14ac:dyDescent="0.3">
      <c r="B12" s="2">
        <v>2</v>
      </c>
      <c r="C12" s="2"/>
      <c r="D12" s="29">
        <f t="shared" ref="D12:D30" si="1">$C$4</f>
        <v>-20000</v>
      </c>
      <c r="E12" s="29">
        <f t="shared" ref="E12:E30" si="2">$C$5</f>
        <v>-450</v>
      </c>
      <c r="F12" s="29">
        <f t="shared" ref="F12:F15" si="3">$E$3</f>
        <v>-550</v>
      </c>
      <c r="G12" s="29">
        <f t="shared" si="0"/>
        <v>-21000</v>
      </c>
      <c r="I12" s="4" t="s">
        <v>12</v>
      </c>
      <c r="J12" s="10">
        <f>J11+G10</f>
        <v>-98104.146154899456</v>
      </c>
    </row>
    <row r="13" spans="2:10" x14ac:dyDescent="0.3">
      <c r="B13" s="2">
        <v>3</v>
      </c>
      <c r="C13" s="2"/>
      <c r="D13" s="29">
        <f t="shared" si="1"/>
        <v>-20000</v>
      </c>
      <c r="E13" s="29">
        <f t="shared" si="2"/>
        <v>-450</v>
      </c>
      <c r="F13" s="29">
        <f t="shared" si="3"/>
        <v>-550</v>
      </c>
      <c r="G13" s="29">
        <f t="shared" si="0"/>
        <v>-21000</v>
      </c>
      <c r="I13" s="4" t="s">
        <v>13</v>
      </c>
      <c r="J13" s="10">
        <f>PMT(C6,B15,J12)</f>
        <v>23926.68833329649</v>
      </c>
    </row>
    <row r="14" spans="2:10" x14ac:dyDescent="0.3">
      <c r="B14" s="2">
        <v>4</v>
      </c>
      <c r="C14" s="2"/>
      <c r="D14" s="29">
        <f t="shared" si="1"/>
        <v>-20000</v>
      </c>
      <c r="E14" s="29">
        <f t="shared" si="2"/>
        <v>-450</v>
      </c>
      <c r="F14" s="29">
        <f t="shared" si="3"/>
        <v>-550</v>
      </c>
      <c r="G14" s="29">
        <f t="shared" si="0"/>
        <v>-21000</v>
      </c>
    </row>
    <row r="15" spans="2:10" x14ac:dyDescent="0.3">
      <c r="B15" s="2">
        <v>5</v>
      </c>
      <c r="C15" s="2"/>
      <c r="D15" s="29">
        <f t="shared" si="1"/>
        <v>-20000</v>
      </c>
      <c r="E15" s="29">
        <f t="shared" si="2"/>
        <v>-450</v>
      </c>
      <c r="F15" s="29">
        <f t="shared" si="3"/>
        <v>-550</v>
      </c>
      <c r="G15" s="29">
        <f t="shared" si="0"/>
        <v>-21000</v>
      </c>
      <c r="I15" s="2" t="s">
        <v>51</v>
      </c>
    </row>
    <row r="16" spans="2:10" x14ac:dyDescent="0.3">
      <c r="B16" s="2">
        <v>6</v>
      </c>
      <c r="C16" s="2"/>
      <c r="D16" s="29">
        <f t="shared" si="1"/>
        <v>-20000</v>
      </c>
      <c r="E16" s="29">
        <f t="shared" si="2"/>
        <v>-450</v>
      </c>
      <c r="F16" s="29">
        <f>$E$4</f>
        <v>-800</v>
      </c>
      <c r="G16" s="29">
        <f t="shared" si="0"/>
        <v>-21250</v>
      </c>
      <c r="I16" s="4" t="s">
        <v>11</v>
      </c>
      <c r="J16" s="10">
        <f>NPV(C6,G11:G20)</f>
        <v>-148226.05838583087</v>
      </c>
    </row>
    <row r="17" spans="2:10" x14ac:dyDescent="0.3">
      <c r="B17" s="2">
        <v>7</v>
      </c>
      <c r="C17" s="2"/>
      <c r="D17" s="29">
        <f t="shared" si="1"/>
        <v>-20000</v>
      </c>
      <c r="E17" s="29">
        <f t="shared" si="2"/>
        <v>-450</v>
      </c>
      <c r="F17" s="29">
        <f t="shared" ref="F17:F20" si="4">$E$4</f>
        <v>-800</v>
      </c>
      <c r="G17" s="29">
        <f t="shared" si="0"/>
        <v>-21250</v>
      </c>
      <c r="I17" s="4" t="s">
        <v>12</v>
      </c>
      <c r="J17" s="10">
        <f>J16+G10</f>
        <v>-160226.05838583087</v>
      </c>
    </row>
    <row r="18" spans="2:10" x14ac:dyDescent="0.3">
      <c r="B18" s="2">
        <v>8</v>
      </c>
      <c r="C18" s="2"/>
      <c r="D18" s="29">
        <f t="shared" si="1"/>
        <v>-20000</v>
      </c>
      <c r="E18" s="29">
        <f t="shared" si="2"/>
        <v>-450</v>
      </c>
      <c r="F18" s="29">
        <f t="shared" si="4"/>
        <v>-800</v>
      </c>
      <c r="G18" s="29">
        <f t="shared" si="0"/>
        <v>-21250</v>
      </c>
      <c r="I18" s="4" t="s">
        <v>13</v>
      </c>
      <c r="J18" s="10">
        <f>PMT(C6,B20,J17)</f>
        <v>22812.586064823532</v>
      </c>
    </row>
    <row r="19" spans="2:10" x14ac:dyDescent="0.3">
      <c r="B19" s="2">
        <v>9</v>
      </c>
      <c r="C19" s="2"/>
      <c r="D19" s="29">
        <f t="shared" si="1"/>
        <v>-20000</v>
      </c>
      <c r="E19" s="29">
        <f t="shared" si="2"/>
        <v>-450</v>
      </c>
      <c r="F19" s="29">
        <f t="shared" si="4"/>
        <v>-800</v>
      </c>
      <c r="G19" s="29">
        <f t="shared" si="0"/>
        <v>-21250</v>
      </c>
    </row>
    <row r="20" spans="2:10" x14ac:dyDescent="0.3">
      <c r="B20" s="2">
        <v>10</v>
      </c>
      <c r="C20" s="2"/>
      <c r="D20" s="29">
        <f t="shared" si="1"/>
        <v>-20000</v>
      </c>
      <c r="E20" s="29">
        <f t="shared" si="2"/>
        <v>-450</v>
      </c>
      <c r="F20" s="29">
        <f t="shared" si="4"/>
        <v>-800</v>
      </c>
      <c r="G20" s="29">
        <f t="shared" si="0"/>
        <v>-21250</v>
      </c>
      <c r="I20" s="2" t="s">
        <v>52</v>
      </c>
    </row>
    <row r="21" spans="2:10" x14ac:dyDescent="0.3">
      <c r="B21" s="2">
        <v>11</v>
      </c>
      <c r="C21" s="2"/>
      <c r="D21" s="29">
        <f t="shared" si="1"/>
        <v>-20000</v>
      </c>
      <c r="E21" s="29">
        <f t="shared" si="2"/>
        <v>-450</v>
      </c>
      <c r="F21" s="29">
        <f>$E$5</f>
        <v>-1500</v>
      </c>
      <c r="G21" s="29">
        <f t="shared" si="0"/>
        <v>-21950</v>
      </c>
      <c r="I21" s="4" t="s">
        <v>11</v>
      </c>
      <c r="J21" s="10">
        <f>NPV(C6,G11:G25)</f>
        <v>-193977.15597450593</v>
      </c>
    </row>
    <row r="22" spans="2:10" x14ac:dyDescent="0.3">
      <c r="B22" s="2">
        <v>12</v>
      </c>
      <c r="C22" s="2"/>
      <c r="D22" s="29">
        <f t="shared" si="1"/>
        <v>-20000</v>
      </c>
      <c r="E22" s="29">
        <f t="shared" si="2"/>
        <v>-450</v>
      </c>
      <c r="F22" s="29">
        <f t="shared" ref="F22:F25" si="5">$E$5</f>
        <v>-1500</v>
      </c>
      <c r="G22" s="29">
        <f t="shared" si="0"/>
        <v>-21950</v>
      </c>
      <c r="I22" s="4" t="s">
        <v>12</v>
      </c>
      <c r="J22" s="10">
        <f>J21+G10</f>
        <v>-205977.15597450593</v>
      </c>
    </row>
    <row r="23" spans="2:10" x14ac:dyDescent="0.3">
      <c r="B23" s="2">
        <v>13</v>
      </c>
      <c r="C23" s="2"/>
      <c r="D23" s="29">
        <f t="shared" si="1"/>
        <v>-20000</v>
      </c>
      <c r="E23" s="29">
        <f t="shared" si="2"/>
        <v>-450</v>
      </c>
      <c r="F23" s="29">
        <f t="shared" si="5"/>
        <v>-1500</v>
      </c>
      <c r="G23" s="29">
        <f t="shared" si="0"/>
        <v>-21950</v>
      </c>
      <c r="I23" s="4" t="s">
        <v>13</v>
      </c>
      <c r="J23" s="10">
        <f>PMT(C6,B25,J22)</f>
        <v>22615.184537201567</v>
      </c>
    </row>
    <row r="24" spans="2:10" x14ac:dyDescent="0.3">
      <c r="B24" s="2">
        <v>14</v>
      </c>
      <c r="C24" s="2"/>
      <c r="D24" s="29">
        <f t="shared" si="1"/>
        <v>-20000</v>
      </c>
      <c r="E24" s="29">
        <f t="shared" si="2"/>
        <v>-450</v>
      </c>
      <c r="F24" s="29">
        <f t="shared" si="5"/>
        <v>-1500</v>
      </c>
      <c r="G24" s="29">
        <f t="shared" si="0"/>
        <v>-21950</v>
      </c>
    </row>
    <row r="25" spans="2:10" x14ac:dyDescent="0.3">
      <c r="B25" s="2">
        <v>15</v>
      </c>
      <c r="C25" s="2"/>
      <c r="D25" s="29">
        <f t="shared" si="1"/>
        <v>-20000</v>
      </c>
      <c r="E25" s="29">
        <f t="shared" si="2"/>
        <v>-450</v>
      </c>
      <c r="F25" s="29">
        <f t="shared" si="5"/>
        <v>-1500</v>
      </c>
      <c r="G25" s="29">
        <f t="shared" si="0"/>
        <v>-21950</v>
      </c>
      <c r="I25" s="2" t="s">
        <v>53</v>
      </c>
    </row>
    <row r="26" spans="2:10" x14ac:dyDescent="0.3">
      <c r="B26" s="2">
        <v>16</v>
      </c>
      <c r="C26" s="2"/>
      <c r="D26" s="29">
        <f t="shared" si="1"/>
        <v>-20000</v>
      </c>
      <c r="E26" s="29">
        <f t="shared" si="2"/>
        <v>-450</v>
      </c>
      <c r="F26" s="29">
        <f>$E$6</f>
        <v>-2500</v>
      </c>
      <c r="G26" s="29">
        <f t="shared" si="0"/>
        <v>-22950</v>
      </c>
      <c r="I26" s="4" t="s">
        <v>11</v>
      </c>
      <c r="J26" s="10">
        <f>NPV(C6,G11:G30)</f>
        <v>-228083.15649184689</v>
      </c>
    </row>
    <row r="27" spans="2:10" x14ac:dyDescent="0.3">
      <c r="B27" s="2">
        <v>17</v>
      </c>
      <c r="C27" s="2"/>
      <c r="D27" s="29">
        <f t="shared" si="1"/>
        <v>-20000</v>
      </c>
      <c r="E27" s="29">
        <f t="shared" si="2"/>
        <v>-450</v>
      </c>
      <c r="F27" s="29">
        <f t="shared" ref="F27:F30" si="6">$E$6</f>
        <v>-2500</v>
      </c>
      <c r="G27" s="29">
        <f t="shared" si="0"/>
        <v>-22950</v>
      </c>
      <c r="I27" s="4" t="s">
        <v>12</v>
      </c>
      <c r="J27" s="10">
        <f>J26+G10</f>
        <v>-240083.15649184689</v>
      </c>
    </row>
    <row r="28" spans="2:10" x14ac:dyDescent="0.3">
      <c r="B28" s="2">
        <v>18</v>
      </c>
      <c r="C28" s="2"/>
      <c r="D28" s="29">
        <f t="shared" si="1"/>
        <v>-20000</v>
      </c>
      <c r="E28" s="29">
        <f t="shared" si="2"/>
        <v>-450</v>
      </c>
      <c r="F28" s="29">
        <f t="shared" si="6"/>
        <v>-2500</v>
      </c>
      <c r="G28" s="29">
        <f t="shared" si="0"/>
        <v>-22950</v>
      </c>
      <c r="I28" s="4" t="s">
        <v>13</v>
      </c>
      <c r="J28" s="10">
        <f>PMT(C6,B30,J27)</f>
        <v>22662.151562941341</v>
      </c>
    </row>
    <row r="29" spans="2:10" x14ac:dyDescent="0.3">
      <c r="B29" s="2">
        <v>19</v>
      </c>
      <c r="C29" s="2"/>
      <c r="D29" s="29">
        <f t="shared" si="1"/>
        <v>-20000</v>
      </c>
      <c r="E29" s="29">
        <f t="shared" si="2"/>
        <v>-450</v>
      </c>
      <c r="F29" s="29">
        <f t="shared" si="6"/>
        <v>-2500</v>
      </c>
      <c r="G29" s="29">
        <f t="shared" si="0"/>
        <v>-22950</v>
      </c>
    </row>
    <row r="30" spans="2:10" x14ac:dyDescent="0.3">
      <c r="B30" s="2">
        <v>20</v>
      </c>
      <c r="C30" s="2"/>
      <c r="D30" s="29">
        <f t="shared" si="1"/>
        <v>-20000</v>
      </c>
      <c r="E30" s="29">
        <f t="shared" si="2"/>
        <v>-450</v>
      </c>
      <c r="F30" s="29">
        <f t="shared" si="6"/>
        <v>-2500</v>
      </c>
      <c r="G30" s="29">
        <f t="shared" si="0"/>
        <v>-22950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9ECC-99D3-421D-96A2-DB3C0A57A488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10D1-0A17-4CF5-883E-744262988952}">
  <dimension ref="B3:K11"/>
  <sheetViews>
    <sheetView workbookViewId="0">
      <selection activeCell="F29" sqref="F29"/>
    </sheetView>
  </sheetViews>
  <sheetFormatPr defaultColWidth="11.5546875" defaultRowHeight="14.4" x14ac:dyDescent="0.3"/>
  <cols>
    <col min="2" max="2" width="13.6640625" bestFit="1" customWidth="1"/>
    <col min="3" max="3" width="13.77734375" bestFit="1" customWidth="1"/>
    <col min="4" max="4" width="14.44140625" bestFit="1" customWidth="1"/>
    <col min="6" max="6" width="12.33203125" bestFit="1" customWidth="1"/>
    <col min="7" max="7" width="12.33203125" customWidth="1"/>
    <col min="8" max="8" width="19.5546875" bestFit="1" customWidth="1"/>
    <col min="9" max="9" width="12.33203125" bestFit="1" customWidth="1"/>
    <col min="10" max="10" width="19.6640625" bestFit="1" customWidth="1"/>
  </cols>
  <sheetData>
    <row r="3" spans="2:11" x14ac:dyDescent="0.3">
      <c r="B3" s="31" t="s">
        <v>15</v>
      </c>
      <c r="C3" s="12" t="s">
        <v>54</v>
      </c>
      <c r="D3" s="2" t="s">
        <v>55</v>
      </c>
      <c r="E3" s="2" t="s">
        <v>6</v>
      </c>
      <c r="F3" s="2" t="s">
        <v>33</v>
      </c>
      <c r="G3" s="2" t="s">
        <v>58</v>
      </c>
      <c r="H3" s="2" t="s">
        <v>56</v>
      </c>
      <c r="I3" s="2" t="s">
        <v>37</v>
      </c>
      <c r="J3" s="2" t="s">
        <v>57</v>
      </c>
      <c r="K3" s="2"/>
    </row>
    <row r="4" spans="2:11" x14ac:dyDescent="0.3">
      <c r="B4" s="14">
        <v>0</v>
      </c>
      <c r="C4" s="17">
        <v>-1100000</v>
      </c>
      <c r="D4" s="13"/>
      <c r="E4" s="2"/>
      <c r="F4" s="2"/>
      <c r="G4" s="16">
        <v>600000</v>
      </c>
      <c r="H4" s="29">
        <f>SUM(C4:G4)</f>
        <v>-500000</v>
      </c>
      <c r="I4" s="2"/>
      <c r="J4" s="29">
        <f>H4+I4</f>
        <v>-500000</v>
      </c>
      <c r="K4" s="2"/>
    </row>
    <row r="5" spans="2:11" x14ac:dyDescent="0.3">
      <c r="B5" s="14">
        <v>1</v>
      </c>
      <c r="C5" s="13"/>
      <c r="D5" s="13"/>
      <c r="E5" s="16">
        <v>-60000</v>
      </c>
      <c r="F5" s="16">
        <v>950000</v>
      </c>
      <c r="G5" s="34">
        <f>G9</f>
        <v>-369069.76744186052</v>
      </c>
      <c r="H5" s="29">
        <f t="shared" ref="H5" si="0">SUM(C5:G5)</f>
        <v>520930.23255813948</v>
      </c>
      <c r="I5" s="16">
        <f>MIN(0,I8*H5*-1)</f>
        <v>-130232.55813953487</v>
      </c>
      <c r="J5" s="29">
        <f>I5+H5</f>
        <v>390697.67441860458</v>
      </c>
      <c r="K5" s="2"/>
    </row>
    <row r="6" spans="2:11" x14ac:dyDescent="0.3">
      <c r="B6" s="14">
        <v>2</v>
      </c>
      <c r="C6" s="13"/>
      <c r="D6" s="17">
        <v>350000</v>
      </c>
      <c r="E6" s="16">
        <v>-80000</v>
      </c>
      <c r="F6" s="16">
        <v>950000</v>
      </c>
      <c r="G6" s="34">
        <f>G9</f>
        <v>-369069.76744186052</v>
      </c>
      <c r="H6" s="29">
        <f>SUM(C6:G6)</f>
        <v>850930.23255813948</v>
      </c>
      <c r="I6" s="16">
        <f>MIN(0,I8*H6*-1)</f>
        <v>-212732.55813953487</v>
      </c>
      <c r="J6" s="29">
        <f>I6+H6</f>
        <v>638197.67441860458</v>
      </c>
      <c r="K6" s="2"/>
    </row>
    <row r="7" spans="2:11" x14ac:dyDescent="0.3">
      <c r="B7" s="14"/>
      <c r="C7" s="14"/>
      <c r="D7" s="35"/>
      <c r="E7" s="36"/>
      <c r="F7" s="36"/>
      <c r="G7" s="37"/>
    </row>
    <row r="8" spans="2:11" x14ac:dyDescent="0.3">
      <c r="F8" s="2" t="s">
        <v>59</v>
      </c>
      <c r="G8" s="9">
        <v>0.15</v>
      </c>
      <c r="H8" s="22" t="s">
        <v>60</v>
      </c>
      <c r="I8" s="9">
        <v>0.25</v>
      </c>
    </row>
    <row r="9" spans="2:11" x14ac:dyDescent="0.3">
      <c r="F9" s="2" t="s">
        <v>13</v>
      </c>
      <c r="G9" s="10">
        <f>PMT(G8,B6,G4)</f>
        <v>-369069.76744186052</v>
      </c>
      <c r="H9" s="2"/>
      <c r="I9" s="2"/>
    </row>
    <row r="11" spans="2:11" x14ac:dyDescent="0.3">
      <c r="F11" s="2" t="s">
        <v>61</v>
      </c>
      <c r="G11" s="9">
        <f>IRR(J4:J6)</f>
        <v>0.5861222942225115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2DB8-DDDF-4338-8B69-318A6255ED1A}">
  <dimension ref="B2:O91"/>
  <sheetViews>
    <sheetView workbookViewId="0">
      <selection activeCell="B10" sqref="B10:F83"/>
    </sheetView>
  </sheetViews>
  <sheetFormatPr defaultColWidth="11.5546875" defaultRowHeight="14.4" x14ac:dyDescent="0.3"/>
  <cols>
    <col min="3" max="3" width="13.5546875" bestFit="1" customWidth="1"/>
    <col min="4" max="5" width="13.5546875" customWidth="1"/>
    <col min="8" max="8" width="13.6640625" bestFit="1" customWidth="1"/>
    <col min="9" max="9" width="12.88671875" bestFit="1" customWidth="1"/>
    <col min="10" max="10" width="16" bestFit="1" customWidth="1"/>
  </cols>
  <sheetData>
    <row r="2" spans="2:15" x14ac:dyDescent="0.3">
      <c r="B2" s="2" t="s">
        <v>62</v>
      </c>
      <c r="C2" s="39">
        <v>-11999</v>
      </c>
      <c r="D2" t="s">
        <v>63</v>
      </c>
      <c r="E2" s="40"/>
    </row>
    <row r="3" spans="2:15" x14ac:dyDescent="0.3">
      <c r="B3" s="2" t="s">
        <v>64</v>
      </c>
      <c r="C3" s="2">
        <v>72</v>
      </c>
      <c r="D3" t="s">
        <v>65</v>
      </c>
    </row>
    <row r="4" spans="2:15" x14ac:dyDescent="0.3">
      <c r="B4" s="2" t="s">
        <v>66</v>
      </c>
      <c r="C4" s="38">
        <v>9.1999999999999998E-2</v>
      </c>
      <c r="D4" t="s">
        <v>48</v>
      </c>
      <c r="E4" s="41"/>
    </row>
    <row r="5" spans="2:15" x14ac:dyDescent="0.3">
      <c r="B5" s="43" t="s">
        <v>67</v>
      </c>
      <c r="C5" s="44">
        <f>EFFECT(C4,C6)</f>
        <v>9.5980203157880473E-2</v>
      </c>
    </row>
    <row r="6" spans="2:15" x14ac:dyDescent="0.3">
      <c r="B6" s="43" t="s">
        <v>68</v>
      </c>
      <c r="C6" s="2">
        <v>12</v>
      </c>
      <c r="H6" s="30"/>
    </row>
    <row r="7" spans="2:15" x14ac:dyDescent="0.3">
      <c r="B7" s="43" t="s">
        <v>69</v>
      </c>
      <c r="C7" s="44">
        <f>C5/C6</f>
        <v>7.9983502631567061E-3</v>
      </c>
      <c r="I7" s="42"/>
      <c r="J7" s="45"/>
      <c r="K7" s="45"/>
      <c r="L7" s="45"/>
      <c r="M7" s="45"/>
      <c r="N7" s="45"/>
      <c r="O7" s="45"/>
    </row>
    <row r="8" spans="2:15" x14ac:dyDescent="0.3">
      <c r="J8" s="46"/>
      <c r="K8" s="36"/>
      <c r="L8" s="36"/>
      <c r="M8" s="45"/>
      <c r="N8" s="47"/>
      <c r="O8" s="45"/>
    </row>
    <row r="9" spans="2:15" x14ac:dyDescent="0.3">
      <c r="J9" s="46"/>
      <c r="K9" s="36"/>
      <c r="L9" s="36"/>
      <c r="M9" s="48"/>
      <c r="N9" s="45"/>
      <c r="O9" s="45"/>
    </row>
    <row r="10" spans="2:15" x14ac:dyDescent="0.3">
      <c r="B10" s="2" t="s">
        <v>72</v>
      </c>
      <c r="C10" s="2" t="s">
        <v>76</v>
      </c>
      <c r="D10" s="2" t="s">
        <v>62</v>
      </c>
      <c r="E10" s="2" t="s">
        <v>70</v>
      </c>
      <c r="F10" s="2" t="s">
        <v>71</v>
      </c>
      <c r="H10" t="s">
        <v>73</v>
      </c>
      <c r="I10" t="s">
        <v>74</v>
      </c>
      <c r="J10" s="46" t="s">
        <v>75</v>
      </c>
      <c r="K10" s="36"/>
      <c r="L10" s="36"/>
      <c r="M10" s="48"/>
      <c r="N10" s="45"/>
      <c r="O10" s="45"/>
    </row>
    <row r="11" spans="2:15" x14ac:dyDescent="0.3">
      <c r="B11" s="2">
        <v>0</v>
      </c>
      <c r="C11" s="2"/>
      <c r="D11" s="49"/>
      <c r="E11" s="2"/>
      <c r="F11" s="2"/>
      <c r="H11" s="30">
        <f>NPV(C7,D12:D83)</f>
        <v>-654832.52962543443</v>
      </c>
      <c r="I11" s="30">
        <f>NPV(C7,E12:E83)</f>
        <v>-482959.36645717744</v>
      </c>
      <c r="J11" s="30">
        <f>NPV(C7,F12:F83)</f>
        <v>-171873.163168258</v>
      </c>
      <c r="K11" s="37"/>
      <c r="L11" s="36"/>
      <c r="M11" s="48"/>
      <c r="N11" s="45"/>
      <c r="O11" s="45"/>
    </row>
    <row r="12" spans="2:15" x14ac:dyDescent="0.3">
      <c r="B12" s="2">
        <v>1</v>
      </c>
      <c r="C12" s="49">
        <f>D12*1.16</f>
        <v>-13918.839999999998</v>
      </c>
      <c r="D12" s="49">
        <f t="shared" ref="D12:D75" si="0">$C$2</f>
        <v>-11999</v>
      </c>
      <c r="E12" s="10">
        <f>-PPMT($C$7,B12,$C$3,$H$11)</f>
        <v>-6761.4200643468548</v>
      </c>
      <c r="F12" s="10">
        <f>-IPMT($C$7,B12,$C$3,$H$11)</f>
        <v>-5237.5799356531652</v>
      </c>
      <c r="G12" s="30"/>
      <c r="J12" s="46"/>
      <c r="K12" s="36"/>
      <c r="L12" s="36"/>
      <c r="M12" s="48"/>
      <c r="N12" s="45"/>
      <c r="O12" s="45"/>
    </row>
    <row r="13" spans="2:15" x14ac:dyDescent="0.3">
      <c r="B13" s="2">
        <v>2</v>
      </c>
      <c r="C13" s="49">
        <f t="shared" ref="C13:C76" si="1">D13*1.16</f>
        <v>-13918.839999999998</v>
      </c>
      <c r="D13" s="49">
        <f t="shared" si="0"/>
        <v>-11999</v>
      </c>
      <c r="E13" s="10">
        <f>-PPMT($C$7,B13,$C$3,$H$11)</f>
        <v>-6815.5002702978372</v>
      </c>
      <c r="F13" s="10">
        <f>-IPMT($C$7,B13,$C$3,$H$11)</f>
        <v>-5183.4997297021828</v>
      </c>
      <c r="J13" s="46"/>
      <c r="K13" s="36"/>
      <c r="L13" s="36"/>
      <c r="M13" s="48"/>
      <c r="N13" s="45"/>
      <c r="O13" s="45"/>
    </row>
    <row r="14" spans="2:15" x14ac:dyDescent="0.3">
      <c r="B14" s="2">
        <v>3</v>
      </c>
      <c r="C14" s="49">
        <f t="shared" si="1"/>
        <v>-13918.839999999998</v>
      </c>
      <c r="D14" s="49">
        <f t="shared" si="0"/>
        <v>-11999</v>
      </c>
      <c r="E14" s="10">
        <f>-PPMT($C$7,B14,$C$3,$H$11)</f>
        <v>-6870.0130286783178</v>
      </c>
      <c r="F14" s="10">
        <f>-IPMT($C$7,B14,$C$3,$H$11)</f>
        <v>-5128.9869713217022</v>
      </c>
      <c r="J14" s="46"/>
      <c r="K14" s="36"/>
      <c r="L14" s="36"/>
      <c r="M14" s="48"/>
      <c r="N14" s="45"/>
      <c r="O14" s="45"/>
    </row>
    <row r="15" spans="2:15" x14ac:dyDescent="0.3">
      <c r="B15" s="2">
        <v>4</v>
      </c>
      <c r="C15" s="49">
        <f t="shared" si="1"/>
        <v>-13918.839999999998</v>
      </c>
      <c r="D15" s="49">
        <f t="shared" si="0"/>
        <v>-11999</v>
      </c>
      <c r="E15" s="10">
        <f>-PPMT($C$7,B15,$C$3,$H$11)</f>
        <v>-6924.9617991941368</v>
      </c>
      <c r="F15" s="10">
        <f>-IPMT($C$7,B15,$C$3,$H$11)</f>
        <v>-5074.0382008058832</v>
      </c>
      <c r="J15" s="46"/>
      <c r="K15" s="36"/>
      <c r="L15" s="36"/>
      <c r="M15" s="48"/>
      <c r="N15" s="45"/>
      <c r="O15" s="45"/>
    </row>
    <row r="16" spans="2:15" x14ac:dyDescent="0.3">
      <c r="B16" s="2">
        <v>5</v>
      </c>
      <c r="C16" s="49">
        <f t="shared" si="1"/>
        <v>-13918.839999999998</v>
      </c>
      <c r="D16" s="49">
        <f t="shared" si="0"/>
        <v>-11999</v>
      </c>
      <c r="E16" s="10">
        <f>-PPMT($C$7,B16,$C$3,$H$11)</f>
        <v>-6980.3500692230728</v>
      </c>
      <c r="F16" s="10">
        <f>-IPMT($C$7,B16,$C$3,$H$11)</f>
        <v>-5018.6499307769491</v>
      </c>
      <c r="J16" s="46"/>
      <c r="K16" s="36"/>
      <c r="L16" s="36"/>
      <c r="M16" s="48"/>
      <c r="N16" s="45"/>
      <c r="O16" s="45"/>
    </row>
    <row r="17" spans="2:15" x14ac:dyDescent="0.3">
      <c r="B17" s="2">
        <v>6</v>
      </c>
      <c r="C17" s="49">
        <f t="shared" si="1"/>
        <v>-13918.839999999998</v>
      </c>
      <c r="D17" s="49">
        <f t="shared" si="0"/>
        <v>-11999</v>
      </c>
      <c r="E17" s="10">
        <f>-PPMT($C$7,B17,$C$3,$H$11)</f>
        <v>-7036.1813540361682</v>
      </c>
      <c r="F17" s="10">
        <f>-IPMT($C$7,B17,$C$3,$H$11)</f>
        <v>-4962.8186459638509</v>
      </c>
      <c r="J17" s="46"/>
      <c r="K17" s="36"/>
      <c r="L17" s="36"/>
      <c r="M17" s="48"/>
      <c r="N17" s="45"/>
      <c r="O17" s="45"/>
    </row>
    <row r="18" spans="2:15" x14ac:dyDescent="0.3">
      <c r="B18" s="2">
        <v>7</v>
      </c>
      <c r="C18" s="49">
        <f t="shared" si="1"/>
        <v>-13918.839999999998</v>
      </c>
      <c r="D18" s="49">
        <f t="shared" si="0"/>
        <v>-11999</v>
      </c>
      <c r="E18" s="10">
        <f>-PPMT($C$7,B18,$C$3,$H$11)</f>
        <v>-7092.4591970208403</v>
      </c>
      <c r="F18" s="10">
        <f>-IPMT($C$7,B18,$C$3,$H$11)</f>
        <v>-4906.5408029791797</v>
      </c>
      <c r="J18" s="46"/>
      <c r="K18" s="36"/>
      <c r="L18" s="36"/>
      <c r="M18" s="48"/>
      <c r="N18" s="45"/>
      <c r="O18" s="45"/>
    </row>
    <row r="19" spans="2:15" x14ac:dyDescent="0.3">
      <c r="B19" s="2">
        <v>8</v>
      </c>
      <c r="C19" s="49">
        <f t="shared" si="1"/>
        <v>-13918.839999999998</v>
      </c>
      <c r="D19" s="49">
        <f t="shared" si="0"/>
        <v>-11999</v>
      </c>
      <c r="E19" s="10">
        <f>-PPMT($C$7,B19,$C$3,$H$11)</f>
        <v>-7149.187169905761</v>
      </c>
      <c r="F19" s="10">
        <f>-IPMT($C$7,B19,$C$3,$H$11)</f>
        <v>-4849.8128300942581</v>
      </c>
      <c r="J19" s="46"/>
      <c r="K19" s="36"/>
      <c r="L19" s="36"/>
      <c r="M19" s="48"/>
      <c r="N19" s="45"/>
      <c r="O19" s="45"/>
    </row>
    <row r="20" spans="2:15" x14ac:dyDescent="0.3">
      <c r="B20" s="2">
        <v>9</v>
      </c>
      <c r="C20" s="49">
        <f t="shared" si="1"/>
        <v>-13918.839999999998</v>
      </c>
      <c r="D20" s="49">
        <f t="shared" si="0"/>
        <v>-11999</v>
      </c>
      <c r="E20" s="10">
        <f>-PPMT($C$7,B20,$C$3,$H$11)</f>
        <v>-7206.3688729875339</v>
      </c>
      <c r="F20" s="10">
        <f>-IPMT($C$7,B20,$C$3,$H$11)</f>
        <v>-4792.6311270124861</v>
      </c>
      <c r="J20" s="46"/>
      <c r="K20" s="36"/>
      <c r="L20" s="36"/>
      <c r="M20" s="48"/>
      <c r="N20" s="45"/>
      <c r="O20" s="45"/>
    </row>
    <row r="21" spans="2:15" x14ac:dyDescent="0.3">
      <c r="B21" s="2">
        <v>10</v>
      </c>
      <c r="C21" s="49">
        <f t="shared" si="1"/>
        <v>-13918.839999999998</v>
      </c>
      <c r="D21" s="49">
        <f t="shared" si="0"/>
        <v>-11999</v>
      </c>
      <c r="E21" s="10">
        <f>-PPMT($C$7,B21,$C$3,$H$11)</f>
        <v>-7264.0079353591982</v>
      </c>
      <c r="F21" s="10">
        <f>-IPMT($C$7,B21,$C$3,$H$11)</f>
        <v>-4734.9920646408218</v>
      </c>
      <c r="J21" s="46"/>
      <c r="K21" s="36"/>
      <c r="L21" s="36"/>
      <c r="M21" s="48"/>
      <c r="N21" s="45"/>
      <c r="O21" s="45"/>
    </row>
    <row r="22" spans="2:15" x14ac:dyDescent="0.3">
      <c r="B22" s="2">
        <v>11</v>
      </c>
      <c r="C22" s="49">
        <f t="shared" si="1"/>
        <v>-13918.839999999998</v>
      </c>
      <c r="D22" s="49">
        <f t="shared" si="0"/>
        <v>-11999</v>
      </c>
      <c r="E22" s="10">
        <f>-PPMT($C$7,B22,$C$3,$H$11)</f>
        <v>-7322.1080151405504</v>
      </c>
      <c r="F22" s="10">
        <f>-IPMT($C$7,B22,$C$3,$H$11)</f>
        <v>-4676.8919848594696</v>
      </c>
      <c r="J22" s="46"/>
      <c r="K22" s="36"/>
      <c r="L22" s="36"/>
      <c r="M22" s="48"/>
      <c r="N22" s="45"/>
      <c r="O22" s="45"/>
    </row>
    <row r="23" spans="2:15" x14ac:dyDescent="0.3">
      <c r="B23" s="2">
        <v>12</v>
      </c>
      <c r="C23" s="49">
        <f t="shared" si="1"/>
        <v>-13918.839999999998</v>
      </c>
      <c r="D23" s="49">
        <f t="shared" si="0"/>
        <v>-11999</v>
      </c>
      <c r="E23" s="10">
        <f>-PPMT($C$7,B23,$C$3,$H$11)</f>
        <v>-7380.6727997103117</v>
      </c>
      <c r="F23" s="10">
        <f>-IPMT($C$7,B23,$C$3,$H$11)</f>
        <v>-4618.3272002897083</v>
      </c>
      <c r="J23" s="46"/>
      <c r="K23" s="36"/>
      <c r="L23" s="36"/>
      <c r="M23" s="48"/>
      <c r="N23" s="45"/>
      <c r="O23" s="45"/>
    </row>
    <row r="24" spans="2:15" x14ac:dyDescent="0.3">
      <c r="B24" s="2">
        <v>13</v>
      </c>
      <c r="C24" s="49">
        <f t="shared" si="1"/>
        <v>-13918.839999999998</v>
      </c>
      <c r="D24" s="49">
        <f t="shared" si="0"/>
        <v>-11999</v>
      </c>
      <c r="E24" s="10">
        <f>-PPMT($C$7,B24,$C$3,$H$11)</f>
        <v>-7439.7060059401474</v>
      </c>
      <c r="F24" s="10">
        <f>-IPMT($C$7,B24,$C$3,$H$11)</f>
        <v>-4559.2939940598735</v>
      </c>
      <c r="J24" s="46"/>
      <c r="K24" s="36"/>
      <c r="L24" s="36"/>
      <c r="M24" s="48"/>
      <c r="N24" s="45"/>
      <c r="O24" s="45"/>
    </row>
    <row r="25" spans="2:15" x14ac:dyDescent="0.3">
      <c r="B25" s="2">
        <v>14</v>
      </c>
      <c r="C25" s="49">
        <f t="shared" si="1"/>
        <v>-13918.839999999998</v>
      </c>
      <c r="D25" s="49">
        <f t="shared" si="0"/>
        <v>-11999</v>
      </c>
      <c r="E25" s="10">
        <f>-PPMT($C$7,B25,$C$3,$H$11)</f>
        <v>-7499.2113804305673</v>
      </c>
      <c r="F25" s="10">
        <f>-IPMT($C$7,B25,$C$3,$H$11)</f>
        <v>-4499.7886195694518</v>
      </c>
      <c r="J25" s="46"/>
      <c r="K25" s="36"/>
      <c r="L25" s="36"/>
      <c r="M25" s="48"/>
      <c r="N25" s="45"/>
      <c r="O25" s="45"/>
    </row>
    <row r="26" spans="2:15" x14ac:dyDescent="0.3">
      <c r="B26" s="2">
        <v>15</v>
      </c>
      <c r="C26" s="49">
        <f t="shared" si="1"/>
        <v>-13918.839999999998</v>
      </c>
      <c r="D26" s="49">
        <f t="shared" si="0"/>
        <v>-11999</v>
      </c>
      <c r="E26" s="10">
        <f>-PPMT($C$7,B26,$C$3,$H$11)</f>
        <v>-7559.1926997487035</v>
      </c>
      <c r="F26" s="10">
        <f>-IPMT($C$7,B26,$C$3,$H$11)</f>
        <v>-4439.8073002513174</v>
      </c>
      <c r="J26" s="46"/>
      <c r="K26" s="36"/>
      <c r="L26" s="36"/>
      <c r="M26" s="48"/>
      <c r="N26" s="45"/>
      <c r="O26" s="45"/>
    </row>
    <row r="27" spans="2:15" x14ac:dyDescent="0.3">
      <c r="B27" s="2">
        <v>16</v>
      </c>
      <c r="C27" s="49">
        <f t="shared" si="1"/>
        <v>-13918.839999999998</v>
      </c>
      <c r="D27" s="49">
        <f t="shared" si="0"/>
        <v>-11999</v>
      </c>
      <c r="E27" s="10">
        <f>-PPMT($C$7,B27,$C$3,$H$11)</f>
        <v>-7619.6537706679901</v>
      </c>
      <c r="F27" s="10">
        <f>-IPMT($C$7,B27,$C$3,$H$11)</f>
        <v>-4379.3462293320308</v>
      </c>
      <c r="J27" s="46"/>
      <c r="K27" s="36"/>
      <c r="L27" s="36"/>
      <c r="M27" s="48"/>
      <c r="N27" s="45"/>
      <c r="O27" s="45"/>
    </row>
    <row r="28" spans="2:15" x14ac:dyDescent="0.3">
      <c r="B28" s="2">
        <v>17</v>
      </c>
      <c r="C28" s="49">
        <f t="shared" si="1"/>
        <v>-13918.839999999998</v>
      </c>
      <c r="D28" s="49">
        <f t="shared" si="0"/>
        <v>-11999</v>
      </c>
      <c r="E28" s="10">
        <f>-PPMT($C$7,B28,$C$3,$H$11)</f>
        <v>-7680.5984304097747</v>
      </c>
      <c r="F28" s="10">
        <f>-IPMT($C$7,B28,$C$3,$H$11)</f>
        <v>-4318.4015695902444</v>
      </c>
      <c r="J28" s="46"/>
      <c r="K28" s="36"/>
      <c r="L28" s="36"/>
      <c r="M28" s="48"/>
      <c r="N28" s="45"/>
      <c r="O28" s="45"/>
    </row>
    <row r="29" spans="2:15" x14ac:dyDescent="0.3">
      <c r="B29" s="2">
        <v>18</v>
      </c>
      <c r="C29" s="49">
        <f t="shared" si="1"/>
        <v>-13918.839999999998</v>
      </c>
      <c r="D29" s="49">
        <f t="shared" si="0"/>
        <v>-11999</v>
      </c>
      <c r="E29" s="10">
        <f>-PPMT($C$7,B29,$C$3,$H$11)</f>
        <v>-7742.0305468868437</v>
      </c>
      <c r="F29" s="10">
        <f>-IPMT($C$7,B29,$C$3,$H$11)</f>
        <v>-4256.9694531131754</v>
      </c>
      <c r="J29" s="46"/>
      <c r="K29" s="36"/>
      <c r="L29" s="36"/>
      <c r="M29" s="48"/>
      <c r="N29" s="45"/>
      <c r="O29" s="45"/>
    </row>
    <row r="30" spans="2:15" x14ac:dyDescent="0.3">
      <c r="B30" s="2">
        <v>19</v>
      </c>
      <c r="C30" s="49">
        <f t="shared" si="1"/>
        <v>-13918.839999999998</v>
      </c>
      <c r="D30" s="49">
        <f t="shared" si="0"/>
        <v>-11999</v>
      </c>
      <c r="E30" s="10">
        <f>-PPMT($C$7,B30,$C$3,$H$11)</f>
        <v>-7803.9540189489044</v>
      </c>
      <c r="F30" s="10">
        <f>-IPMT($C$7,B30,$C$3,$H$11)</f>
        <v>-4195.0459810511156</v>
      </c>
      <c r="J30" s="46"/>
      <c r="K30" s="36"/>
      <c r="L30" s="36"/>
      <c r="M30" s="48"/>
      <c r="N30" s="45"/>
      <c r="O30" s="45"/>
    </row>
    <row r="31" spans="2:15" x14ac:dyDescent="0.3">
      <c r="B31" s="2">
        <v>20</v>
      </c>
      <c r="C31" s="49">
        <f t="shared" si="1"/>
        <v>-13918.839999999998</v>
      </c>
      <c r="D31" s="49">
        <f t="shared" si="0"/>
        <v>-11999</v>
      </c>
      <c r="E31" s="10">
        <f>-PPMT($C$7,B31,$C$3,$H$11)</f>
        <v>-7866.3727766300253</v>
      </c>
      <c r="F31" s="10">
        <f>-IPMT($C$7,B31,$C$3,$H$11)</f>
        <v>-4132.6272233699938</v>
      </c>
      <c r="J31" s="46"/>
      <c r="K31" s="36"/>
      <c r="L31" s="36"/>
      <c r="M31" s="48"/>
      <c r="N31" s="45"/>
      <c r="O31" s="45"/>
    </row>
    <row r="32" spans="2:15" x14ac:dyDescent="0.3">
      <c r="B32" s="2">
        <v>21</v>
      </c>
      <c r="C32" s="49">
        <f t="shared" si="1"/>
        <v>-13918.839999999998</v>
      </c>
      <c r="D32" s="49">
        <f t="shared" si="0"/>
        <v>-11999</v>
      </c>
      <c r="E32" s="10">
        <f>-PPMT($C$7,B32,$C$3,$H$11)</f>
        <v>-7929.2907813980737</v>
      </c>
      <c r="F32" s="10">
        <f>-IPMT($C$7,B32,$C$3,$H$11)</f>
        <v>-4069.7092186019458</v>
      </c>
      <c r="J32" s="46"/>
      <c r="K32" s="36"/>
      <c r="L32" s="36"/>
      <c r="M32" s="48"/>
      <c r="N32" s="45"/>
      <c r="O32" s="45"/>
    </row>
    <row r="33" spans="2:15" x14ac:dyDescent="0.3">
      <c r="B33" s="2">
        <v>22</v>
      </c>
      <c r="C33" s="49">
        <f t="shared" si="1"/>
        <v>-13918.839999999998</v>
      </c>
      <c r="D33" s="49">
        <f t="shared" si="0"/>
        <v>-11999</v>
      </c>
      <c r="E33" s="10">
        <f>-PPMT($C$7,B33,$C$3,$H$11)</f>
        <v>-7992.7120264061159</v>
      </c>
      <c r="F33" s="10">
        <f>-IPMT($C$7,B33,$C$3,$H$11)</f>
        <v>-4006.287973593905</v>
      </c>
      <c r="J33" s="46"/>
      <c r="K33" s="36"/>
      <c r="L33" s="36"/>
      <c r="M33" s="48"/>
      <c r="N33" s="45"/>
      <c r="O33" s="45"/>
    </row>
    <row r="34" spans="2:15" x14ac:dyDescent="0.3">
      <c r="B34" s="2">
        <v>23</v>
      </c>
      <c r="C34" s="49">
        <f t="shared" si="1"/>
        <v>-13918.839999999998</v>
      </c>
      <c r="D34" s="49">
        <f t="shared" si="0"/>
        <v>-11999</v>
      </c>
      <c r="E34" s="10">
        <f>-PPMT($C$7,B34,$C$3,$H$11)</f>
        <v>-8056.6405367458556</v>
      </c>
      <c r="F34" s="10">
        <f>-IPMT($C$7,B34,$C$3,$H$11)</f>
        <v>-3942.359463254164</v>
      </c>
      <c r="J34" s="46"/>
      <c r="K34" s="36"/>
      <c r="L34" s="36"/>
      <c r="M34" s="48"/>
      <c r="N34" s="45"/>
      <c r="O34" s="45"/>
    </row>
    <row r="35" spans="2:15" x14ac:dyDescent="0.3">
      <c r="B35" s="2">
        <v>24</v>
      </c>
      <c r="C35" s="49">
        <f t="shared" si="1"/>
        <v>-13918.839999999998</v>
      </c>
      <c r="D35" s="49">
        <f t="shared" si="0"/>
        <v>-11999</v>
      </c>
      <c r="E35" s="10">
        <f>-PPMT($C$7,B35,$C$3,$H$11)</f>
        <v>-8121.080369703096</v>
      </c>
      <c r="F35" s="10">
        <f>-IPMT($C$7,B35,$C$3,$H$11)</f>
        <v>-3877.9196302969231</v>
      </c>
      <c r="J35" s="46"/>
      <c r="K35" s="36"/>
      <c r="L35" s="36"/>
      <c r="M35" s="48"/>
      <c r="N35" s="45"/>
      <c r="O35" s="45"/>
    </row>
    <row r="36" spans="2:15" x14ac:dyDescent="0.3">
      <c r="B36" s="2">
        <v>25</v>
      </c>
      <c r="C36" s="49">
        <f t="shared" si="1"/>
        <v>-13918.839999999998</v>
      </c>
      <c r="D36" s="49">
        <f t="shared" si="0"/>
        <v>-11999</v>
      </c>
      <c r="E36" s="10">
        <f>-PPMT($C$7,B36,$C$3,$H$11)</f>
        <v>-8186.0356150152284</v>
      </c>
      <c r="F36" s="10">
        <f>-IPMT($C$7,B36,$C$3,$H$11)</f>
        <v>-3812.9643849847921</v>
      </c>
      <c r="J36" s="46"/>
      <c r="K36" s="36"/>
      <c r="L36" s="36"/>
      <c r="M36" s="48"/>
      <c r="N36" s="45"/>
      <c r="O36" s="45"/>
    </row>
    <row r="37" spans="2:15" x14ac:dyDescent="0.3">
      <c r="B37" s="2">
        <v>26</v>
      </c>
      <c r="C37" s="49">
        <f t="shared" si="1"/>
        <v>-13918.839999999998</v>
      </c>
      <c r="D37" s="49">
        <f t="shared" si="0"/>
        <v>-11999</v>
      </c>
      <c r="E37" s="10">
        <f>-PPMT($C$7,B37,$C$3,$H$11)</f>
        <v>-8251.5103951307956</v>
      </c>
      <c r="F37" s="10">
        <f>-IPMT($C$7,B37,$C$3,$H$11)</f>
        <v>-3747.489604869224</v>
      </c>
      <c r="J37" s="46"/>
      <c r="K37" s="36"/>
      <c r="L37" s="36"/>
      <c r="M37" s="48"/>
      <c r="N37" s="45"/>
      <c r="O37" s="45"/>
    </row>
    <row r="38" spans="2:15" x14ac:dyDescent="0.3">
      <c r="B38" s="2">
        <v>27</v>
      </c>
      <c r="C38" s="49">
        <f t="shared" si="1"/>
        <v>-13918.839999999998</v>
      </c>
      <c r="D38" s="49">
        <f t="shared" si="0"/>
        <v>-11999</v>
      </c>
      <c r="E38" s="10">
        <f>-PPMT($C$7,B38,$C$3,$H$11)</f>
        <v>-8317.508865471129</v>
      </c>
      <c r="F38" s="10">
        <f>-IPMT($C$7,B38,$C$3,$H$11)</f>
        <v>-3681.4911345288901</v>
      </c>
      <c r="J38" s="46"/>
      <c r="K38" s="36"/>
      <c r="L38" s="36"/>
      <c r="M38" s="48"/>
      <c r="N38" s="45"/>
      <c r="O38" s="45"/>
    </row>
    <row r="39" spans="2:15" x14ac:dyDescent="0.3">
      <c r="B39" s="2">
        <v>28</v>
      </c>
      <c r="C39" s="49">
        <f t="shared" si="1"/>
        <v>-13918.839999999998</v>
      </c>
      <c r="D39" s="49">
        <f t="shared" si="0"/>
        <v>-11999</v>
      </c>
      <c r="E39" s="10">
        <f>-PPMT($C$7,B39,$C$3,$H$11)</f>
        <v>-8384.0352146940786</v>
      </c>
      <c r="F39" s="10">
        <f>-IPMT($C$7,B39,$C$3,$H$11)</f>
        <v>-3614.9647853059405</v>
      </c>
      <c r="J39" s="46"/>
      <c r="K39" s="36"/>
      <c r="L39" s="36"/>
      <c r="M39" s="48"/>
      <c r="N39" s="45"/>
      <c r="O39" s="45"/>
    </row>
    <row r="40" spans="2:15" x14ac:dyDescent="0.3">
      <c r="B40" s="2">
        <v>29</v>
      </c>
      <c r="C40" s="49">
        <f t="shared" si="1"/>
        <v>-13918.839999999998</v>
      </c>
      <c r="D40" s="49">
        <f t="shared" si="0"/>
        <v>-11999</v>
      </c>
      <c r="E40" s="10">
        <f>-PPMT($C$7,B40,$C$3,$H$11)</f>
        <v>-8451.0936649598425</v>
      </c>
      <c r="F40" s="10">
        <f>-IPMT($C$7,B40,$C$3,$H$11)</f>
        <v>-3547.9063350401775</v>
      </c>
      <c r="J40" s="46"/>
      <c r="K40" s="36"/>
      <c r="L40" s="36"/>
      <c r="M40" s="48"/>
      <c r="N40" s="45"/>
      <c r="O40" s="45"/>
    </row>
    <row r="41" spans="2:15" x14ac:dyDescent="0.3">
      <c r="B41" s="2">
        <v>30</v>
      </c>
      <c r="C41" s="49">
        <f t="shared" si="1"/>
        <v>-13918.839999999998</v>
      </c>
      <c r="D41" s="49">
        <f t="shared" si="0"/>
        <v>-11999</v>
      </c>
      <c r="E41" s="10">
        <f>-PPMT($C$7,B41,$C$3,$H$11)</f>
        <v>-8518.6884721989372</v>
      </c>
      <c r="F41" s="10">
        <f>-IPMT($C$7,B41,$C$3,$H$11)</f>
        <v>-3480.3115278010837</v>
      </c>
      <c r="J41" s="46"/>
      <c r="K41" s="36"/>
      <c r="L41" s="36"/>
      <c r="M41" s="48"/>
      <c r="N41" s="45"/>
      <c r="O41" s="45"/>
    </row>
    <row r="42" spans="2:15" x14ac:dyDescent="0.3">
      <c r="B42" s="2">
        <v>31</v>
      </c>
      <c r="C42" s="49">
        <f t="shared" si="1"/>
        <v>-13918.839999999998</v>
      </c>
      <c r="D42" s="49">
        <f t="shared" si="0"/>
        <v>-11999</v>
      </c>
      <c r="E42" s="10">
        <f>-PPMT($C$7,B42,$C$3,$H$11)</f>
        <v>-8586.8239263822961</v>
      </c>
      <c r="F42" s="10">
        <f>-IPMT($C$7,B42,$C$3,$H$11)</f>
        <v>-3412.1760736177216</v>
      </c>
      <c r="J42" s="46"/>
      <c r="K42" s="36"/>
      <c r="L42" s="36"/>
      <c r="M42" s="48"/>
      <c r="N42" s="45"/>
      <c r="O42" s="45"/>
    </row>
    <row r="43" spans="2:15" x14ac:dyDescent="0.3">
      <c r="B43" s="2">
        <v>32</v>
      </c>
      <c r="C43" s="49">
        <f t="shared" si="1"/>
        <v>-13918.839999999998</v>
      </c>
      <c r="D43" s="49">
        <f t="shared" si="0"/>
        <v>-11999</v>
      </c>
      <c r="E43" s="10">
        <f>-PPMT($C$7,B43,$C$3,$H$11)</f>
        <v>-8655.5043517935592</v>
      </c>
      <c r="F43" s="10">
        <f>-IPMT($C$7,B43,$C$3,$H$11)</f>
        <v>-3343.4956482064617</v>
      </c>
      <c r="J43" s="46"/>
      <c r="K43" s="36"/>
      <c r="L43" s="36"/>
      <c r="M43" s="48"/>
      <c r="N43" s="45"/>
      <c r="O43" s="45"/>
    </row>
    <row r="44" spans="2:15" x14ac:dyDescent="0.3">
      <c r="B44" s="2">
        <v>33</v>
      </c>
      <c r="C44" s="49">
        <f t="shared" si="1"/>
        <v>-13918.839999999998</v>
      </c>
      <c r="D44" s="49">
        <f t="shared" si="0"/>
        <v>-11999</v>
      </c>
      <c r="E44" s="10">
        <f>-PPMT($C$7,B44,$C$3,$H$11)</f>
        <v>-8724.7341073034804</v>
      </c>
      <c r="F44" s="10">
        <f>-IPMT($C$7,B44,$C$3,$H$11)</f>
        <v>-3274.2658926965391</v>
      </c>
      <c r="J44" s="46"/>
      <c r="K44" s="36"/>
      <c r="L44" s="36"/>
      <c r="M44" s="48"/>
      <c r="N44" s="45"/>
      <c r="O44" s="45"/>
    </row>
    <row r="45" spans="2:15" x14ac:dyDescent="0.3">
      <c r="B45" s="2">
        <v>34</v>
      </c>
      <c r="C45" s="49">
        <f t="shared" si="1"/>
        <v>-13918.839999999998</v>
      </c>
      <c r="D45" s="49">
        <f t="shared" si="0"/>
        <v>-11999</v>
      </c>
      <c r="E45" s="10">
        <f>-PPMT($C$7,B45,$C$3,$H$11)</f>
        <v>-8794.5175866466034</v>
      </c>
      <c r="F45" s="10">
        <f>-IPMT($C$7,B45,$C$3,$H$11)</f>
        <v>-3204.4824133534166</v>
      </c>
      <c r="J45" s="46"/>
      <c r="K45" s="36"/>
      <c r="L45" s="36"/>
      <c r="M45" s="48"/>
      <c r="N45" s="45"/>
      <c r="O45" s="45"/>
    </row>
    <row r="46" spans="2:15" x14ac:dyDescent="0.3">
      <c r="B46" s="2">
        <v>35</v>
      </c>
      <c r="C46" s="49">
        <f t="shared" si="1"/>
        <v>-13918.839999999998</v>
      </c>
      <c r="D46" s="49">
        <f t="shared" si="0"/>
        <v>-11999</v>
      </c>
      <c r="E46" s="10">
        <f>-PPMT($C$7,B46,$C$3,$H$11)</f>
        <v>-8864.8592187000959</v>
      </c>
      <c r="F46" s="10">
        <f>-IPMT($C$7,B46,$C$3,$H$11)</f>
        <v>-3134.140781299925</v>
      </c>
      <c r="J46" s="46"/>
      <c r="K46" s="36"/>
      <c r="L46" s="36"/>
      <c r="M46" s="48"/>
      <c r="N46" s="45"/>
      <c r="O46" s="45"/>
    </row>
    <row r="47" spans="2:15" x14ac:dyDescent="0.3">
      <c r="B47" s="2">
        <v>36</v>
      </c>
      <c r="C47" s="49">
        <f t="shared" si="1"/>
        <v>-13918.839999999998</v>
      </c>
      <c r="D47" s="49">
        <f t="shared" si="0"/>
        <v>-11999</v>
      </c>
      <c r="E47" s="10">
        <f>-PPMT($C$7,B47,$C$3,$H$11)</f>
        <v>-8935.763467764833</v>
      </c>
      <c r="F47" s="10">
        <f>-IPMT($C$7,B47,$C$3,$H$11)</f>
        <v>-3063.2365322351884</v>
      </c>
      <c r="J47" s="46"/>
      <c r="K47" s="36"/>
      <c r="L47" s="36"/>
      <c r="M47" s="48"/>
      <c r="N47" s="45"/>
      <c r="O47" s="45"/>
    </row>
    <row r="48" spans="2:15" x14ac:dyDescent="0.3">
      <c r="B48" s="2">
        <v>37</v>
      </c>
      <c r="C48" s="49">
        <f t="shared" si="1"/>
        <v>-13918.839999999998</v>
      </c>
      <c r="D48" s="49">
        <f t="shared" si="0"/>
        <v>-11999</v>
      </c>
      <c r="E48" s="10">
        <f>-PPMT($C$7,B48,$C$3,$H$11)</f>
        <v>-9007.2348338487354</v>
      </c>
      <c r="F48" s="10">
        <f>-IPMT($C$7,B48,$C$3,$H$11)</f>
        <v>-2991.7651661512855</v>
      </c>
      <c r="J48" s="46"/>
      <c r="K48" s="36"/>
      <c r="L48" s="36"/>
      <c r="M48" s="48"/>
      <c r="N48" s="45"/>
      <c r="O48" s="45"/>
    </row>
    <row r="49" spans="2:15" x14ac:dyDescent="0.3">
      <c r="B49" s="2">
        <v>38</v>
      </c>
      <c r="C49" s="49">
        <f t="shared" si="1"/>
        <v>-13918.839999999998</v>
      </c>
      <c r="D49" s="49">
        <f t="shared" si="0"/>
        <v>-11999</v>
      </c>
      <c r="E49" s="10">
        <f>-PPMT($C$7,B49,$C$3,$H$11)</f>
        <v>-9079.2778529523621</v>
      </c>
      <c r="F49" s="10">
        <f>-IPMT($C$7,B49,$C$3,$H$11)</f>
        <v>-2919.722147047657</v>
      </c>
      <c r="J49" s="46"/>
      <c r="K49" s="36"/>
      <c r="L49" s="36"/>
      <c r="M49" s="48"/>
      <c r="N49" s="45"/>
      <c r="O49" s="45"/>
    </row>
    <row r="50" spans="2:15" x14ac:dyDescent="0.3">
      <c r="B50" s="2">
        <v>39</v>
      </c>
      <c r="C50" s="49">
        <f t="shared" si="1"/>
        <v>-13918.839999999998</v>
      </c>
      <c r="D50" s="49">
        <f t="shared" si="0"/>
        <v>-11999</v>
      </c>
      <c r="E50" s="10">
        <f>-PPMT($C$7,B50,$C$3,$H$11)</f>
        <v>-9151.8970973567957</v>
      </c>
      <c r="F50" s="10">
        <f>-IPMT($C$7,B50,$C$3,$H$11)</f>
        <v>-2847.1029026432225</v>
      </c>
      <c r="J50" s="46"/>
      <c r="K50" s="36"/>
      <c r="L50" s="36"/>
      <c r="M50" s="48"/>
      <c r="N50" s="45"/>
      <c r="O50" s="45"/>
    </row>
    <row r="51" spans="2:15" x14ac:dyDescent="0.3">
      <c r="B51" s="2">
        <v>40</v>
      </c>
      <c r="C51" s="49">
        <f t="shared" si="1"/>
        <v>-13918.839999999998</v>
      </c>
      <c r="D51" s="49">
        <f t="shared" si="0"/>
        <v>-11999</v>
      </c>
      <c r="E51" s="10">
        <f>-PPMT($C$7,B51,$C$3,$H$11)</f>
        <v>-9225.0971759138247</v>
      </c>
      <c r="F51" s="10">
        <f>-IPMT($C$7,B51,$C$3,$H$11)</f>
        <v>-2773.9028240861962</v>
      </c>
      <c r="J51" s="46"/>
      <c r="K51" s="36"/>
      <c r="L51" s="36"/>
      <c r="M51" s="48"/>
      <c r="N51" s="45"/>
      <c r="O51" s="45"/>
    </row>
    <row r="52" spans="2:15" x14ac:dyDescent="0.3">
      <c r="B52" s="2">
        <v>41</v>
      </c>
      <c r="C52" s="49">
        <f t="shared" si="1"/>
        <v>-13918.839999999998</v>
      </c>
      <c r="D52" s="49">
        <f t="shared" si="0"/>
        <v>-11999</v>
      </c>
      <c r="E52" s="10">
        <f>-PPMT($C$7,B52,$C$3,$H$11)</f>
        <v>-9298.8827343384401</v>
      </c>
      <c r="F52" s="10">
        <f>-IPMT($C$7,B52,$C$3,$H$11)</f>
        <v>-2700.117265661579</v>
      </c>
      <c r="J52" s="46"/>
      <c r="K52" s="36"/>
      <c r="L52" s="36"/>
      <c r="M52" s="48"/>
      <c r="N52" s="45"/>
      <c r="O52" s="45"/>
    </row>
    <row r="53" spans="2:15" x14ac:dyDescent="0.3">
      <c r="B53" s="2">
        <v>42</v>
      </c>
      <c r="C53" s="49">
        <f t="shared" si="1"/>
        <v>-13918.839999999998</v>
      </c>
      <c r="D53" s="49">
        <f t="shared" si="0"/>
        <v>-11999</v>
      </c>
      <c r="E53" s="10">
        <f>-PPMT($C$7,B53,$C$3,$H$11)</f>
        <v>-9373.258455503701</v>
      </c>
      <c r="F53" s="10">
        <f>-IPMT($C$7,B53,$C$3,$H$11)</f>
        <v>-2625.7415444963203</v>
      </c>
      <c r="J53" s="46"/>
      <c r="K53" s="36"/>
      <c r="L53" s="36"/>
      <c r="M53" s="48"/>
      <c r="N53" s="45"/>
      <c r="O53" s="45"/>
    </row>
    <row r="54" spans="2:15" x14ac:dyDescent="0.3">
      <c r="B54" s="2">
        <v>43</v>
      </c>
      <c r="C54" s="49">
        <f t="shared" si="1"/>
        <v>-13918.839999999998</v>
      </c>
      <c r="D54" s="49">
        <f t="shared" si="0"/>
        <v>-11999</v>
      </c>
      <c r="E54" s="10">
        <f>-PPMT($C$7,B54,$C$3,$H$11)</f>
        <v>-9448.2290597379142</v>
      </c>
      <c r="F54" s="10">
        <f>-IPMT($C$7,B54,$C$3,$H$11)</f>
        <v>-2550.7709402621063</v>
      </c>
      <c r="J54" s="46"/>
      <c r="K54" s="36"/>
      <c r="L54" s="36"/>
      <c r="M54" s="48"/>
      <c r="N54" s="45"/>
      <c r="O54" s="45"/>
    </row>
    <row r="55" spans="2:15" x14ac:dyDescent="0.3">
      <c r="B55" s="2">
        <v>44</v>
      </c>
      <c r="C55" s="49">
        <f t="shared" si="1"/>
        <v>-13918.839999999998</v>
      </c>
      <c r="D55" s="49">
        <f t="shared" si="0"/>
        <v>-11999</v>
      </c>
      <c r="E55" s="10">
        <f>-PPMT($C$7,B55,$C$3,$H$11)</f>
        <v>-9523.7993051242338</v>
      </c>
      <c r="F55" s="10">
        <f>-IPMT($C$7,B55,$C$3,$H$11)</f>
        <v>-2475.2006948757871</v>
      </c>
      <c r="J55" s="46"/>
      <c r="K55" s="36"/>
      <c r="L55" s="36"/>
      <c r="M55" s="48"/>
      <c r="N55" s="45"/>
      <c r="O55" s="45"/>
    </row>
    <row r="56" spans="2:15" x14ac:dyDescent="0.3">
      <c r="B56" s="2">
        <v>45</v>
      </c>
      <c r="C56" s="49">
        <f t="shared" si="1"/>
        <v>-13918.839999999998</v>
      </c>
      <c r="D56" s="49">
        <f t="shared" si="0"/>
        <v>-11999</v>
      </c>
      <c r="E56" s="10">
        <f>-PPMT($C$7,B56,$C$3,$H$11)</f>
        <v>-9599.9739878026248</v>
      </c>
      <c r="F56" s="10">
        <f>-IPMT($C$7,B56,$C$3,$H$11)</f>
        <v>-2399.0260121973947</v>
      </c>
      <c r="J56" s="46"/>
      <c r="K56" s="36"/>
      <c r="L56" s="36"/>
      <c r="M56" s="48"/>
      <c r="N56" s="45"/>
      <c r="O56" s="45"/>
    </row>
    <row r="57" spans="2:15" x14ac:dyDescent="0.3">
      <c r="B57" s="2">
        <v>46</v>
      </c>
      <c r="C57" s="49">
        <f t="shared" si="1"/>
        <v>-13918.839999999998</v>
      </c>
      <c r="D57" s="49">
        <f t="shared" si="0"/>
        <v>-11999</v>
      </c>
      <c r="E57" s="10">
        <f>-PPMT($C$7,B57,$C$3,$H$11)</f>
        <v>-9676.7579422742638</v>
      </c>
      <c r="F57" s="10">
        <f>-IPMT($C$7,B57,$C$3,$H$11)</f>
        <v>-2322.2420577257558</v>
      </c>
      <c r="J57" s="46"/>
      <c r="K57" s="36"/>
      <c r="L57" s="36"/>
      <c r="M57" s="48"/>
      <c r="N57" s="45"/>
      <c r="O57" s="45"/>
    </row>
    <row r="58" spans="2:15" x14ac:dyDescent="0.3">
      <c r="B58" s="2">
        <v>47</v>
      </c>
      <c r="C58" s="49">
        <f t="shared" si="1"/>
        <v>-13918.839999999998</v>
      </c>
      <c r="D58" s="49">
        <f t="shared" si="0"/>
        <v>-11999</v>
      </c>
      <c r="E58" s="10">
        <f>-PPMT($C$7,B58,$C$3,$H$11)</f>
        <v>-9754.1560417083565</v>
      </c>
      <c r="F58" s="10">
        <f>-IPMT($C$7,B58,$C$3,$H$11)</f>
        <v>-2244.8439582916626</v>
      </c>
      <c r="J58" s="46"/>
      <c r="K58" s="36"/>
      <c r="L58" s="36"/>
      <c r="M58" s="48"/>
      <c r="N58" s="45"/>
      <c r="O58" s="45"/>
    </row>
    <row r="59" spans="2:15" x14ac:dyDescent="0.3">
      <c r="B59" s="2">
        <v>48</v>
      </c>
      <c r="C59" s="49">
        <f t="shared" si="1"/>
        <v>-13918.839999999998</v>
      </c>
      <c r="D59" s="49">
        <f t="shared" si="0"/>
        <v>-11999</v>
      </c>
      <c r="E59" s="10">
        <f>-PPMT($C$7,B59,$C$3,$H$11)</f>
        <v>-9832.1731982514284</v>
      </c>
      <c r="F59" s="10">
        <f>-IPMT($C$7,B59,$C$3,$H$11)</f>
        <v>-2166.8268017485934</v>
      </c>
      <c r="J59" s="46"/>
      <c r="K59" s="36"/>
      <c r="L59" s="36"/>
      <c r="M59" s="48"/>
      <c r="N59" s="45"/>
      <c r="O59" s="45"/>
    </row>
    <row r="60" spans="2:15" x14ac:dyDescent="0.3">
      <c r="B60" s="2">
        <v>49</v>
      </c>
      <c r="C60" s="49">
        <f t="shared" si="1"/>
        <v>-13918.839999999998</v>
      </c>
      <c r="D60" s="49">
        <f t="shared" si="0"/>
        <v>-11999</v>
      </c>
      <c r="E60" s="10">
        <f>-PPMT($C$7,B60,$C$3,$H$11)</f>
        <v>-9910.8143633390628</v>
      </c>
      <c r="F60" s="10">
        <f>-IPMT($C$7,B60,$C$3,$H$11)</f>
        <v>-2088.1856366609563</v>
      </c>
      <c r="J60" s="46"/>
      <c r="K60" s="36"/>
      <c r="L60" s="36"/>
      <c r="M60" s="48"/>
      <c r="N60" s="45"/>
      <c r="O60" s="45"/>
    </row>
    <row r="61" spans="2:15" x14ac:dyDescent="0.3">
      <c r="B61" s="2">
        <v>50</v>
      </c>
      <c r="C61" s="49">
        <f t="shared" si="1"/>
        <v>-13918.839999999998</v>
      </c>
      <c r="D61" s="49">
        <f t="shared" si="0"/>
        <v>-11999</v>
      </c>
      <c r="E61" s="10">
        <f>-PPMT($C$7,B61,$C$3,$H$11)</f>
        <v>-9990.084528010173</v>
      </c>
      <c r="F61" s="10">
        <f>-IPMT($C$7,B61,$C$3,$H$11)</f>
        <v>-2008.9154719898463</v>
      </c>
      <c r="J61" s="46"/>
      <c r="K61" s="36"/>
      <c r="L61" s="36"/>
      <c r="M61" s="48"/>
      <c r="N61" s="45"/>
      <c r="O61" s="45"/>
    </row>
    <row r="62" spans="2:15" x14ac:dyDescent="0.3">
      <c r="B62" s="2">
        <v>51</v>
      </c>
      <c r="C62" s="49">
        <f t="shared" si="1"/>
        <v>-13918.839999999998</v>
      </c>
      <c r="D62" s="49">
        <f t="shared" si="0"/>
        <v>-11999</v>
      </c>
      <c r="E62" s="10">
        <f>-PPMT($C$7,B62,$C$3,$H$11)</f>
        <v>-10069.98872322374</v>
      </c>
      <c r="F62" s="10">
        <f>-IPMT($C$7,B62,$C$3,$H$11)</f>
        <v>-1929.0112767762787</v>
      </c>
      <c r="J62" s="46"/>
      <c r="K62" s="36"/>
      <c r="L62" s="36"/>
      <c r="M62" s="48"/>
      <c r="N62" s="45"/>
      <c r="O62" s="45"/>
    </row>
    <row r="63" spans="2:15" x14ac:dyDescent="0.3">
      <c r="B63" s="2">
        <v>52</v>
      </c>
      <c r="C63" s="49">
        <f t="shared" si="1"/>
        <v>-13918.839999999998</v>
      </c>
      <c r="D63" s="49">
        <f t="shared" si="0"/>
        <v>-11999</v>
      </c>
      <c r="E63" s="10">
        <f>-PPMT($C$7,B63,$C$3,$H$11)</f>
        <v>-10150.532020178123</v>
      </c>
      <c r="F63" s="10">
        <f>-IPMT($C$7,B63,$C$3,$H$11)</f>
        <v>-1848.467979821897</v>
      </c>
      <c r="J63" s="46"/>
      <c r="K63" s="36"/>
      <c r="L63" s="36"/>
      <c r="M63" s="48"/>
      <c r="N63" s="45"/>
      <c r="O63" s="45"/>
    </row>
    <row r="64" spans="2:15" x14ac:dyDescent="0.3">
      <c r="B64" s="2">
        <v>53</v>
      </c>
      <c r="C64" s="49">
        <f t="shared" si="1"/>
        <v>-13918.839999999998</v>
      </c>
      <c r="D64" s="49">
        <f t="shared" si="0"/>
        <v>-11999</v>
      </c>
      <c r="E64" s="10">
        <f>-PPMT($C$7,B64,$C$3,$H$11)</f>
        <v>-10231.719530632896</v>
      </c>
      <c r="F64" s="10">
        <f>-IPMT($C$7,B64,$C$3,$H$11)</f>
        <v>-1767.2804693671242</v>
      </c>
      <c r="J64" s="46"/>
      <c r="K64" s="36"/>
      <c r="L64" s="36"/>
      <c r="M64" s="48"/>
      <c r="N64" s="45"/>
      <c r="O64" s="45"/>
    </row>
    <row r="65" spans="2:15" x14ac:dyDescent="0.3">
      <c r="B65" s="2">
        <v>54</v>
      </c>
      <c r="C65" s="49">
        <f t="shared" si="1"/>
        <v>-13918.839999999998</v>
      </c>
      <c r="D65" s="49">
        <f t="shared" si="0"/>
        <v>-11999</v>
      </c>
      <c r="E65" s="10">
        <f>-PPMT($C$7,B65,$C$3,$H$11)</f>
        <v>-10313.556407233278</v>
      </c>
      <c r="F65" s="10">
        <f>-IPMT($C$7,B65,$C$3,$H$11)</f>
        <v>-1685.4435927667412</v>
      </c>
      <c r="J65" s="46"/>
      <c r="K65" s="36"/>
      <c r="L65" s="36"/>
      <c r="M65" s="48"/>
      <c r="N65" s="45"/>
      <c r="O65" s="45"/>
    </row>
    <row r="66" spans="2:15" x14ac:dyDescent="0.3">
      <c r="B66" s="2">
        <v>55</v>
      </c>
      <c r="C66" s="49">
        <f t="shared" si="1"/>
        <v>-13918.839999999998</v>
      </c>
      <c r="D66" s="49">
        <f t="shared" si="0"/>
        <v>-11999</v>
      </c>
      <c r="E66" s="10">
        <f>-PPMT($C$7,B66,$C$3,$H$11)</f>
        <v>-10396.047843837156</v>
      </c>
      <c r="F66" s="10">
        <f>-IPMT($C$7,B66,$C$3,$H$11)</f>
        <v>-1602.9521561628655</v>
      </c>
      <c r="J66" s="46"/>
      <c r="K66" s="36"/>
      <c r="L66" s="36"/>
      <c r="M66" s="48"/>
      <c r="N66" s="45"/>
      <c r="O66" s="45"/>
    </row>
    <row r="67" spans="2:15" x14ac:dyDescent="0.3">
      <c r="B67" s="2">
        <v>56</v>
      </c>
      <c r="C67" s="49">
        <f t="shared" si="1"/>
        <v>-13918.839999999998</v>
      </c>
      <c r="D67" s="49">
        <f t="shared" si="0"/>
        <v>-11999</v>
      </c>
      <c r="E67" s="10">
        <f>-PPMT($C$7,B67,$C$3,$H$11)</f>
        <v>-10479.199075844699</v>
      </c>
      <c r="F67" s="10">
        <f>-IPMT($C$7,B67,$C$3,$H$11)</f>
        <v>-1519.8009241553209</v>
      </c>
      <c r="J67" s="46"/>
      <c r="K67" s="36"/>
      <c r="L67" s="36"/>
      <c r="M67" s="48"/>
      <c r="N67" s="45"/>
      <c r="O67" s="45"/>
    </row>
    <row r="68" spans="2:15" x14ac:dyDescent="0.3">
      <c r="B68" s="2">
        <v>57</v>
      </c>
      <c r="C68" s="49">
        <f t="shared" si="1"/>
        <v>-13918.839999999998</v>
      </c>
      <c r="D68" s="49">
        <f t="shared" si="0"/>
        <v>-11999</v>
      </c>
      <c r="E68" s="10">
        <f>-PPMT($C$7,B68,$C$3,$H$11)</f>
        <v>-10563.015380530653</v>
      </c>
      <c r="F68" s="10">
        <f>-IPMT($C$7,B68,$C$3,$H$11)</f>
        <v>-1435.9846194693671</v>
      </c>
      <c r="J68" s="46"/>
      <c r="K68" s="36"/>
      <c r="L68" s="36"/>
      <c r="M68" s="48"/>
      <c r="N68" s="45"/>
      <c r="O68" s="45"/>
    </row>
    <row r="69" spans="2:15" x14ac:dyDescent="0.3">
      <c r="B69" s="2">
        <v>58</v>
      </c>
      <c r="C69" s="49">
        <f t="shared" si="1"/>
        <v>-13918.839999999998</v>
      </c>
      <c r="D69" s="49">
        <f t="shared" si="0"/>
        <v>-11999</v>
      </c>
      <c r="E69" s="10">
        <f>-PPMT($C$7,B69,$C$3,$H$11)</f>
        <v>-10647.502077379249</v>
      </c>
      <c r="F69" s="10">
        <f>-IPMT($C$7,B69,$C$3,$H$11)</f>
        <v>-1351.4979226207715</v>
      </c>
      <c r="J69" s="46"/>
      <c r="K69" s="36"/>
      <c r="L69" s="36"/>
      <c r="M69" s="48"/>
      <c r="N69" s="45"/>
      <c r="O69" s="45"/>
    </row>
    <row r="70" spans="2:15" x14ac:dyDescent="0.3">
      <c r="B70" s="2">
        <v>59</v>
      </c>
      <c r="C70" s="49">
        <f t="shared" si="1"/>
        <v>-13918.839999999998</v>
      </c>
      <c r="D70" s="49">
        <f t="shared" si="0"/>
        <v>-11999</v>
      </c>
      <c r="E70" s="10">
        <f>-PPMT($C$7,B70,$C$3,$H$11)</f>
        <v>-10732.664528421816</v>
      </c>
      <c r="F70" s="10">
        <f>-IPMT($C$7,B70,$C$3,$H$11)</f>
        <v>-1266.3354715782034</v>
      </c>
      <c r="J70" s="46"/>
      <c r="K70" s="36"/>
      <c r="L70" s="36"/>
      <c r="M70" s="48"/>
      <c r="N70" s="45"/>
      <c r="O70" s="45"/>
    </row>
    <row r="71" spans="2:15" x14ac:dyDescent="0.3">
      <c r="B71" s="2">
        <v>60</v>
      </c>
      <c r="C71" s="49">
        <f t="shared" si="1"/>
        <v>-13918.839999999998</v>
      </c>
      <c r="D71" s="49">
        <f t="shared" si="0"/>
        <v>-11999</v>
      </c>
      <c r="E71" s="10">
        <f>-PPMT($C$7,B71,$C$3,$H$11)</f>
        <v>-10818.508138577094</v>
      </c>
      <c r="F71" s="10">
        <f>-IPMT($C$7,B71,$C$3,$H$11)</f>
        <v>-1180.491861422928</v>
      </c>
      <c r="J71" s="46"/>
      <c r="K71" s="36"/>
      <c r="L71" s="36"/>
      <c r="M71" s="48"/>
      <c r="N71" s="45"/>
      <c r="O71" s="45"/>
    </row>
    <row r="72" spans="2:15" x14ac:dyDescent="0.3">
      <c r="B72" s="2">
        <v>61</v>
      </c>
      <c r="C72" s="49">
        <f t="shared" si="1"/>
        <v>-13918.839999999998</v>
      </c>
      <c r="D72" s="49">
        <f t="shared" si="0"/>
        <v>-11999</v>
      </c>
      <c r="E72" s="10">
        <f>-PPMT($C$7,B72,$C$3,$H$11)</f>
        <v>-10905.038355994244</v>
      </c>
      <c r="F72" s="10">
        <f>-IPMT($C$7,B72,$C$3,$H$11)</f>
        <v>-1093.9616440057771</v>
      </c>
      <c r="J72" s="46"/>
      <c r="K72" s="36"/>
      <c r="L72" s="36"/>
      <c r="M72" s="48"/>
      <c r="N72" s="45"/>
      <c r="O72" s="45"/>
    </row>
    <row r="73" spans="2:15" x14ac:dyDescent="0.3">
      <c r="B73" s="2">
        <v>62</v>
      </c>
      <c r="C73" s="49">
        <f t="shared" si="1"/>
        <v>-13918.839999999998</v>
      </c>
      <c r="D73" s="49">
        <f t="shared" si="0"/>
        <v>-11999</v>
      </c>
      <c r="E73" s="10">
        <f>-PPMT($C$7,B73,$C$3,$H$11)</f>
        <v>-10992.260672398645</v>
      </c>
      <c r="F73" s="10">
        <f>-IPMT($C$7,B73,$C$3,$H$11)</f>
        <v>-1006.7393276013767</v>
      </c>
      <c r="J73" s="46"/>
      <c r="K73" s="36"/>
      <c r="L73" s="36"/>
      <c r="M73" s="48"/>
      <c r="N73" s="45"/>
      <c r="O73" s="45"/>
    </row>
    <row r="74" spans="2:15" x14ac:dyDescent="0.3">
      <c r="B74" s="2">
        <v>63</v>
      </c>
      <c r="C74" s="49">
        <f t="shared" si="1"/>
        <v>-13918.839999999998</v>
      </c>
      <c r="D74" s="49">
        <f t="shared" si="0"/>
        <v>-11999</v>
      </c>
      <c r="E74" s="10">
        <f>-PPMT($C$7,B74,$C$3,$H$11)</f>
        <v>-11080.18062344041</v>
      </c>
      <c r="F74" s="10">
        <f>-IPMT($C$7,B74,$C$3,$H$11)</f>
        <v>-918.81937655960962</v>
      </c>
      <c r="J74" s="46"/>
      <c r="K74" s="36"/>
      <c r="L74" s="36"/>
      <c r="M74" s="48"/>
      <c r="N74" s="45"/>
      <c r="O74" s="45"/>
    </row>
    <row r="75" spans="2:15" x14ac:dyDescent="0.3">
      <c r="B75" s="2">
        <v>64</v>
      </c>
      <c r="C75" s="49">
        <f t="shared" si="1"/>
        <v>-13918.839999999998</v>
      </c>
      <c r="D75" s="49">
        <f t="shared" si="0"/>
        <v>-11999</v>
      </c>
      <c r="E75" s="10">
        <f>-PPMT($C$7,B75,$C$3,$H$11)</f>
        <v>-11168.803789045727</v>
      </c>
      <c r="F75" s="10">
        <f>-IPMT($C$7,B75,$C$3,$H$11)</f>
        <v>-830.19621095429125</v>
      </c>
      <c r="J75" s="46"/>
      <c r="K75" s="36"/>
      <c r="L75" s="36"/>
      <c r="M75" s="48"/>
      <c r="N75" s="45"/>
      <c r="O75" s="45"/>
    </row>
    <row r="76" spans="2:15" x14ac:dyDescent="0.3">
      <c r="B76" s="2">
        <v>65</v>
      </c>
      <c r="C76" s="49">
        <f t="shared" si="1"/>
        <v>-13918.839999999998</v>
      </c>
      <c r="D76" s="49">
        <f t="shared" ref="D76:D83" si="2">$C$2</f>
        <v>-11999</v>
      </c>
      <c r="E76" s="10">
        <f>-PPMT($C$7,B76,$C$3,$H$11)</f>
        <v>-11258.135793770987</v>
      </c>
      <c r="F76" s="10">
        <f>-IPMT($C$7,B76,$C$3,$H$11)</f>
        <v>-740.86420622903188</v>
      </c>
      <c r="J76" s="46"/>
      <c r="K76" s="36"/>
      <c r="L76" s="36"/>
      <c r="M76" s="48"/>
      <c r="N76" s="45"/>
      <c r="O76" s="45"/>
    </row>
    <row r="77" spans="2:15" x14ac:dyDescent="0.3">
      <c r="B77" s="2">
        <v>66</v>
      </c>
      <c r="C77" s="49">
        <f t="shared" ref="C77:C83" si="3">D77*1.16</f>
        <v>-13918.839999999998</v>
      </c>
      <c r="D77" s="49">
        <f t="shared" si="2"/>
        <v>-11999</v>
      </c>
      <c r="E77" s="10">
        <f>-PPMT($C$7,B77,$C$3,$H$11)</f>
        <v>-11348.18230715975</v>
      </c>
      <c r="F77" s="10">
        <f>-IPMT($C$7,B77,$C$3,$H$11)</f>
        <v>-650.81769284026984</v>
      </c>
      <c r="J77" s="46"/>
      <c r="K77" s="36"/>
      <c r="L77" s="36"/>
      <c r="M77" s="48"/>
      <c r="N77" s="45"/>
      <c r="O77" s="45"/>
    </row>
    <row r="78" spans="2:15" x14ac:dyDescent="0.3">
      <c r="B78" s="2">
        <v>67</v>
      </c>
      <c r="C78" s="49">
        <f t="shared" si="3"/>
        <v>-13918.839999999998</v>
      </c>
      <c r="D78" s="49">
        <f t="shared" si="2"/>
        <v>-11999</v>
      </c>
      <c r="E78" s="10">
        <f>-PPMT($C$7,B78,$C$3,$H$11)</f>
        <v>-11438.949044102572</v>
      </c>
      <c r="F78" s="10">
        <f>-IPMT($C$7,B78,$C$3,$H$11)</f>
        <v>-560.05095589744826</v>
      </c>
      <c r="J78" s="46"/>
      <c r="K78" s="36"/>
      <c r="L78" s="36"/>
      <c r="M78" s="48"/>
      <c r="N78" s="45"/>
      <c r="O78" s="45"/>
    </row>
    <row r="79" spans="2:15" x14ac:dyDescent="0.3">
      <c r="B79" s="2">
        <v>68</v>
      </c>
      <c r="C79" s="49">
        <f t="shared" si="3"/>
        <v>-13918.839999999998</v>
      </c>
      <c r="D79" s="49">
        <f t="shared" si="2"/>
        <v>-11999</v>
      </c>
      <c r="E79" s="10">
        <f>-PPMT($C$7,B79,$C$3,$H$11)</f>
        <v>-11530.441765199706</v>
      </c>
      <c r="F79" s="10">
        <f>-IPMT($C$7,B79,$C$3,$H$11)</f>
        <v>-468.55823480031427</v>
      </c>
      <c r="J79" s="46"/>
      <c r="K79" s="36"/>
      <c r="L79" s="36"/>
      <c r="M79" s="48"/>
      <c r="N79" s="45"/>
      <c r="O79" s="45"/>
    </row>
    <row r="80" spans="2:15" x14ac:dyDescent="0.3">
      <c r="B80" s="2">
        <v>69</v>
      </c>
      <c r="C80" s="49">
        <f t="shared" si="3"/>
        <v>-13918.839999999998</v>
      </c>
      <c r="D80" s="49">
        <f t="shared" si="2"/>
        <v>-11999</v>
      </c>
      <c r="E80" s="10">
        <f>-PPMT($C$7,B80,$C$3,$H$11)</f>
        <v>-11622.666277126704</v>
      </c>
      <c r="F80" s="10">
        <f>-IPMT($C$7,B80,$C$3,$H$11)</f>
        <v>-376.33372287331622</v>
      </c>
      <c r="J80" s="46"/>
      <c r="K80" s="36"/>
      <c r="L80" s="36"/>
      <c r="M80" s="48"/>
      <c r="N80" s="45"/>
      <c r="O80" s="45"/>
    </row>
    <row r="81" spans="2:15" x14ac:dyDescent="0.3">
      <c r="B81" s="2">
        <v>70</v>
      </c>
      <c r="C81" s="49">
        <f t="shared" si="3"/>
        <v>-13918.839999999998</v>
      </c>
      <c r="D81" s="49">
        <f t="shared" si="2"/>
        <v>-11999</v>
      </c>
      <c r="E81" s="10">
        <f>-PPMT($C$7,B81,$C$3,$H$11)</f>
        <v>-11715.628433002943</v>
      </c>
      <c r="F81" s="10">
        <f>-IPMT($C$7,B81,$C$3,$H$11)</f>
        <v>-283.37156699707731</v>
      </c>
      <c r="J81" s="45"/>
      <c r="K81" s="45"/>
      <c r="L81" s="45"/>
      <c r="M81" s="45"/>
      <c r="N81" s="45"/>
      <c r="O81" s="45"/>
    </row>
    <row r="82" spans="2:15" x14ac:dyDescent="0.3">
      <c r="B82" s="2">
        <v>71</v>
      </c>
      <c r="C82" s="49">
        <f t="shared" si="3"/>
        <v>-13918.839999999998</v>
      </c>
      <c r="D82" s="49">
        <f t="shared" si="2"/>
        <v>-11999</v>
      </c>
      <c r="E82" s="10">
        <f>-PPMT($C$7,B82,$C$3,$H$11)</f>
        <v>-11809.334132763099</v>
      </c>
      <c r="F82" s="10">
        <f>-IPMT($C$7,B82,$C$3,$H$11)</f>
        <v>-189.66586723692205</v>
      </c>
      <c r="J82" s="45"/>
      <c r="K82" s="45"/>
      <c r="L82" s="45"/>
      <c r="M82" s="45"/>
      <c r="N82" s="45"/>
      <c r="O82" s="45"/>
    </row>
    <row r="83" spans="2:15" x14ac:dyDescent="0.3">
      <c r="B83" s="2">
        <v>72</v>
      </c>
      <c r="C83" s="49">
        <f t="shared" si="3"/>
        <v>-13918.839999999998</v>
      </c>
      <c r="D83" s="49">
        <f t="shared" si="2"/>
        <v>-11999</v>
      </c>
      <c r="E83" s="10">
        <f>-PPMT($C$7,B83,$C$3,$H$11)</f>
        <v>-11903.78932353159</v>
      </c>
      <c r="F83" s="10">
        <f>-IPMT($C$7,B83,$C$3,$H$11)</f>
        <v>-95.210676468430847</v>
      </c>
      <c r="J83" s="45"/>
      <c r="K83" s="45"/>
      <c r="L83" s="45"/>
      <c r="M83" s="45"/>
      <c r="N83" s="45"/>
      <c r="O83" s="45"/>
    </row>
    <row r="84" spans="2:15" x14ac:dyDescent="0.3">
      <c r="J84" s="45"/>
      <c r="K84" s="45"/>
      <c r="L84" s="45"/>
      <c r="M84" s="45"/>
      <c r="N84" s="45"/>
      <c r="O84" s="45"/>
    </row>
    <row r="85" spans="2:15" x14ac:dyDescent="0.3">
      <c r="J85" s="45"/>
      <c r="K85" s="45"/>
      <c r="L85" s="45"/>
      <c r="M85" s="45"/>
      <c r="N85" s="45"/>
      <c r="O85" s="45"/>
    </row>
    <row r="86" spans="2:15" x14ac:dyDescent="0.3">
      <c r="J86" s="45"/>
      <c r="K86" s="45"/>
      <c r="L86" s="45"/>
      <c r="M86" s="45"/>
      <c r="N86" s="45"/>
      <c r="O86" s="45"/>
    </row>
    <row r="87" spans="2:15" x14ac:dyDescent="0.3">
      <c r="J87" s="45"/>
      <c r="K87" s="45"/>
      <c r="L87" s="45"/>
      <c r="M87" s="45"/>
      <c r="N87" s="45"/>
      <c r="O87" s="45"/>
    </row>
    <row r="88" spans="2:15" x14ac:dyDescent="0.3">
      <c r="J88" s="45"/>
      <c r="K88" s="45"/>
      <c r="L88" s="45"/>
      <c r="M88" s="45"/>
      <c r="N88" s="45"/>
      <c r="O88" s="45"/>
    </row>
    <row r="89" spans="2:15" x14ac:dyDescent="0.3">
      <c r="J89" s="45"/>
      <c r="K89" s="45"/>
      <c r="L89" s="45"/>
      <c r="M89" s="45"/>
      <c r="N89" s="45"/>
      <c r="O89" s="45"/>
    </row>
    <row r="90" spans="2:15" x14ac:dyDescent="0.3">
      <c r="J90" s="45"/>
      <c r="K90" s="45"/>
      <c r="L90" s="45"/>
      <c r="M90" s="45"/>
      <c r="N90" s="45"/>
      <c r="O90" s="45"/>
    </row>
    <row r="91" spans="2:15" x14ac:dyDescent="0.3">
      <c r="J91" s="45"/>
      <c r="K91" s="45"/>
      <c r="L91" s="45"/>
      <c r="M91" s="45"/>
      <c r="N91" s="45"/>
      <c r="O91" s="4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Fresadora</vt:lpstr>
      <vt:lpstr>3. TVEO</vt:lpstr>
      <vt:lpstr>4. Cementera</vt:lpstr>
      <vt:lpstr>5. </vt:lpstr>
      <vt:lpstr>6. Camión de Volteo</vt:lpstr>
      <vt:lpstr>7. Teslaaa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Lalito Robles</cp:lastModifiedBy>
  <dcterms:created xsi:type="dcterms:W3CDTF">2022-10-26T23:34:18Z</dcterms:created>
  <dcterms:modified xsi:type="dcterms:W3CDTF">2022-11-15T18:52:48Z</dcterms:modified>
</cp:coreProperties>
</file>