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C:\Users\JEspinoza\Documents\09 Sept\C5\"/>
    </mc:Choice>
  </mc:AlternateContent>
  <xr:revisionPtr revIDLastSave="0" documentId="8_{D09E6748-902D-456F-AD05-DD47C8FE5DA4}" xr6:coauthVersionLast="47" xr6:coauthVersionMax="47" xr10:uidLastSave="{00000000-0000-0000-0000-000000000000}"/>
  <bookViews>
    <workbookView xWindow="-100" yWindow="-100" windowWidth="21467" windowHeight="11443" tabRatio="884" activeTab="2" xr2:uid="{00000000-000D-0000-FFFF-FFFF00000000}"/>
  </bookViews>
  <sheets>
    <sheet name="REDISPONIBLE QUINCENAL" sheetId="1" r:id="rId1"/>
    <sheet name="REDISPONIBLE MENSUAL" sheetId="3" r:id="rId2"/>
    <sheet name="SIN REDISPOSICION-QUINCENAL" sheetId="4" r:id="rId3"/>
    <sheet name="SIN REDISPOSICION-MENSUAL" sheetId="6" r:id="rId4"/>
  </sheets>
  <definedNames>
    <definedName name="_xlnm._FilterDatabase" localSheetId="2" hidden="1">'SIN REDISPOSICION-QUINCENAL'!$A$1:$D$8</definedName>
    <definedName name="_xlnm.Print_Area" localSheetId="1">'REDISPONIBLE MENSUAL'!$A$1:$J$82</definedName>
    <definedName name="_xlnm.Print_Area" localSheetId="0">'REDISPONIBLE QUINCENAL'!$A$1:$J$154</definedName>
    <definedName name="_xlnm.Print_Area" localSheetId="3">'SIN REDISPOSICION-MENSUAL'!$A$1:$J$15</definedName>
    <definedName name="_xlnm.Print_Area" localSheetId="2">'SIN REDISPOSICION-QUINCENAL'!$A$1:$J$18</definedName>
    <definedName name="_xlnm.Print_Titles" localSheetId="1">'REDISPONIBLE MENSUAL'!$10:$10</definedName>
    <definedName name="_xlnm.Print_Titles" localSheetId="0">'REDISPONIBLE QUINCENAL'!$10:$10</definedName>
    <definedName name="_xlnm.Print_Titles" localSheetId="3">'SIN REDISPOSICION-MENSUAL'!$10:$10</definedName>
    <definedName name="_xlnm.Print_Titles" localSheetId="2">'SIN REDISPOSICION-QUINCENAL'!$10:$10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6" l="1"/>
  <c r="J12" i="6" s="1"/>
  <c r="J13" i="6" s="1"/>
  <c r="J14" i="6" s="1"/>
  <c r="J15" i="6" s="1"/>
  <c r="J16" i="6" s="1"/>
  <c r="L6" i="6"/>
  <c r="B11" i="6"/>
  <c r="J8" i="6"/>
  <c r="L4" i="6"/>
  <c r="B2" i="6"/>
  <c r="J11" i="4"/>
  <c r="J12" i="4" s="1"/>
  <c r="J13" i="4" s="1"/>
  <c r="J14" i="4" s="1"/>
  <c r="J15" i="4" s="1"/>
  <c r="J16" i="4" s="1"/>
  <c r="J17" i="4" s="1"/>
  <c r="J18" i="4" s="1"/>
  <c r="J19" i="4" s="1"/>
  <c r="J20" i="4" s="1"/>
  <c r="J21" i="4" s="1"/>
  <c r="J22" i="4" s="1"/>
  <c r="B11" i="4"/>
  <c r="J8" i="4"/>
  <c r="L6" i="4"/>
  <c r="L4" i="4"/>
  <c r="B2" i="4"/>
  <c r="B1" i="4"/>
  <c r="J11" i="3"/>
  <c r="F11" i="3" s="1"/>
  <c r="J11" i="1"/>
  <c r="B11" i="3"/>
  <c r="L6" i="3"/>
  <c r="J8" i="3"/>
  <c r="L4" i="3"/>
  <c r="B2" i="3"/>
  <c r="B7" i="6" l="1"/>
  <c r="E11" i="6"/>
  <c r="G11" i="6" s="1"/>
  <c r="F11" i="6"/>
  <c r="B7" i="4"/>
  <c r="F11" i="4"/>
  <c r="B6" i="4" s="1"/>
  <c r="E11" i="4"/>
  <c r="G11" i="4" s="1"/>
  <c r="E11" i="3"/>
  <c r="G11" i="3" s="1"/>
  <c r="B7" i="3"/>
  <c r="J12" i="3"/>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H11" i="6" l="1"/>
  <c r="B6" i="6"/>
  <c r="D11" i="6"/>
  <c r="I11" i="6" s="1"/>
  <c r="B12" i="6" s="1"/>
  <c r="H11" i="4"/>
  <c r="D11" i="4"/>
  <c r="I11" i="4" s="1"/>
  <c r="B12" i="4" s="1"/>
  <c r="H11" i="3"/>
  <c r="B6" i="3"/>
  <c r="D11" i="3"/>
  <c r="I11" i="3" s="1"/>
  <c r="B12" i="3" s="1"/>
  <c r="B2" i="1"/>
  <c r="F12" i="6" l="1"/>
  <c r="E12" i="6"/>
  <c r="G12" i="6" s="1"/>
  <c r="E12" i="4"/>
  <c r="G12" i="4" s="1"/>
  <c r="F12" i="4"/>
  <c r="E12" i="3"/>
  <c r="G12" i="3" s="1"/>
  <c r="F12" i="3"/>
  <c r="J8" i="1"/>
  <c r="H12" i="6" l="1"/>
  <c r="D12" i="6"/>
  <c r="I12" i="6" s="1"/>
  <c r="B13" i="6" s="1"/>
  <c r="H12" i="4"/>
  <c r="D12" i="4"/>
  <c r="I12" i="4" s="1"/>
  <c r="B13" i="4" s="1"/>
  <c r="H12" i="3"/>
  <c r="D12" i="3"/>
  <c r="I12" i="3" s="1"/>
  <c r="B13" i="3" s="1"/>
  <c r="B11" i="1"/>
  <c r="L6" i="1"/>
  <c r="B7" i="1" s="1"/>
  <c r="L4" i="1"/>
  <c r="E13" i="6" l="1"/>
  <c r="G13" i="6" s="1"/>
  <c r="F13" i="6"/>
  <c r="E13" i="4"/>
  <c r="G13" i="4" s="1"/>
  <c r="F13" i="4"/>
  <c r="E11" i="1"/>
  <c r="G11" i="1" s="1"/>
  <c r="F11" i="1"/>
  <c r="E13" i="3"/>
  <c r="G13" i="3" s="1"/>
  <c r="F13" i="3"/>
  <c r="J12" i="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H13" i="6" l="1"/>
  <c r="D13" i="6"/>
  <c r="I13" i="6" s="1"/>
  <c r="B14" i="6" s="1"/>
  <c r="H13" i="4"/>
  <c r="D13" i="4"/>
  <c r="I13" i="4" s="1"/>
  <c r="B14" i="4" s="1"/>
  <c r="J108" i="1"/>
  <c r="J109" i="1" s="1"/>
  <c r="J110" i="1" s="1"/>
  <c r="J111" i="1" s="1"/>
  <c r="J112" i="1" s="1"/>
  <c r="J113" i="1" s="1"/>
  <c r="J114" i="1" s="1"/>
  <c r="J115" i="1" s="1"/>
  <c r="J116" i="1" s="1"/>
  <c r="J117" i="1" s="1"/>
  <c r="J118" i="1" s="1"/>
  <c r="J119" i="1" s="1"/>
  <c r="H13" i="3"/>
  <c r="D13" i="3"/>
  <c r="I13" i="3" s="1"/>
  <c r="B14" i="3" s="1"/>
  <c r="H11" i="1"/>
  <c r="B6" i="1"/>
  <c r="D11" i="1"/>
  <c r="I11" i="1" s="1"/>
  <c r="B12" i="1" s="1"/>
  <c r="E14" i="6" l="1"/>
  <c r="G14" i="6" s="1"/>
  <c r="F14" i="6"/>
  <c r="F14" i="4"/>
  <c r="E14" i="4"/>
  <c r="G14" i="4" s="1"/>
  <c r="J120" i="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E12" i="1"/>
  <c r="G12" i="1" s="1"/>
  <c r="F12" i="1"/>
  <c r="E14" i="3"/>
  <c r="G14" i="3" s="1"/>
  <c r="F14" i="3"/>
  <c r="D14" i="6" l="1"/>
  <c r="I14" i="6" s="1"/>
  <c r="B15" i="6" s="1"/>
  <c r="H14" i="6"/>
  <c r="H14" i="4"/>
  <c r="D14" i="4"/>
  <c r="I14" i="4" s="1"/>
  <c r="B15" i="4" s="1"/>
  <c r="H14" i="3"/>
  <c r="D14" i="3"/>
  <c r="I14" i="3" s="1"/>
  <c r="B15" i="3" s="1"/>
  <c r="E15" i="6" l="1"/>
  <c r="G15" i="6" s="1"/>
  <c r="F15" i="6"/>
  <c r="F15" i="4"/>
  <c r="E15" i="4"/>
  <c r="G15" i="4" s="1"/>
  <c r="E15" i="3"/>
  <c r="G15" i="3" s="1"/>
  <c r="F15" i="3"/>
  <c r="D12" i="1"/>
  <c r="I12" i="1" s="1"/>
  <c r="B13" i="1" s="1"/>
  <c r="F13" i="1" s="1"/>
  <c r="H12" i="1"/>
  <c r="H15" i="6" l="1"/>
  <c r="D15" i="6"/>
  <c r="I15" i="6" s="1"/>
  <c r="B16" i="6" s="1"/>
  <c r="H15" i="4"/>
  <c r="D15" i="4"/>
  <c r="I15" i="4" s="1"/>
  <c r="B16" i="4" s="1"/>
  <c r="E13" i="1"/>
  <c r="H15" i="3"/>
  <c r="D15" i="3"/>
  <c r="I15" i="3" s="1"/>
  <c r="B16" i="3" s="1"/>
  <c r="E16" i="6" l="1"/>
  <c r="G16" i="6" s="1"/>
  <c r="F16" i="6"/>
  <c r="E16" i="4"/>
  <c r="G16" i="4" s="1"/>
  <c r="F16" i="4"/>
  <c r="E16" i="3"/>
  <c r="G16" i="3" s="1"/>
  <c r="F16" i="3"/>
  <c r="G13" i="1"/>
  <c r="D13" i="1"/>
  <c r="D16" i="6" l="1"/>
  <c r="I16" i="6" s="1"/>
  <c r="H16" i="6"/>
  <c r="D16" i="4"/>
  <c r="I16" i="4" s="1"/>
  <c r="B17" i="4" s="1"/>
  <c r="H16" i="4"/>
  <c r="H16" i="3"/>
  <c r="D16" i="3"/>
  <c r="I16" i="3" s="1"/>
  <c r="B17" i="3" s="1"/>
  <c r="H13" i="1"/>
  <c r="I13" i="1"/>
  <c r="B14" i="1" s="1"/>
  <c r="E17" i="4" l="1"/>
  <c r="G17" i="4" s="1"/>
  <c r="F17" i="4"/>
  <c r="E14" i="1"/>
  <c r="F14" i="1"/>
  <c r="E17" i="3"/>
  <c r="G17" i="3" s="1"/>
  <c r="F17" i="3"/>
  <c r="D17" i="4" l="1"/>
  <c r="I17" i="4" s="1"/>
  <c r="B18" i="4" s="1"/>
  <c r="H17" i="4"/>
  <c r="H17" i="3"/>
  <c r="D17" i="3"/>
  <c r="I17" i="3" s="1"/>
  <c r="B18" i="3" s="1"/>
  <c r="G14" i="1"/>
  <c r="D14" i="1"/>
  <c r="E18" i="4" l="1"/>
  <c r="G18" i="4" s="1"/>
  <c r="F18" i="4"/>
  <c r="E18" i="3"/>
  <c r="G18" i="3" s="1"/>
  <c r="F18" i="3"/>
  <c r="I14" i="1"/>
  <c r="B15" i="1" s="1"/>
  <c r="H14" i="1"/>
  <c r="D18" i="4" l="1"/>
  <c r="I18" i="4" s="1"/>
  <c r="B19" i="4" s="1"/>
  <c r="H18" i="4"/>
  <c r="E15" i="1"/>
  <c r="F15" i="1"/>
  <c r="H18" i="3"/>
  <c r="D18" i="3"/>
  <c r="I18" i="3" s="1"/>
  <c r="B19" i="3" s="1"/>
  <c r="F19" i="4" l="1"/>
  <c r="E19" i="4"/>
  <c r="G19" i="4" s="1"/>
  <c r="E19" i="3"/>
  <c r="G19" i="3" s="1"/>
  <c r="F19" i="3"/>
  <c r="D15" i="1"/>
  <c r="G15" i="1"/>
  <c r="H15" i="1" s="1"/>
  <c r="D19" i="4" l="1"/>
  <c r="I19" i="4" s="1"/>
  <c r="B20" i="4" s="1"/>
  <c r="H19" i="4"/>
  <c r="H19" i="3"/>
  <c r="D19" i="3"/>
  <c r="I19" i="3" s="1"/>
  <c r="B20" i="3" s="1"/>
  <c r="I15" i="1"/>
  <c r="B16" i="1" s="1"/>
  <c r="E20" i="4" l="1"/>
  <c r="G20" i="4" s="1"/>
  <c r="F20" i="4"/>
  <c r="E16" i="1"/>
  <c r="F16" i="1"/>
  <c r="E20" i="3"/>
  <c r="G20" i="3" s="1"/>
  <c r="F20" i="3"/>
  <c r="D20" i="4" l="1"/>
  <c r="I20" i="4" s="1"/>
  <c r="B21" i="4" s="1"/>
  <c r="H20" i="4"/>
  <c r="H20" i="3"/>
  <c r="D20" i="3"/>
  <c r="I20" i="3" s="1"/>
  <c r="B21" i="3" s="1"/>
  <c r="G16" i="1"/>
  <c r="H16" i="1" s="1"/>
  <c r="D16" i="1"/>
  <c r="F21" i="4" l="1"/>
  <c r="E21" i="4"/>
  <c r="G21" i="4" s="1"/>
  <c r="E21" i="3"/>
  <c r="G21" i="3" s="1"/>
  <c r="F21" i="3"/>
  <c r="I16" i="1"/>
  <c r="B17" i="1" s="1"/>
  <c r="D21" i="4" l="1"/>
  <c r="I21" i="4" s="1"/>
  <c r="B22" i="4" s="1"/>
  <c r="H21" i="4"/>
  <c r="E17" i="1"/>
  <c r="F17" i="1"/>
  <c r="H21" i="3"/>
  <c r="D21" i="3"/>
  <c r="I21" i="3" s="1"/>
  <c r="B22" i="3" s="1"/>
  <c r="E22" i="4" l="1"/>
  <c r="G22" i="4" s="1"/>
  <c r="F22" i="4"/>
  <c r="E22" i="3"/>
  <c r="G22" i="3" s="1"/>
  <c r="F22" i="3"/>
  <c r="G17" i="1"/>
  <c r="H17" i="1" s="1"/>
  <c r="D17" i="1"/>
  <c r="D22" i="4" l="1"/>
  <c r="I22" i="4" s="1"/>
  <c r="H22" i="4"/>
  <c r="H22" i="3"/>
  <c r="D22" i="3"/>
  <c r="I22" i="3" s="1"/>
  <c r="B23" i="3" s="1"/>
  <c r="I17" i="1"/>
  <c r="B18" i="1" s="1"/>
  <c r="E18" i="1" l="1"/>
  <c r="F18" i="1"/>
  <c r="E23" i="3"/>
  <c r="G23" i="3" s="1"/>
  <c r="F23" i="3"/>
  <c r="H23" i="3" l="1"/>
  <c r="D23" i="3"/>
  <c r="I23" i="3" s="1"/>
  <c r="B24" i="3" s="1"/>
  <c r="G18" i="1"/>
  <c r="H18" i="1" s="1"/>
  <c r="D18" i="1"/>
  <c r="E24" i="3" l="1"/>
  <c r="G24" i="3" s="1"/>
  <c r="F24" i="3"/>
  <c r="I18" i="1"/>
  <c r="B19" i="1" s="1"/>
  <c r="E19" i="1" l="1"/>
  <c r="F19" i="1"/>
  <c r="H24" i="3"/>
  <c r="D24" i="3"/>
  <c r="I24" i="3" s="1"/>
  <c r="B25" i="3" s="1"/>
  <c r="E25" i="3" l="1"/>
  <c r="G25" i="3" s="1"/>
  <c r="F25" i="3"/>
  <c r="G19" i="1"/>
  <c r="H19" i="1" s="1"/>
  <c r="D19" i="1"/>
  <c r="H25" i="3" l="1"/>
  <c r="D25" i="3"/>
  <c r="I25" i="3" s="1"/>
  <c r="B26" i="3" s="1"/>
  <c r="I19" i="1"/>
  <c r="B20" i="1" s="1"/>
  <c r="E20" i="1" l="1"/>
  <c r="F20" i="1"/>
  <c r="E26" i="3"/>
  <c r="G26" i="3" s="1"/>
  <c r="F26" i="3"/>
  <c r="H26" i="3" l="1"/>
  <c r="D26" i="3"/>
  <c r="I26" i="3" s="1"/>
  <c r="B27" i="3" s="1"/>
  <c r="G20" i="1"/>
  <c r="H20" i="1" s="1"/>
  <c r="D20" i="1"/>
  <c r="E27" i="3" l="1"/>
  <c r="G27" i="3" s="1"/>
  <c r="F27" i="3"/>
  <c r="I20" i="1"/>
  <c r="B21" i="1" s="1"/>
  <c r="E21" i="1" l="1"/>
  <c r="F21" i="1"/>
  <c r="H27" i="3"/>
  <c r="D27" i="3"/>
  <c r="I27" i="3" s="1"/>
  <c r="B28" i="3" s="1"/>
  <c r="E28" i="3" l="1"/>
  <c r="G28" i="3" s="1"/>
  <c r="F28" i="3"/>
  <c r="G21" i="1"/>
  <c r="H21" i="1" s="1"/>
  <c r="D21" i="1"/>
  <c r="H28" i="3" l="1"/>
  <c r="D28" i="3"/>
  <c r="I28" i="3" s="1"/>
  <c r="B29" i="3" s="1"/>
  <c r="I21" i="1"/>
  <c r="B22" i="1" s="1"/>
  <c r="E22" i="1" l="1"/>
  <c r="F22" i="1"/>
  <c r="E29" i="3"/>
  <c r="G29" i="3" s="1"/>
  <c r="F29" i="3"/>
  <c r="H29" i="3" l="1"/>
  <c r="D29" i="3"/>
  <c r="I29" i="3" s="1"/>
  <c r="B30" i="3" s="1"/>
  <c r="G22" i="1"/>
  <c r="D22" i="1"/>
  <c r="E30" i="3" l="1"/>
  <c r="G30" i="3" s="1"/>
  <c r="F30" i="3"/>
  <c r="H22" i="1"/>
  <c r="I22" i="1"/>
  <c r="B23" i="1" s="1"/>
  <c r="E23" i="1" l="1"/>
  <c r="F23" i="1"/>
  <c r="H30" i="3"/>
  <c r="D30" i="3"/>
  <c r="I30" i="3" s="1"/>
  <c r="B31" i="3" s="1"/>
  <c r="E31" i="3" l="1"/>
  <c r="G31" i="3" s="1"/>
  <c r="F31" i="3"/>
  <c r="G23" i="1"/>
  <c r="H23" i="1" s="1"/>
  <c r="D23" i="1"/>
  <c r="H31" i="3" l="1"/>
  <c r="D31" i="3"/>
  <c r="I31" i="3" s="1"/>
  <c r="B32" i="3" s="1"/>
  <c r="I23" i="1"/>
  <c r="B24" i="1" s="1"/>
  <c r="E24" i="1" l="1"/>
  <c r="F24" i="1"/>
  <c r="E32" i="3"/>
  <c r="G32" i="3" s="1"/>
  <c r="F32" i="3"/>
  <c r="H32" i="3" l="1"/>
  <c r="D32" i="3"/>
  <c r="I32" i="3" s="1"/>
  <c r="B33" i="3" s="1"/>
  <c r="D24" i="1"/>
  <c r="G24" i="1"/>
  <c r="H24" i="1" s="1"/>
  <c r="E33" i="3" l="1"/>
  <c r="G33" i="3" s="1"/>
  <c r="F33" i="3"/>
  <c r="I24" i="1"/>
  <c r="B25" i="1" s="1"/>
  <c r="E25" i="1" l="1"/>
  <c r="F25" i="1"/>
  <c r="H33" i="3"/>
  <c r="D33" i="3"/>
  <c r="I33" i="3" s="1"/>
  <c r="B34" i="3" s="1"/>
  <c r="E34" i="3" l="1"/>
  <c r="G34" i="3" s="1"/>
  <c r="F34" i="3"/>
  <c r="G25" i="1"/>
  <c r="H25" i="1" s="1"/>
  <c r="D25" i="1"/>
  <c r="H34" i="3" l="1"/>
  <c r="D34" i="3"/>
  <c r="I34" i="3" s="1"/>
  <c r="B35" i="3" s="1"/>
  <c r="I25" i="1"/>
  <c r="B26" i="1" s="1"/>
  <c r="E26" i="1" l="1"/>
  <c r="F26" i="1"/>
  <c r="E35" i="3"/>
  <c r="G35" i="3" s="1"/>
  <c r="F35" i="3"/>
  <c r="H35" i="3" l="1"/>
  <c r="D35" i="3"/>
  <c r="I35" i="3" s="1"/>
  <c r="B36" i="3" s="1"/>
  <c r="G26" i="1"/>
  <c r="H26" i="1" s="1"/>
  <c r="D26" i="1"/>
  <c r="E36" i="3" l="1"/>
  <c r="G36" i="3" s="1"/>
  <c r="F36" i="3"/>
  <c r="I26" i="1"/>
  <c r="B27" i="1" s="1"/>
  <c r="E27" i="1" l="1"/>
  <c r="F27" i="1"/>
  <c r="H36" i="3"/>
  <c r="D36" i="3"/>
  <c r="I36" i="3" s="1"/>
  <c r="B37" i="3" s="1"/>
  <c r="E37" i="3" l="1"/>
  <c r="G37" i="3" s="1"/>
  <c r="F37" i="3"/>
  <c r="G27" i="1"/>
  <c r="H27" i="1" s="1"/>
  <c r="D27" i="1"/>
  <c r="H37" i="3" l="1"/>
  <c r="D37" i="3"/>
  <c r="I37" i="3" s="1"/>
  <c r="B38" i="3" s="1"/>
  <c r="I27" i="1"/>
  <c r="B28" i="1" s="1"/>
  <c r="E28" i="1" l="1"/>
  <c r="F28" i="1"/>
  <c r="E38" i="3"/>
  <c r="F38" i="3"/>
  <c r="G38" i="3"/>
  <c r="H38" i="3" l="1"/>
  <c r="D38" i="3"/>
  <c r="I38" i="3" s="1"/>
  <c r="B39" i="3" s="1"/>
  <c r="G28" i="1"/>
  <c r="H28" i="1" s="1"/>
  <c r="D28" i="1"/>
  <c r="E39" i="3" l="1"/>
  <c r="G39" i="3" s="1"/>
  <c r="F39" i="3"/>
  <c r="I28" i="1"/>
  <c r="B29" i="1" s="1"/>
  <c r="E29" i="1" l="1"/>
  <c r="F29" i="1"/>
  <c r="H39" i="3"/>
  <c r="D39" i="3"/>
  <c r="I39" i="3" s="1"/>
  <c r="B40" i="3" s="1"/>
  <c r="E40" i="3" l="1"/>
  <c r="G40" i="3" s="1"/>
  <c r="F40" i="3"/>
  <c r="G29" i="1"/>
  <c r="H29" i="1" s="1"/>
  <c r="D29" i="1"/>
  <c r="H40" i="3" l="1"/>
  <c r="D40" i="3"/>
  <c r="I40" i="3" s="1"/>
  <c r="B41" i="3" s="1"/>
  <c r="I29" i="1"/>
  <c r="B30" i="1" s="1"/>
  <c r="E30" i="1" l="1"/>
  <c r="F30" i="1"/>
  <c r="E41" i="3"/>
  <c r="G41" i="3" s="1"/>
  <c r="F41" i="3"/>
  <c r="H41" i="3" l="1"/>
  <c r="D41" i="3"/>
  <c r="I41" i="3" s="1"/>
  <c r="B42" i="3" s="1"/>
  <c r="G30" i="1"/>
  <c r="H30" i="1" s="1"/>
  <c r="D30" i="1"/>
  <c r="E42" i="3" l="1"/>
  <c r="G42" i="3" s="1"/>
  <c r="F42" i="3"/>
  <c r="I30" i="1"/>
  <c r="B31" i="1" s="1"/>
  <c r="E31" i="1" l="1"/>
  <c r="F31" i="1"/>
  <c r="H42" i="3"/>
  <c r="D42" i="3"/>
  <c r="I42" i="3" s="1"/>
  <c r="B43" i="3" s="1"/>
  <c r="E43" i="3" l="1"/>
  <c r="G43" i="3" s="1"/>
  <c r="F43" i="3"/>
  <c r="G31" i="1"/>
  <c r="H31" i="1" s="1"/>
  <c r="D31" i="1"/>
  <c r="H43" i="3" l="1"/>
  <c r="D43" i="3"/>
  <c r="I43" i="3" s="1"/>
  <c r="B44" i="3" s="1"/>
  <c r="I31" i="1"/>
  <c r="B32" i="1" s="1"/>
  <c r="E32" i="1" l="1"/>
  <c r="F32" i="1"/>
  <c r="E44" i="3"/>
  <c r="G44" i="3" s="1"/>
  <c r="F44" i="3"/>
  <c r="H44" i="3" l="1"/>
  <c r="D44" i="3"/>
  <c r="I44" i="3" s="1"/>
  <c r="B45" i="3" s="1"/>
  <c r="D32" i="1"/>
  <c r="I32" i="1" s="1"/>
  <c r="B33" i="1" s="1"/>
  <c r="G32" i="1"/>
  <c r="H32" i="1" s="1"/>
  <c r="E33" i="1" l="1"/>
  <c r="F33" i="1"/>
  <c r="E45" i="3"/>
  <c r="G45" i="3" s="1"/>
  <c r="F45" i="3"/>
  <c r="H45" i="3" l="1"/>
  <c r="D45" i="3"/>
  <c r="I45" i="3" s="1"/>
  <c r="B46" i="3" s="1"/>
  <c r="G33" i="1"/>
  <c r="H33" i="1" s="1"/>
  <c r="D33" i="1"/>
  <c r="E46" i="3" l="1"/>
  <c r="G46" i="3" s="1"/>
  <c r="F46" i="3"/>
  <c r="I33" i="1"/>
  <c r="B34" i="1" s="1"/>
  <c r="E34" i="1" l="1"/>
  <c r="F34" i="1"/>
  <c r="H46" i="3"/>
  <c r="D46" i="3"/>
  <c r="I46" i="3" s="1"/>
  <c r="B47" i="3" s="1"/>
  <c r="E47" i="3" l="1"/>
  <c r="G47" i="3" s="1"/>
  <c r="F47" i="3"/>
  <c r="G34" i="1"/>
  <c r="H34" i="1" s="1"/>
  <c r="D34" i="1"/>
  <c r="H47" i="3" l="1"/>
  <c r="D47" i="3"/>
  <c r="I47" i="3" s="1"/>
  <c r="B48" i="3" s="1"/>
  <c r="I34" i="1"/>
  <c r="B35" i="1" s="1"/>
  <c r="E35" i="1" l="1"/>
  <c r="F35" i="1"/>
  <c r="E48" i="3"/>
  <c r="F48" i="3"/>
  <c r="G48" i="3"/>
  <c r="H48" i="3" l="1"/>
  <c r="D48" i="3"/>
  <c r="I48" i="3" s="1"/>
  <c r="B49" i="3" s="1"/>
  <c r="G35" i="1"/>
  <c r="H35" i="1" s="1"/>
  <c r="D35" i="1"/>
  <c r="E49" i="3" l="1"/>
  <c r="G49" i="3" s="1"/>
  <c r="F49" i="3"/>
  <c r="I35" i="1"/>
  <c r="B36" i="1" s="1"/>
  <c r="E36" i="1" l="1"/>
  <c r="F36" i="1"/>
  <c r="H49" i="3"/>
  <c r="D49" i="3"/>
  <c r="I49" i="3" s="1"/>
  <c r="B50" i="3" s="1"/>
  <c r="E50" i="3" l="1"/>
  <c r="G50" i="3" s="1"/>
  <c r="F50" i="3"/>
  <c r="D36" i="1"/>
  <c r="G36" i="1"/>
  <c r="H36" i="1" s="1"/>
  <c r="H50" i="3" l="1"/>
  <c r="D50" i="3"/>
  <c r="I50" i="3" s="1"/>
  <c r="B51" i="3" s="1"/>
  <c r="I36" i="1"/>
  <c r="B37" i="1" s="1"/>
  <c r="E37" i="1" l="1"/>
  <c r="F37" i="1"/>
  <c r="E51" i="3"/>
  <c r="F51" i="3"/>
  <c r="G51" i="3"/>
  <c r="H51" i="3" l="1"/>
  <c r="D51" i="3"/>
  <c r="I51" i="3" s="1"/>
  <c r="B52" i="3" s="1"/>
  <c r="G37" i="1"/>
  <c r="H37" i="1" s="1"/>
  <c r="D37" i="1"/>
  <c r="E52" i="3" l="1"/>
  <c r="G52" i="3" s="1"/>
  <c r="F52" i="3"/>
  <c r="I37" i="1"/>
  <c r="B38" i="1" s="1"/>
  <c r="E38" i="1" l="1"/>
  <c r="F38" i="1"/>
  <c r="H52" i="3"/>
  <c r="D52" i="3"/>
  <c r="I52" i="3" s="1"/>
  <c r="B53" i="3" s="1"/>
  <c r="E53" i="3" l="1"/>
  <c r="G53" i="3" s="1"/>
  <c r="F53" i="3"/>
  <c r="G38" i="1"/>
  <c r="H38" i="1" s="1"/>
  <c r="D38" i="1"/>
  <c r="H53" i="3" l="1"/>
  <c r="D53" i="3"/>
  <c r="I53" i="3" s="1"/>
  <c r="B54" i="3" s="1"/>
  <c r="I38" i="1"/>
  <c r="B39" i="1" s="1"/>
  <c r="E39" i="1" l="1"/>
  <c r="F39" i="1"/>
  <c r="E54" i="3"/>
  <c r="G54" i="3" s="1"/>
  <c r="F54" i="3"/>
  <c r="H54" i="3" l="1"/>
  <c r="D54" i="3"/>
  <c r="I54" i="3" s="1"/>
  <c r="B55" i="3" s="1"/>
  <c r="G39" i="1"/>
  <c r="H39" i="1" s="1"/>
  <c r="D39" i="1"/>
  <c r="E55" i="3" l="1"/>
  <c r="G55" i="3" s="1"/>
  <c r="F55" i="3"/>
  <c r="I39" i="1"/>
  <c r="B40" i="1" s="1"/>
  <c r="E40" i="1" l="1"/>
  <c r="F40" i="1"/>
  <c r="H55" i="3"/>
  <c r="D55" i="3"/>
  <c r="I55" i="3" s="1"/>
  <c r="B56" i="3" s="1"/>
  <c r="E56" i="3" l="1"/>
  <c r="G56" i="3" s="1"/>
  <c r="F56" i="3"/>
  <c r="D40" i="1"/>
  <c r="I40" i="1" s="1"/>
  <c r="B41" i="1" s="1"/>
  <c r="G40" i="1"/>
  <c r="H40" i="1" s="1"/>
  <c r="E41" i="1" l="1"/>
  <c r="F41" i="1"/>
  <c r="H56" i="3"/>
  <c r="D56" i="3"/>
  <c r="I56" i="3" s="1"/>
  <c r="B57" i="3" s="1"/>
  <c r="E57" i="3" l="1"/>
  <c r="G57" i="3" s="1"/>
  <c r="F57" i="3"/>
  <c r="G41" i="1"/>
  <c r="H41" i="1" s="1"/>
  <c r="D41" i="1"/>
  <c r="H57" i="3" l="1"/>
  <c r="D57" i="3"/>
  <c r="I57" i="3" s="1"/>
  <c r="B58" i="3" s="1"/>
  <c r="I41" i="1"/>
  <c r="B42" i="1" s="1"/>
  <c r="E42" i="1" l="1"/>
  <c r="F42" i="1"/>
  <c r="E58" i="3"/>
  <c r="F58" i="3"/>
  <c r="G58" i="3"/>
  <c r="H58" i="3" l="1"/>
  <c r="D58" i="3"/>
  <c r="I58" i="3" s="1"/>
  <c r="B59" i="3" s="1"/>
  <c r="G42" i="1"/>
  <c r="H42" i="1" s="1"/>
  <c r="D42" i="1"/>
  <c r="E59" i="3" l="1"/>
  <c r="G59" i="3" s="1"/>
  <c r="F59" i="3"/>
  <c r="I42" i="1"/>
  <c r="B43" i="1" s="1"/>
  <c r="E43" i="1" l="1"/>
  <c r="F43" i="1"/>
  <c r="H59" i="3"/>
  <c r="D59" i="3"/>
  <c r="I59" i="3" s="1"/>
  <c r="B60" i="3" s="1"/>
  <c r="E60" i="3" l="1"/>
  <c r="G60" i="3" s="1"/>
  <c r="F60" i="3"/>
  <c r="G43" i="1"/>
  <c r="H43" i="1" s="1"/>
  <c r="D43" i="1"/>
  <c r="H60" i="3" l="1"/>
  <c r="D60" i="3"/>
  <c r="I60" i="3" s="1"/>
  <c r="B61" i="3" s="1"/>
  <c r="I43" i="1"/>
  <c r="B44" i="1" s="1"/>
  <c r="E44" i="1" l="1"/>
  <c r="F44" i="1"/>
  <c r="E61" i="3"/>
  <c r="G61" i="3" s="1"/>
  <c r="F61" i="3"/>
  <c r="H61" i="3" l="1"/>
  <c r="D61" i="3"/>
  <c r="I61" i="3" s="1"/>
  <c r="B62" i="3" s="1"/>
  <c r="D44" i="1"/>
  <c r="I44" i="1" s="1"/>
  <c r="B45" i="1" s="1"/>
  <c r="G44" i="1"/>
  <c r="H44" i="1" s="1"/>
  <c r="E45" i="1" l="1"/>
  <c r="F45" i="1"/>
  <c r="E62" i="3"/>
  <c r="F62" i="3"/>
  <c r="G62" i="3"/>
  <c r="H62" i="3" l="1"/>
  <c r="D62" i="3"/>
  <c r="I62" i="3" s="1"/>
  <c r="B63" i="3" s="1"/>
  <c r="D45" i="1"/>
  <c r="G45" i="1"/>
  <c r="H45" i="1" s="1"/>
  <c r="E63" i="3" l="1"/>
  <c r="F63" i="3"/>
  <c r="G63" i="3"/>
  <c r="I45" i="1"/>
  <c r="B46" i="1" s="1"/>
  <c r="E46" i="1" l="1"/>
  <c r="F46" i="1"/>
  <c r="H63" i="3"/>
  <c r="D63" i="3"/>
  <c r="I63" i="3" s="1"/>
  <c r="B64" i="3" s="1"/>
  <c r="D46" i="1" l="1"/>
  <c r="I46" i="1" s="1"/>
  <c r="B47" i="1" s="1"/>
  <c r="G46" i="1"/>
  <c r="H46" i="1" s="1"/>
  <c r="E64" i="3"/>
  <c r="F64" i="3"/>
  <c r="G64" i="3"/>
  <c r="E47" i="1" l="1"/>
  <c r="F47" i="1"/>
  <c r="H64" i="3"/>
  <c r="D64" i="3"/>
  <c r="I64" i="3" s="1"/>
  <c r="B65" i="3" s="1"/>
  <c r="E65" i="3" l="1"/>
  <c r="G65" i="3" s="1"/>
  <c r="F65" i="3"/>
  <c r="D47" i="1"/>
  <c r="I47" i="1" s="1"/>
  <c r="B48" i="1" s="1"/>
  <c r="G47" i="1"/>
  <c r="H47" i="1" s="1"/>
  <c r="E48" i="1" l="1"/>
  <c r="F48" i="1"/>
  <c r="H65" i="3"/>
  <c r="D65" i="3"/>
  <c r="I65" i="3" s="1"/>
  <c r="B66" i="3" s="1"/>
  <c r="E66" i="3" l="1"/>
  <c r="G66" i="3" s="1"/>
  <c r="F66" i="3"/>
  <c r="G48" i="1"/>
  <c r="H48" i="1" s="1"/>
  <c r="D48" i="1"/>
  <c r="H66" i="3" l="1"/>
  <c r="D66" i="3"/>
  <c r="I66" i="3" s="1"/>
  <c r="B67" i="3" s="1"/>
  <c r="I48" i="1"/>
  <c r="B49" i="1" s="1"/>
  <c r="E49" i="1" l="1"/>
  <c r="F49" i="1"/>
  <c r="E67" i="3"/>
  <c r="F67" i="3"/>
  <c r="G67" i="3"/>
  <c r="H67" i="3" l="1"/>
  <c r="D67" i="3"/>
  <c r="I67" i="3" s="1"/>
  <c r="B68" i="3" s="1"/>
  <c r="D49" i="1"/>
  <c r="G49" i="1"/>
  <c r="H49" i="1" s="1"/>
  <c r="E68" i="3" l="1"/>
  <c r="G68" i="3" s="1"/>
  <c r="F68" i="3"/>
  <c r="I49" i="1"/>
  <c r="B50" i="1" s="1"/>
  <c r="F50" i="1" s="1"/>
  <c r="E50" i="1" l="1"/>
  <c r="G50" i="1" s="1"/>
  <c r="H68" i="3"/>
  <c r="D68" i="3"/>
  <c r="I68" i="3" s="1"/>
  <c r="B69" i="3" s="1"/>
  <c r="H50" i="1" l="1"/>
  <c r="E69" i="3"/>
  <c r="G69" i="3" s="1"/>
  <c r="F69" i="3"/>
  <c r="D50" i="1"/>
  <c r="I50" i="1" s="1"/>
  <c r="B51" i="1" s="1"/>
  <c r="E51" i="1" l="1"/>
  <c r="F51" i="1"/>
  <c r="H69" i="3"/>
  <c r="D69" i="3"/>
  <c r="I69" i="3" s="1"/>
  <c r="B70" i="3" s="1"/>
  <c r="E70" i="3" l="1"/>
  <c r="G70" i="3" s="1"/>
  <c r="F70" i="3"/>
  <c r="G51" i="1"/>
  <c r="H51" i="1" s="1"/>
  <c r="D51" i="1"/>
  <c r="H70" i="3" l="1"/>
  <c r="D70" i="3"/>
  <c r="I70" i="3" s="1"/>
  <c r="B71" i="3" s="1"/>
  <c r="I51" i="1"/>
  <c r="B52" i="1" s="1"/>
  <c r="E52" i="1" l="1"/>
  <c r="F52" i="1"/>
  <c r="E71" i="3"/>
  <c r="F71" i="3"/>
  <c r="G71" i="3"/>
  <c r="H71" i="3" l="1"/>
  <c r="D71" i="3"/>
  <c r="I71" i="3" s="1"/>
  <c r="B72" i="3" s="1"/>
  <c r="G52" i="1"/>
  <c r="H52" i="1" s="1"/>
  <c r="D52" i="1"/>
  <c r="E72" i="3" l="1"/>
  <c r="G72" i="3" s="1"/>
  <c r="F72" i="3"/>
  <c r="I52" i="1"/>
  <c r="B53" i="1" s="1"/>
  <c r="E53" i="1" l="1"/>
  <c r="F53" i="1"/>
  <c r="H72" i="3"/>
  <c r="D72" i="3"/>
  <c r="I72" i="3" s="1"/>
  <c r="B73" i="3" s="1"/>
  <c r="E73" i="3" l="1"/>
  <c r="G73" i="3" s="1"/>
  <c r="F73" i="3"/>
  <c r="D53" i="1"/>
  <c r="I53" i="1" s="1"/>
  <c r="B54" i="1" s="1"/>
  <c r="G53" i="1"/>
  <c r="H53" i="1" s="1"/>
  <c r="E54" i="1" l="1"/>
  <c r="F54" i="1"/>
  <c r="H73" i="3"/>
  <c r="D73" i="3"/>
  <c r="I73" i="3" s="1"/>
  <c r="B74" i="3" s="1"/>
  <c r="E74" i="3" l="1"/>
  <c r="G74" i="3" s="1"/>
  <c r="F74" i="3"/>
  <c r="D54" i="1"/>
  <c r="I54" i="1" s="1"/>
  <c r="B55" i="1" s="1"/>
  <c r="F55" i="1" s="1"/>
  <c r="G54" i="1"/>
  <c r="H54" i="1" s="1"/>
  <c r="E55" i="1" l="1"/>
  <c r="H74" i="3"/>
  <c r="D74" i="3"/>
  <c r="I74" i="3" s="1"/>
  <c r="B75" i="3" s="1"/>
  <c r="E75" i="3" l="1"/>
  <c r="G75" i="3" s="1"/>
  <c r="F75" i="3"/>
  <c r="G55" i="1"/>
  <c r="H55" i="1" s="1"/>
  <c r="D55" i="1"/>
  <c r="H75" i="3" l="1"/>
  <c r="D75" i="3"/>
  <c r="I75" i="3" s="1"/>
  <c r="B76" i="3" s="1"/>
  <c r="I55" i="1"/>
  <c r="B56" i="1" s="1"/>
  <c r="E56" i="1" l="1"/>
  <c r="F56" i="1"/>
  <c r="E76" i="3"/>
  <c r="G76" i="3" s="1"/>
  <c r="F76" i="3"/>
  <c r="H76" i="3" l="1"/>
  <c r="D76" i="3"/>
  <c r="I76" i="3" s="1"/>
  <c r="B77" i="3" s="1"/>
  <c r="D56" i="1"/>
  <c r="I56" i="1" s="1"/>
  <c r="B57" i="1" s="1"/>
  <c r="G56" i="1"/>
  <c r="H56" i="1" s="1"/>
  <c r="E57" i="1" l="1"/>
  <c r="F57" i="1"/>
  <c r="E77" i="3"/>
  <c r="G77" i="3" s="1"/>
  <c r="F77" i="3"/>
  <c r="H77" i="3" l="1"/>
  <c r="D77" i="3"/>
  <c r="I77" i="3" s="1"/>
  <c r="B78" i="3" s="1"/>
  <c r="D57" i="1"/>
  <c r="I57" i="1" s="1"/>
  <c r="B58" i="1" s="1"/>
  <c r="G57" i="1"/>
  <c r="H57" i="1" s="1"/>
  <c r="E58" i="1" l="1"/>
  <c r="F58" i="1"/>
  <c r="E78" i="3"/>
  <c r="G78" i="3" s="1"/>
  <c r="F78" i="3"/>
  <c r="H78" i="3" l="1"/>
  <c r="D78" i="3"/>
  <c r="I78" i="3" s="1"/>
  <c r="B79" i="3" s="1"/>
  <c r="D58" i="1"/>
  <c r="I58" i="1" s="1"/>
  <c r="B59" i="1" s="1"/>
  <c r="G58" i="1"/>
  <c r="H58" i="1" s="1"/>
  <c r="E59" i="1" l="1"/>
  <c r="F59" i="1"/>
  <c r="E79" i="3"/>
  <c r="G79" i="3" s="1"/>
  <c r="F79" i="3"/>
  <c r="H79" i="3" l="1"/>
  <c r="D79" i="3"/>
  <c r="I79" i="3" s="1"/>
  <c r="B80" i="3" s="1"/>
  <c r="D59" i="1"/>
  <c r="I59" i="1" s="1"/>
  <c r="B60" i="1" s="1"/>
  <c r="F60" i="1" s="1"/>
  <c r="G59" i="1"/>
  <c r="H59" i="1" s="1"/>
  <c r="E60" i="1" l="1"/>
  <c r="D60" i="1" s="1"/>
  <c r="E80" i="3"/>
  <c r="G80" i="3" s="1"/>
  <c r="F80" i="3"/>
  <c r="H80" i="3" l="1"/>
  <c r="D80" i="3"/>
  <c r="I80" i="3" s="1"/>
  <c r="B81" i="3" s="1"/>
  <c r="G60" i="1"/>
  <c r="H60" i="1" s="1"/>
  <c r="I60" i="1"/>
  <c r="B61" i="1" s="1"/>
  <c r="E61" i="1" l="1"/>
  <c r="F61" i="1"/>
  <c r="E81" i="3"/>
  <c r="F81" i="3"/>
  <c r="G81" i="3"/>
  <c r="H81" i="3" l="1"/>
  <c r="D81" i="3"/>
  <c r="I81" i="3" s="1"/>
  <c r="B82" i="3" s="1"/>
  <c r="D61" i="1"/>
  <c r="G61" i="1"/>
  <c r="H61" i="1" s="1"/>
  <c r="E82" i="3" l="1"/>
  <c r="G82" i="3" s="1"/>
  <c r="F82" i="3"/>
  <c r="I61" i="1"/>
  <c r="B62" i="1" s="1"/>
  <c r="E62" i="1" l="1"/>
  <c r="F62" i="1"/>
  <c r="H82" i="3"/>
  <c r="D82" i="3"/>
  <c r="I82" i="3" s="1"/>
  <c r="D62" i="1" l="1"/>
  <c r="I62" i="1" s="1"/>
  <c r="B63" i="1" s="1"/>
  <c r="G62" i="1"/>
  <c r="H62" i="1" s="1"/>
  <c r="E63" i="1" l="1"/>
  <c r="G63" i="1" s="1"/>
  <c r="F63" i="1"/>
  <c r="D63" i="1" l="1"/>
  <c r="I63" i="1" s="1"/>
  <c r="B64" i="1" s="1"/>
  <c r="F64" i="1" s="1"/>
  <c r="H63" i="1"/>
  <c r="E64" i="1" l="1"/>
  <c r="D64" i="1" s="1"/>
  <c r="G64" i="1" l="1"/>
  <c r="H64" i="1" s="1"/>
  <c r="I64" i="1"/>
  <c r="B65" i="1" s="1"/>
  <c r="E65" i="1" l="1"/>
  <c r="F65" i="1"/>
  <c r="G65" i="1" l="1"/>
  <c r="H65" i="1" s="1"/>
  <c r="D65" i="1"/>
  <c r="I65" i="1" l="1"/>
  <c r="B66" i="1" s="1"/>
  <c r="E66" i="1" l="1"/>
  <c r="F66" i="1"/>
  <c r="D66" i="1" l="1"/>
  <c r="I66" i="1" s="1"/>
  <c r="B67" i="1" s="1"/>
  <c r="G66" i="1"/>
  <c r="H66" i="1" s="1"/>
  <c r="E67" i="1" l="1"/>
  <c r="F67" i="1"/>
  <c r="G67" i="1" l="1"/>
  <c r="H67" i="1" s="1"/>
  <c r="D67" i="1"/>
  <c r="I67" i="1" l="1"/>
  <c r="B68" i="1" s="1"/>
  <c r="E68" i="1" l="1"/>
  <c r="F68" i="1"/>
  <c r="D68" i="1" l="1"/>
  <c r="G68" i="1"/>
  <c r="H68" i="1" s="1"/>
  <c r="I68" i="1" l="1"/>
  <c r="B69" i="1" s="1"/>
  <c r="E69" i="1" l="1"/>
  <c r="G69" i="1" s="1"/>
  <c r="F69" i="1"/>
  <c r="D69" i="1" l="1"/>
  <c r="I69" i="1" s="1"/>
  <c r="B70" i="1" s="1"/>
  <c r="F70" i="1" s="1"/>
  <c r="H69" i="1"/>
  <c r="E70" i="1" l="1"/>
  <c r="D70" i="1" s="1"/>
  <c r="G70" i="1" l="1"/>
  <c r="H70" i="1" s="1"/>
  <c r="I70" i="1"/>
  <c r="B71" i="1" s="1"/>
  <c r="E71" i="1" l="1"/>
  <c r="F71" i="1"/>
  <c r="G71" i="1" l="1"/>
  <c r="H71" i="1" s="1"/>
  <c r="D71" i="1"/>
  <c r="I71" i="1" l="1"/>
  <c r="B72" i="1" s="1"/>
  <c r="E72" i="1" l="1"/>
  <c r="F72" i="1"/>
  <c r="D72" i="1" l="1"/>
  <c r="I72" i="1" s="1"/>
  <c r="B73" i="1" s="1"/>
  <c r="F73" i="1" s="1"/>
  <c r="G72" i="1"/>
  <c r="H72" i="1" s="1"/>
  <c r="E73" i="1" l="1"/>
  <c r="D73" i="1" l="1"/>
  <c r="G73" i="1"/>
  <c r="H73" i="1" s="1"/>
  <c r="I73" i="1" l="1"/>
  <c r="B74" i="1" s="1"/>
  <c r="E74" i="1" l="1"/>
  <c r="F74" i="1"/>
  <c r="D74" i="1" l="1"/>
  <c r="I74" i="1" s="1"/>
  <c r="B75" i="1" s="1"/>
  <c r="G74" i="1"/>
  <c r="H74" i="1" s="1"/>
  <c r="E75" i="1" l="1"/>
  <c r="F75" i="1"/>
  <c r="D75" i="1" l="1"/>
  <c r="G75" i="1"/>
  <c r="H75" i="1" s="1"/>
  <c r="I75" i="1" l="1"/>
  <c r="B76" i="1" s="1"/>
  <c r="F76" i="1" s="1"/>
  <c r="E76" i="1" l="1"/>
  <c r="D76" i="1" s="1"/>
  <c r="G76" i="1" l="1"/>
  <c r="H76" i="1" s="1"/>
  <c r="I76" i="1"/>
  <c r="B77" i="1" s="1"/>
  <c r="E77" i="1" l="1"/>
  <c r="F77" i="1"/>
  <c r="G77" i="1"/>
  <c r="D77" i="1" l="1"/>
  <c r="I77" i="1" s="1"/>
  <c r="B78" i="1" s="1"/>
  <c r="H77" i="1"/>
  <c r="E78" i="1" l="1"/>
  <c r="F78" i="1"/>
  <c r="G78" i="1" l="1"/>
  <c r="H78" i="1" s="1"/>
  <c r="D78" i="1"/>
  <c r="I78" i="1" l="1"/>
  <c r="B79" i="1" s="1"/>
  <c r="E79" i="1" l="1"/>
  <c r="F79" i="1"/>
  <c r="G79" i="1" l="1"/>
  <c r="H79" i="1" s="1"/>
  <c r="D79" i="1"/>
  <c r="I79" i="1" l="1"/>
  <c r="B80" i="1" s="1"/>
  <c r="E80" i="1" l="1"/>
  <c r="F80" i="1"/>
  <c r="G80" i="1" l="1"/>
  <c r="H80" i="1" s="1"/>
  <c r="D80" i="1"/>
  <c r="I80" i="1" l="1"/>
  <c r="B81" i="1" s="1"/>
  <c r="E81" i="1" l="1"/>
  <c r="F81" i="1"/>
  <c r="D81" i="1" l="1"/>
  <c r="G81" i="1"/>
  <c r="H81" i="1" s="1"/>
  <c r="I81" i="1" l="1"/>
  <c r="B82" i="1" s="1"/>
  <c r="E82" i="1" l="1"/>
  <c r="G82" i="1" s="1"/>
  <c r="F82" i="1"/>
  <c r="D82" i="1" l="1"/>
  <c r="I82" i="1" s="1"/>
  <c r="B83" i="1" s="1"/>
  <c r="E83" i="1" s="1"/>
  <c r="G83" i="1" s="1"/>
  <c r="H82" i="1"/>
  <c r="F83" i="1" l="1"/>
  <c r="D83" i="1" s="1"/>
  <c r="I83" i="1" s="1"/>
  <c r="B84" i="1" s="1"/>
  <c r="E84" i="1" s="1"/>
  <c r="H83" i="1" l="1"/>
  <c r="F84" i="1"/>
  <c r="D84" i="1" s="1"/>
  <c r="I84" i="1" s="1"/>
  <c r="B85" i="1" s="1"/>
  <c r="G84" i="1"/>
  <c r="H84" i="1" l="1"/>
  <c r="E85" i="1"/>
  <c r="G85" i="1" s="1"/>
  <c r="F85" i="1"/>
  <c r="D85" i="1" l="1"/>
  <c r="I85" i="1" s="1"/>
  <c r="B86" i="1" s="1"/>
  <c r="H85" i="1"/>
  <c r="E86" i="1" l="1"/>
  <c r="G86" i="1" s="1"/>
  <c r="F86" i="1"/>
  <c r="H86" i="1" l="1"/>
  <c r="D86" i="1"/>
  <c r="I86" i="1" s="1"/>
  <c r="B87" i="1" s="1"/>
  <c r="E87" i="1" s="1"/>
  <c r="G87" i="1" s="1"/>
  <c r="F87" i="1" l="1"/>
  <c r="D87" i="1" s="1"/>
  <c r="I87" i="1" s="1"/>
  <c r="B88" i="1" s="1"/>
  <c r="E88" i="1" s="1"/>
  <c r="G88" i="1" s="1"/>
  <c r="F88" i="1" l="1"/>
  <c r="D88" i="1" s="1"/>
  <c r="I88" i="1" s="1"/>
  <c r="B89" i="1" s="1"/>
  <c r="H87" i="1"/>
  <c r="H88" i="1" l="1"/>
  <c r="E89" i="1"/>
  <c r="F89" i="1"/>
  <c r="D89" i="1" s="1"/>
  <c r="G89" i="1"/>
  <c r="H89" i="1" l="1"/>
  <c r="I89" i="1"/>
  <c r="B90" i="1" s="1"/>
  <c r="E90" i="1" l="1"/>
  <c r="G90" i="1" s="1"/>
  <c r="F90" i="1"/>
  <c r="D90" i="1" l="1"/>
  <c r="I90" i="1" s="1"/>
  <c r="B91" i="1" s="1"/>
  <c r="F91" i="1" s="1"/>
  <c r="H90" i="1"/>
  <c r="E91" i="1" l="1"/>
  <c r="D91" i="1" s="1"/>
  <c r="I91" i="1" s="1"/>
  <c r="B92" i="1" s="1"/>
  <c r="F92" i="1" s="1"/>
  <c r="G91" i="1"/>
  <c r="H91" i="1" s="1"/>
  <c r="E92" i="1" l="1"/>
  <c r="D92" i="1" s="1"/>
  <c r="G92" i="1" l="1"/>
  <c r="H92" i="1" s="1"/>
  <c r="I92" i="1"/>
  <c r="B93" i="1" s="1"/>
  <c r="E93" i="1" l="1"/>
  <c r="F93" i="1"/>
  <c r="D93" i="1" s="1"/>
  <c r="G93" i="1"/>
  <c r="H93" i="1" l="1"/>
  <c r="I93" i="1"/>
  <c r="B94" i="1" s="1"/>
  <c r="F94" i="1" s="1"/>
  <c r="E94" i="1" l="1"/>
  <c r="D94" i="1" l="1"/>
  <c r="G94" i="1"/>
  <c r="H94" i="1" s="1"/>
  <c r="I94" i="1"/>
  <c r="B95" i="1" s="1"/>
  <c r="F95" i="1" s="1"/>
  <c r="E95" i="1" l="1"/>
  <c r="D95" i="1" l="1"/>
  <c r="I95" i="1" s="1"/>
  <c r="B96" i="1" s="1"/>
  <c r="G95" i="1"/>
  <c r="H95" i="1" s="1"/>
  <c r="E96" i="1" l="1"/>
  <c r="F96" i="1"/>
  <c r="D96" i="1" s="1"/>
  <c r="G96" i="1"/>
  <c r="H96" i="1" l="1"/>
  <c r="I96" i="1"/>
  <c r="B97" i="1" s="1"/>
  <c r="E97" i="1" l="1"/>
  <c r="G97" i="1" s="1"/>
  <c r="F97" i="1"/>
  <c r="D97" i="1" s="1"/>
  <c r="H97" i="1" l="1"/>
  <c r="I97" i="1"/>
  <c r="B98" i="1" s="1"/>
  <c r="E98" i="1" l="1"/>
  <c r="G98" i="1" s="1"/>
  <c r="F98" i="1"/>
  <c r="D98" i="1" l="1"/>
  <c r="H98" i="1"/>
  <c r="I98" i="1"/>
  <c r="B99" i="1" s="1"/>
  <c r="E99" i="1" l="1"/>
  <c r="G99" i="1" s="1"/>
  <c r="F99" i="1"/>
  <c r="D99" i="1" s="1"/>
  <c r="H99" i="1" l="1"/>
  <c r="I99" i="1"/>
  <c r="B100" i="1" s="1"/>
  <c r="E100" i="1" l="1"/>
  <c r="G100" i="1" s="1"/>
  <c r="F100" i="1"/>
  <c r="D100" i="1" l="1"/>
  <c r="I100" i="1" s="1"/>
  <c r="B101" i="1" s="1"/>
  <c r="F101" i="1" s="1"/>
  <c r="H100" i="1"/>
  <c r="E101" i="1" l="1"/>
  <c r="G101" i="1" s="1"/>
  <c r="H101" i="1" s="1"/>
  <c r="D101" i="1" l="1"/>
  <c r="I101" i="1" s="1"/>
  <c r="B102" i="1" s="1"/>
  <c r="E102" i="1" s="1"/>
  <c r="G102" i="1" s="1"/>
  <c r="F102" i="1" l="1"/>
  <c r="D102" i="1" s="1"/>
  <c r="I102" i="1" s="1"/>
  <c r="B103" i="1" s="1"/>
  <c r="E103" i="1" s="1"/>
  <c r="G103" i="1" s="1"/>
  <c r="H102" i="1"/>
  <c r="F103" i="1" l="1"/>
  <c r="D103" i="1" s="1"/>
  <c r="I103" i="1" s="1"/>
  <c r="B104" i="1" s="1"/>
  <c r="E104" i="1" s="1"/>
  <c r="G104" i="1" s="1"/>
  <c r="F104" i="1" l="1"/>
  <c r="D104" i="1" s="1"/>
  <c r="I104" i="1" s="1"/>
  <c r="B105" i="1" s="1"/>
  <c r="H103" i="1"/>
  <c r="H104" i="1" l="1"/>
  <c r="E105" i="1"/>
  <c r="G105" i="1" s="1"/>
  <c r="F105" i="1"/>
  <c r="H105" i="1" l="1"/>
  <c r="D105" i="1"/>
  <c r="I105" i="1" s="1"/>
  <c r="B106" i="1" s="1"/>
  <c r="E106" i="1" l="1"/>
  <c r="G106" i="1" s="1"/>
  <c r="F106" i="1"/>
  <c r="D106" i="1" l="1"/>
  <c r="I106" i="1" s="1"/>
  <c r="B107" i="1" s="1"/>
  <c r="H106" i="1"/>
  <c r="E107" i="1" l="1"/>
  <c r="G107" i="1" s="1"/>
  <c r="F107" i="1"/>
  <c r="D107" i="1" l="1"/>
  <c r="I107" i="1" s="1"/>
  <c r="B108" i="1" s="1"/>
  <c r="H107" i="1"/>
  <c r="F108" i="1" l="1"/>
  <c r="E108" i="1"/>
  <c r="G108" i="1" s="1"/>
  <c r="H108" i="1" l="1"/>
  <c r="D108" i="1"/>
  <c r="I108" i="1" s="1"/>
  <c r="B109" i="1" s="1"/>
  <c r="F109" i="1" l="1"/>
  <c r="E109" i="1"/>
  <c r="G109" i="1" s="1"/>
  <c r="D109" i="1" l="1"/>
  <c r="I109" i="1" s="1"/>
  <c r="B110" i="1" s="1"/>
  <c r="H109" i="1"/>
  <c r="E110" i="1" l="1"/>
  <c r="G110" i="1" s="1"/>
  <c r="F110" i="1"/>
  <c r="D110" i="1" l="1"/>
  <c r="I110" i="1" s="1"/>
  <c r="B111" i="1" s="1"/>
  <c r="H110" i="1"/>
  <c r="F111" i="1" l="1"/>
  <c r="E111" i="1"/>
  <c r="G111" i="1" s="1"/>
  <c r="D111" i="1" l="1"/>
  <c r="I111" i="1" s="1"/>
  <c r="B112" i="1" s="1"/>
  <c r="H111" i="1"/>
  <c r="F112" i="1" l="1"/>
  <c r="E112" i="1"/>
  <c r="G112" i="1" s="1"/>
  <c r="D112" i="1" l="1"/>
  <c r="I112" i="1" s="1"/>
  <c r="B113" i="1" s="1"/>
  <c r="H112" i="1"/>
  <c r="F113" i="1" l="1"/>
  <c r="E113" i="1"/>
  <c r="G113" i="1" s="1"/>
  <c r="D113" i="1" l="1"/>
  <c r="I113" i="1" s="1"/>
  <c r="B114" i="1" s="1"/>
  <c r="H113" i="1"/>
  <c r="F114" i="1" l="1"/>
  <c r="E114" i="1"/>
  <c r="G114" i="1" s="1"/>
  <c r="H114" i="1" l="1"/>
  <c r="D114" i="1"/>
  <c r="I114" i="1" s="1"/>
  <c r="B115" i="1" s="1"/>
  <c r="F115" i="1" l="1"/>
  <c r="E115" i="1"/>
  <c r="G115" i="1" s="1"/>
  <c r="D115" i="1" l="1"/>
  <c r="I115" i="1" s="1"/>
  <c r="B116" i="1" s="1"/>
  <c r="H115" i="1"/>
  <c r="F116" i="1" l="1"/>
  <c r="E116" i="1"/>
  <c r="G116" i="1" s="1"/>
  <c r="D116" i="1" l="1"/>
  <c r="I116" i="1" s="1"/>
  <c r="B117" i="1" s="1"/>
  <c r="H116" i="1"/>
  <c r="F117" i="1" l="1"/>
  <c r="E117" i="1"/>
  <c r="G117" i="1" s="1"/>
  <c r="D117" i="1" l="1"/>
  <c r="I117" i="1" s="1"/>
  <c r="B118" i="1" s="1"/>
  <c r="H117" i="1"/>
  <c r="F118" i="1" l="1"/>
  <c r="E118" i="1"/>
  <c r="G118" i="1" s="1"/>
  <c r="D118" i="1" l="1"/>
  <c r="I118" i="1" s="1"/>
  <c r="B119" i="1" s="1"/>
  <c r="H118" i="1"/>
  <c r="E119" i="1" l="1"/>
  <c r="G119" i="1" s="1"/>
  <c r="F119" i="1"/>
  <c r="D119" i="1" l="1"/>
  <c r="I119" i="1" s="1"/>
  <c r="B120" i="1" s="1"/>
  <c r="H119" i="1"/>
  <c r="F120" i="1" l="1"/>
  <c r="E120" i="1"/>
  <c r="G120" i="1" s="1"/>
  <c r="D120" i="1" l="1"/>
  <c r="I120" i="1" s="1"/>
  <c r="B121" i="1" s="1"/>
  <c r="H120" i="1"/>
  <c r="F121" i="1" l="1"/>
  <c r="E121" i="1"/>
  <c r="G121" i="1" s="1"/>
  <c r="D121" i="1" l="1"/>
  <c r="I121" i="1" s="1"/>
  <c r="B122" i="1" s="1"/>
  <c r="H121" i="1"/>
  <c r="E122" i="1" l="1"/>
  <c r="G122" i="1" s="1"/>
  <c r="F122" i="1"/>
  <c r="H122" i="1" l="1"/>
  <c r="D122" i="1"/>
  <c r="I122" i="1" s="1"/>
  <c r="B123" i="1" s="1"/>
  <c r="E123" i="1" l="1"/>
  <c r="G123" i="1" s="1"/>
  <c r="F123" i="1"/>
  <c r="H123" i="1" l="1"/>
  <c r="D123" i="1"/>
  <c r="I123" i="1" s="1"/>
  <c r="B124" i="1" s="1"/>
  <c r="F124" i="1" l="1"/>
  <c r="E124" i="1"/>
  <c r="G124" i="1" s="1"/>
  <c r="D124" i="1" l="1"/>
  <c r="I124" i="1" s="1"/>
  <c r="B125" i="1" s="1"/>
  <c r="H124" i="1"/>
  <c r="E125" i="1" l="1"/>
  <c r="G125" i="1" s="1"/>
  <c r="F125" i="1"/>
  <c r="H125" i="1" l="1"/>
  <c r="D125" i="1"/>
  <c r="I125" i="1" s="1"/>
  <c r="B126" i="1" s="1"/>
  <c r="E126" i="1" l="1"/>
  <c r="G126" i="1" s="1"/>
  <c r="F126" i="1"/>
  <c r="H126" i="1" l="1"/>
  <c r="D126" i="1"/>
  <c r="I126" i="1" s="1"/>
  <c r="B127" i="1" s="1"/>
  <c r="E127" i="1" l="1"/>
  <c r="G127" i="1" s="1"/>
  <c r="F127" i="1"/>
  <c r="D127" i="1" l="1"/>
  <c r="I127" i="1" s="1"/>
  <c r="B128" i="1" s="1"/>
  <c r="H127" i="1"/>
  <c r="E128" i="1" l="1"/>
  <c r="G128" i="1" s="1"/>
  <c r="F128" i="1"/>
  <c r="D128" i="1" l="1"/>
  <c r="I128" i="1" s="1"/>
  <c r="B129" i="1" s="1"/>
  <c r="H128" i="1"/>
  <c r="E129" i="1" l="1"/>
  <c r="G129" i="1" s="1"/>
  <c r="F129" i="1"/>
  <c r="H129" i="1" l="1"/>
  <c r="D129" i="1"/>
  <c r="I129" i="1" s="1"/>
  <c r="B130" i="1" s="1"/>
  <c r="E130" i="1" l="1"/>
  <c r="G130" i="1" s="1"/>
  <c r="F130" i="1"/>
  <c r="D130" i="1" l="1"/>
  <c r="I130" i="1" s="1"/>
  <c r="B131" i="1" s="1"/>
  <c r="H130" i="1"/>
  <c r="E131" i="1" l="1"/>
  <c r="G131" i="1" s="1"/>
  <c r="F131" i="1"/>
  <c r="D131" i="1" l="1"/>
  <c r="I131" i="1" s="1"/>
  <c r="B132" i="1" s="1"/>
  <c r="H131" i="1"/>
  <c r="F132" i="1" l="1"/>
  <c r="E132" i="1"/>
  <c r="G132" i="1" s="1"/>
  <c r="H132" i="1" l="1"/>
  <c r="D132" i="1"/>
  <c r="I132" i="1" s="1"/>
  <c r="B133" i="1" s="1"/>
  <c r="F133" i="1" l="1"/>
  <c r="E133" i="1"/>
  <c r="G133" i="1" s="1"/>
  <c r="D133" i="1" l="1"/>
  <c r="I133" i="1" s="1"/>
  <c r="B134" i="1" s="1"/>
  <c r="H133" i="1"/>
  <c r="F134" i="1" l="1"/>
  <c r="E134" i="1"/>
  <c r="G134" i="1" s="1"/>
  <c r="D134" i="1" l="1"/>
  <c r="I134" i="1" s="1"/>
  <c r="B135" i="1" s="1"/>
  <c r="H134" i="1"/>
  <c r="F135" i="1" l="1"/>
  <c r="E135" i="1"/>
  <c r="G135" i="1" s="1"/>
  <c r="H135" i="1" l="1"/>
  <c r="D135" i="1"/>
  <c r="I135" i="1" s="1"/>
  <c r="B136" i="1" s="1"/>
  <c r="F136" i="1" l="1"/>
  <c r="E136" i="1"/>
  <c r="G136" i="1" s="1"/>
  <c r="D136" i="1" l="1"/>
  <c r="I136" i="1" s="1"/>
  <c r="B137" i="1" s="1"/>
  <c r="H136" i="1"/>
  <c r="F137" i="1" l="1"/>
  <c r="E137" i="1"/>
  <c r="G137" i="1" s="1"/>
  <c r="H137" i="1" l="1"/>
  <c r="D137" i="1"/>
  <c r="I137" i="1" s="1"/>
  <c r="B138" i="1" s="1"/>
  <c r="F138" i="1" l="1"/>
  <c r="E138" i="1"/>
  <c r="G138" i="1" s="1"/>
  <c r="D138" i="1" l="1"/>
  <c r="I138" i="1" s="1"/>
  <c r="B139" i="1" s="1"/>
  <c r="H138" i="1"/>
  <c r="F139" i="1" l="1"/>
  <c r="E139" i="1"/>
  <c r="G139" i="1" s="1"/>
  <c r="D139" i="1" l="1"/>
  <c r="I139" i="1" s="1"/>
  <c r="B140" i="1" s="1"/>
  <c r="H139" i="1"/>
  <c r="E140" i="1" l="1"/>
  <c r="G140" i="1" s="1"/>
  <c r="F140" i="1"/>
  <c r="D140" i="1" l="1"/>
  <c r="I140" i="1" s="1"/>
  <c r="B141" i="1" s="1"/>
  <c r="H140" i="1"/>
  <c r="E141" i="1" l="1"/>
  <c r="G141" i="1" s="1"/>
  <c r="F141" i="1"/>
  <c r="D141" i="1" l="1"/>
  <c r="I141" i="1" s="1"/>
  <c r="B142" i="1" s="1"/>
  <c r="H141" i="1"/>
  <c r="E142" i="1" l="1"/>
  <c r="G142" i="1" s="1"/>
  <c r="F142" i="1"/>
  <c r="H142" i="1" l="1"/>
  <c r="D142" i="1"/>
  <c r="I142" i="1" s="1"/>
  <c r="B143" i="1" s="1"/>
  <c r="E143" i="1" l="1"/>
  <c r="G143" i="1" s="1"/>
  <c r="F143" i="1"/>
  <c r="D143" i="1" l="1"/>
  <c r="I143" i="1" s="1"/>
  <c r="B144" i="1" s="1"/>
  <c r="H143" i="1"/>
  <c r="F144" i="1" l="1"/>
  <c r="E144" i="1"/>
  <c r="G144" i="1" s="1"/>
  <c r="H144" i="1" l="1"/>
  <c r="D144" i="1"/>
  <c r="I144" i="1" s="1"/>
  <c r="B145" i="1" s="1"/>
  <c r="E145" i="1" l="1"/>
  <c r="G145" i="1" s="1"/>
  <c r="F145" i="1"/>
  <c r="D145" i="1" l="1"/>
  <c r="I145" i="1" s="1"/>
  <c r="B146" i="1" s="1"/>
  <c r="H145" i="1"/>
  <c r="E146" i="1" l="1"/>
  <c r="G146" i="1" s="1"/>
  <c r="F146" i="1"/>
  <c r="D146" i="1" l="1"/>
  <c r="I146" i="1" s="1"/>
  <c r="B147" i="1" s="1"/>
  <c r="H146" i="1"/>
  <c r="E147" i="1" l="1"/>
  <c r="G147" i="1" s="1"/>
  <c r="F147" i="1"/>
  <c r="D147" i="1" l="1"/>
  <c r="I147" i="1" s="1"/>
  <c r="B148" i="1" s="1"/>
  <c r="H147" i="1"/>
  <c r="E148" i="1" l="1"/>
  <c r="G148" i="1" s="1"/>
  <c r="F148" i="1"/>
  <c r="H148" i="1" l="1"/>
  <c r="D148" i="1"/>
  <c r="I148" i="1" s="1"/>
  <c r="B149" i="1" s="1"/>
  <c r="E149" i="1" l="1"/>
  <c r="G149" i="1" s="1"/>
  <c r="F149" i="1"/>
  <c r="D149" i="1" l="1"/>
  <c r="I149" i="1" s="1"/>
  <c r="B150" i="1" s="1"/>
  <c r="H149" i="1"/>
  <c r="E150" i="1" l="1"/>
  <c r="G150" i="1" s="1"/>
  <c r="F150" i="1"/>
  <c r="D150" i="1" l="1"/>
  <c r="I150" i="1" s="1"/>
  <c r="B151" i="1" s="1"/>
  <c r="H150" i="1"/>
  <c r="E151" i="1" l="1"/>
  <c r="G151" i="1" s="1"/>
  <c r="F151" i="1"/>
  <c r="D151" i="1" l="1"/>
  <c r="I151" i="1" s="1"/>
  <c r="B152" i="1" s="1"/>
  <c r="H151" i="1"/>
  <c r="E152" i="1" l="1"/>
  <c r="G152" i="1" s="1"/>
  <c r="F152" i="1"/>
  <c r="D152" i="1" l="1"/>
  <c r="I152" i="1" s="1"/>
  <c r="B153" i="1" s="1"/>
  <c r="H152" i="1"/>
  <c r="E153" i="1" l="1"/>
  <c r="G153" i="1" s="1"/>
  <c r="F153" i="1"/>
  <c r="D153" i="1" l="1"/>
  <c r="I153" i="1" s="1"/>
  <c r="B154" i="1" s="1"/>
  <c r="H153" i="1"/>
  <c r="E154" i="1" l="1"/>
  <c r="G154" i="1" s="1"/>
  <c r="F154" i="1"/>
  <c r="D154" i="1" l="1"/>
  <c r="I154" i="1" s="1"/>
  <c r="H1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Rojas Moreno, Maria Elena [GCB-RTLB]</author>
  </authors>
  <commentList>
    <comment ref="B3" authorId="0" shapeId="0" xr:uid="{00000000-0006-0000-0000-000001000000}">
      <text>
        <r>
          <rPr>
            <b/>
            <sz val="9"/>
            <color indexed="81"/>
            <rFont val="Tahoma"/>
            <family val="2"/>
          </rPr>
          <t xml:space="preserve">CAPTURA LOS CAMPOS SOMBREADOS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Rojas Moreno, Maria Elena [GCB-RTLB]</author>
  </authors>
  <commentList>
    <comment ref="B3" authorId="0" shapeId="0" xr:uid="{00000000-0006-0000-0100-000001000000}">
      <text>
        <r>
          <rPr>
            <b/>
            <sz val="9"/>
            <color indexed="81"/>
            <rFont val="Tahoma"/>
            <family val="2"/>
          </rPr>
          <t xml:space="preserve">CAPTURA LOS CAMPOS SOMBREADOS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Rojas Moreno, Maria Elena [GCB-RTLB]</author>
  </authors>
  <commentList>
    <comment ref="B3" authorId="0" shapeId="0" xr:uid="{FE20AFA9-CBAF-46DF-8D97-E5A7DA1CB549}">
      <text>
        <r>
          <rPr>
            <b/>
            <sz val="9"/>
            <color indexed="81"/>
            <rFont val="Tahoma"/>
            <family val="2"/>
          </rPr>
          <t xml:space="preserve">CAPTURA LOS CAMPOS SOMBREADOS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Rojas Moreno, Maria Elena [GCB-RTLB]</author>
  </authors>
  <commentList>
    <comment ref="B3" authorId="0" shapeId="0" xr:uid="{BCED801F-4C03-48C0-93DF-4CC7C714ACA4}">
      <text>
        <r>
          <rPr>
            <b/>
            <sz val="9"/>
            <color indexed="81"/>
            <rFont val="Tahoma"/>
            <family val="2"/>
          </rPr>
          <t xml:space="preserve">CAPTURA LOS CAMPOS SOMBREADOS
</t>
        </r>
      </text>
    </comment>
  </commentList>
</comments>
</file>

<file path=xl/sharedStrings.xml><?xml version="1.0" encoding="utf-8"?>
<sst xmlns="http://schemas.openxmlformats.org/spreadsheetml/2006/main" count="347" uniqueCount="179">
  <si>
    <t>FRECUENCIA DE PAGO</t>
  </si>
  <si>
    <t>Linea de Credito</t>
  </si>
  <si>
    <t>Monto Dispuesto</t>
  </si>
  <si>
    <t>Diaria</t>
  </si>
  <si>
    <t>Quincenal</t>
  </si>
  <si>
    <t>Mensual</t>
  </si>
  <si>
    <t>Plazo (en meses)</t>
  </si>
  <si>
    <t>IVA</t>
  </si>
  <si>
    <t>Número 
de Pago</t>
  </si>
  <si>
    <t>prepago</t>
  </si>
  <si>
    <t>Pago a
Capital</t>
  </si>
  <si>
    <t>Saldo Final</t>
  </si>
  <si>
    <t>Pagos
Restantes</t>
  </si>
  <si>
    <t>Pago 1</t>
  </si>
  <si>
    <t>Pago 2</t>
  </si>
  <si>
    <t>Pago 3</t>
  </si>
  <si>
    <t>Pago 4</t>
  </si>
  <si>
    <t>Pago 5</t>
  </si>
  <si>
    <t>Pago 6</t>
  </si>
  <si>
    <t>Pago 7</t>
  </si>
  <si>
    <t>Pago 8</t>
  </si>
  <si>
    <t>Pago 9</t>
  </si>
  <si>
    <t>Pago 10</t>
  </si>
  <si>
    <t>Pago 11</t>
  </si>
  <si>
    <t>Pago 12</t>
  </si>
  <si>
    <t>Pago 13</t>
  </si>
  <si>
    <t>Pago 14</t>
  </si>
  <si>
    <t>Pago 15</t>
  </si>
  <si>
    <t>Pago 16</t>
  </si>
  <si>
    <t>Pago 17</t>
  </si>
  <si>
    <t>Pago 18</t>
  </si>
  <si>
    <t>Pago 19</t>
  </si>
  <si>
    <t>Pago 20</t>
  </si>
  <si>
    <t>Pago 21</t>
  </si>
  <si>
    <t>Pago 22</t>
  </si>
  <si>
    <t>Pago 23</t>
  </si>
  <si>
    <t>Pago 24</t>
  </si>
  <si>
    <t>Pago 25</t>
  </si>
  <si>
    <t>Pago 26</t>
  </si>
  <si>
    <t>Pago 27</t>
  </si>
  <si>
    <t>Pago 28</t>
  </si>
  <si>
    <t>Pago 29</t>
  </si>
  <si>
    <t>Pago 30</t>
  </si>
  <si>
    <t>Pago 31</t>
  </si>
  <si>
    <t>Pago 32</t>
  </si>
  <si>
    <t>Pago 33</t>
  </si>
  <si>
    <t>Pago 34</t>
  </si>
  <si>
    <t>Pago 35</t>
  </si>
  <si>
    <t>Pago 36</t>
  </si>
  <si>
    <t>Pago 37</t>
  </si>
  <si>
    <t>Pago 38</t>
  </si>
  <si>
    <t>Pago 39</t>
  </si>
  <si>
    <t>Pago 40</t>
  </si>
  <si>
    <t>Pago 41</t>
  </si>
  <si>
    <t>Pago 42</t>
  </si>
  <si>
    <t>Pago 43</t>
  </si>
  <si>
    <t>Pago 44</t>
  </si>
  <si>
    <t>Pago 45</t>
  </si>
  <si>
    <t>Pago 46</t>
  </si>
  <si>
    <t>Pago 47</t>
  </si>
  <si>
    <t>Pago 48</t>
  </si>
  <si>
    <t>Pago 49</t>
  </si>
  <si>
    <t>Pago 50</t>
  </si>
  <si>
    <t>Pago 51</t>
  </si>
  <si>
    <t>Pago 52</t>
  </si>
  <si>
    <t>Pago 53</t>
  </si>
  <si>
    <t>Pago 54</t>
  </si>
  <si>
    <t>Pago 55</t>
  </si>
  <si>
    <t>Pago 56</t>
  </si>
  <si>
    <t>Pago 57</t>
  </si>
  <si>
    <t>Pago 58</t>
  </si>
  <si>
    <t>Pago 59</t>
  </si>
  <si>
    <t>Pago 60</t>
  </si>
  <si>
    <t>Pago 61</t>
  </si>
  <si>
    <t>Pago 62</t>
  </si>
  <si>
    <t>Pago 63</t>
  </si>
  <si>
    <t>Pago 64</t>
  </si>
  <si>
    <t>Pago 65</t>
  </si>
  <si>
    <t>Pago 66</t>
  </si>
  <si>
    <t>Pago 67</t>
  </si>
  <si>
    <t>Pago 68</t>
  </si>
  <si>
    <t>Pago 69</t>
  </si>
  <si>
    <t>Pago 70</t>
  </si>
  <si>
    <t>Pago 71</t>
  </si>
  <si>
    <t>Pago 72</t>
  </si>
  <si>
    <t>Pago 73</t>
  </si>
  <si>
    <t>Pago 74</t>
  </si>
  <si>
    <t>Pago 75</t>
  </si>
  <si>
    <t>Pago 76</t>
  </si>
  <si>
    <t>Pago 77</t>
  </si>
  <si>
    <t>Pago 78</t>
  </si>
  <si>
    <t>Pago 79</t>
  </si>
  <si>
    <t>Pago 80</t>
  </si>
  <si>
    <t>Pago 81</t>
  </si>
  <si>
    <t>Pago 82</t>
  </si>
  <si>
    <t>Pago 83</t>
  </si>
  <si>
    <t>Pago 84</t>
  </si>
  <si>
    <t>Pago 85</t>
  </si>
  <si>
    <t>Pago 86</t>
  </si>
  <si>
    <t>Pago 87</t>
  </si>
  <si>
    <t>Pago 88</t>
  </si>
  <si>
    <t>Pago 89</t>
  </si>
  <si>
    <t>Pago 90</t>
  </si>
  <si>
    <t>Pago 91</t>
  </si>
  <si>
    <t>Pago 92</t>
  </si>
  <si>
    <t>Pago 93</t>
  </si>
  <si>
    <t>Pago 94</t>
  </si>
  <si>
    <t>Pago 95</t>
  </si>
  <si>
    <t>Pago 96</t>
  </si>
  <si>
    <t>RECA: 0300-140-003453</t>
  </si>
  <si>
    <t>REGISTRA LA TASA OFERTADA</t>
  </si>
  <si>
    <t>CAPITAL (Saldo Inicial)</t>
  </si>
  <si>
    <t>Pago Intereses ordinarios</t>
  </si>
  <si>
    <t>Pago IVA* Intereses</t>
  </si>
  <si>
    <t>**Pago Quincenal/ Mensual Total</t>
  </si>
  <si>
    <t>Pago Fijo
 (Antes de IVA)</t>
  </si>
  <si>
    <t>PAGO POR MIL 
(antes de IVA)</t>
  </si>
  <si>
    <t>Pago antes de IVA 
(Pago fijol)</t>
  </si>
  <si>
    <t>NOMBRE 
EJECUTIVO:</t>
  </si>
  <si>
    <t>SUCURSAL:</t>
  </si>
  <si>
    <t>REGISTRA EL MONTO 
QUE DESEA DISPONER</t>
  </si>
  <si>
    <t>SELECCIONA EL 
PLAZO OFERTADO</t>
  </si>
  <si>
    <t>MODALIDAD CON REDISPOSICIÓN</t>
  </si>
  <si>
    <t>Tasa Fija Anual</t>
  </si>
  <si>
    <t>MENSUAL</t>
  </si>
  <si>
    <t>QUINCENAL</t>
  </si>
  <si>
    <t>Pago 97</t>
  </si>
  <si>
    <t>Pago 98</t>
  </si>
  <si>
    <t>Pago 99</t>
  </si>
  <si>
    <t>Pago 100</t>
  </si>
  <si>
    <t>Pago 101</t>
  </si>
  <si>
    <t>Pago 102</t>
  </si>
  <si>
    <t>Pago 103</t>
  </si>
  <si>
    <t>Pago 104</t>
  </si>
  <si>
    <t>Pago 105</t>
  </si>
  <si>
    <t>Pago 106</t>
  </si>
  <si>
    <t>Pago 107</t>
  </si>
  <si>
    <t>Pago 108</t>
  </si>
  <si>
    <t>Pago 109</t>
  </si>
  <si>
    <t>Pago 110</t>
  </si>
  <si>
    <t>Pago 111</t>
  </si>
  <si>
    <t>Pago 112</t>
  </si>
  <si>
    <t>Pago 113</t>
  </si>
  <si>
    <t>Pago 114</t>
  </si>
  <si>
    <t>Pago 115</t>
  </si>
  <si>
    <t>Pago 116</t>
  </si>
  <si>
    <t>Pago 117</t>
  </si>
  <si>
    <t>Pago 118</t>
  </si>
  <si>
    <t>Pago 119</t>
  </si>
  <si>
    <t>Pago 120</t>
  </si>
  <si>
    <t>Pago 121</t>
  </si>
  <si>
    <t>Pago 122</t>
  </si>
  <si>
    <t>Pago 123</t>
  </si>
  <si>
    <t>Pago 124</t>
  </si>
  <si>
    <t>Pago 125</t>
  </si>
  <si>
    <t>Pago 126</t>
  </si>
  <si>
    <t>Pago 127</t>
  </si>
  <si>
    <t>Pago 128</t>
  </si>
  <si>
    <t>Pago 129</t>
  </si>
  <si>
    <t>Pago 130</t>
  </si>
  <si>
    <t>Pago 131</t>
  </si>
  <si>
    <t>Pago 132</t>
  </si>
  <si>
    <t>Pago 133</t>
  </si>
  <si>
    <t>Pago 134</t>
  </si>
  <si>
    <t>Pago 135</t>
  </si>
  <si>
    <t>Pago 136</t>
  </si>
  <si>
    <t>Pago 137</t>
  </si>
  <si>
    <t>Pago 138</t>
  </si>
  <si>
    <t>Pago 139</t>
  </si>
  <si>
    <t>Pago 140</t>
  </si>
  <si>
    <t>Pago 141</t>
  </si>
  <si>
    <t>Pago 142</t>
  </si>
  <si>
    <t>Pago 143</t>
  </si>
  <si>
    <t>Pago 144</t>
  </si>
  <si>
    <t xml:space="preserve">MODALIDAD SIN REDISPOSICIÓN </t>
  </si>
  <si>
    <t>**Pago Quincenal Total</t>
  </si>
  <si>
    <t>UNA VEZ QUE SE LIQUIDA EL CRÉDITO, SE CANCELA DE FORMA AUTOMÁTICA</t>
  </si>
  <si>
    <r>
      <t xml:space="preserve">Pago Fijo
</t>
    </r>
    <r>
      <rPr>
        <b/>
        <sz val="11"/>
        <rFont val="Arial Narrow"/>
        <family val="2"/>
      </rPr>
      <t xml:space="preserve"> (Antes de IVA)</t>
    </r>
  </si>
  <si>
    <t>CRÉDITO NÓMINA BANAMEX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</si>
</sst>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_-* #,##0_-;\-* #,##0_-;_-* &quot;-&quot;??_-;_-@_-"/>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color indexed="81"/>
      <name val="Tahoma"/>
      <family val="2"/>
    </font>
    <font>
      <sz val="8"/>
      <name val="Arial"/>
      <family val="2"/>
    </font>
    <font>
      <b/>
      <sz val="10"/>
      <name val="Arial Narrow"/>
      <family val="2"/>
    </font>
    <font>
      <b/>
      <sz val="10"/>
      <name val="Arial"/>
      <family val="2"/>
    </font>
    <font>
      <b/>
      <sz val="11"/>
      <name val="Arial"/>
      <family val="2"/>
    </font>
    <font>
      <sz val="10"/>
      <name val="Arial Narrow"/>
      <family val="2"/>
    </font>
    <font>
      <b/>
      <sz val="8"/>
      <name val="Arial"/>
      <family val="2"/>
    </font>
    <font>
      <i/>
      <sz val="8"/>
      <name val="Arial"/>
      <family val="2"/>
    </font>
    <font>
      <b/>
      <sz val="9"/>
      <name val="Arial"/>
      <family val="2"/>
    </font>
    <font>
      <b/>
      <sz val="10"/>
      <color rgb="FFFF0000"/>
      <name val="Arial"/>
      <family val="2"/>
    </font>
    <font>
      <b/>
      <sz val="8"/>
      <name val="Calibri"/>
      <family val="2"/>
      <scheme val="minor"/>
    </font>
    <font>
      <b/>
      <sz val="9"/>
      <name val="Calibri"/>
      <family val="2"/>
      <scheme val="minor"/>
    </font>
    <font>
      <b/>
      <sz val="8.5"/>
      <name val="Arial Narrow"/>
      <family val="2"/>
    </font>
    <font>
      <sz val="10"/>
      <color theme="0"/>
      <name val="Arial"/>
      <family val="2"/>
    </font>
    <font>
      <i/>
      <sz val="8"/>
      <color theme="0"/>
      <name val="Arial"/>
      <family val="2"/>
    </font>
    <font>
      <b/>
      <sz val="9"/>
      <color theme="0"/>
      <name val="Arial"/>
      <family val="2"/>
    </font>
    <font>
      <sz val="10"/>
      <color rgb="FFFF0000"/>
      <name val="Arial"/>
      <family val="2"/>
    </font>
    <font>
      <b/>
      <sz val="9"/>
      <color rgb="FFFF0000"/>
      <name val="Arial"/>
      <family val="2"/>
    </font>
    <font>
      <i/>
      <sz val="8"/>
      <color rgb="FFFF0000"/>
      <name val="Arial"/>
      <family val="2"/>
    </font>
    <font>
      <b/>
      <i/>
      <sz val="8"/>
      <color rgb="FFFF0000"/>
      <name val="Arial"/>
      <family val="2"/>
    </font>
    <font>
      <i/>
      <sz val="10"/>
      <color rgb="FFFF0000"/>
      <name val="Arial"/>
      <family val="2"/>
    </font>
    <font>
      <b/>
      <sz val="16"/>
      <name val="Arial"/>
      <family val="2"/>
    </font>
    <font>
      <sz val="10"/>
      <color theme="5"/>
      <name val="Arial"/>
      <family val="2"/>
    </font>
    <font>
      <b/>
      <sz val="9"/>
      <color theme="5"/>
      <name val="Arial"/>
      <family val="2"/>
    </font>
    <font>
      <b/>
      <sz val="10"/>
      <color theme="0"/>
      <name val="Arial"/>
      <family val="2"/>
    </font>
    <font>
      <i/>
      <sz val="10"/>
      <color theme="0"/>
      <name val="Arial"/>
      <family val="2"/>
    </font>
    <font>
      <b/>
      <sz val="14"/>
      <color rgb="FFFF0000"/>
      <name val="Arial"/>
      <family val="2"/>
    </font>
    <font>
      <b/>
      <sz val="12"/>
      <name val="Arial"/>
      <family val="2"/>
    </font>
    <font>
      <b/>
      <sz val="14"/>
      <name val="Arial"/>
      <family val="2"/>
    </font>
    <font>
      <b/>
      <sz val="11"/>
      <name val="Arial Narrow"/>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theme="4"/>
      </left>
      <right style="hair">
        <color theme="4"/>
      </right>
      <top style="hair">
        <color theme="4"/>
      </top>
      <bottom style="hair">
        <color theme="4"/>
      </bottom>
      <diagonal/>
    </border>
    <border>
      <left/>
      <right/>
      <top/>
      <bottom style="hair">
        <color theme="4"/>
      </bottom>
      <diagonal/>
    </border>
    <border>
      <left/>
      <right/>
      <top/>
      <bottom style="thin">
        <color indexed="64"/>
      </bottom>
      <diagonal/>
    </border>
  </borders>
  <cellStyleXfs count="11">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3" fillId="0" borderId="0"/>
    <xf numFmtId="44" fontId="3" fillId="0" borderId="0" applyFont="0" applyFill="0" applyBorder="0" applyAlignment="0" applyProtection="0"/>
    <xf numFmtId="44" fontId="4" fillId="0" borderId="0" applyFont="0" applyFill="0" applyBorder="0" applyAlignment="0" applyProtection="0"/>
    <xf numFmtId="0" fontId="3" fillId="0" borderId="0"/>
    <xf numFmtId="9" fontId="3"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cellStyleXfs>
  <cellXfs count="121">
    <xf numFmtId="0" fontId="0" fillId="0" borderId="0" xfId="0"/>
    <xf numFmtId="8" fontId="6" fillId="2" borderId="1" xfId="0" applyNumberFormat="1" applyFont="1" applyFill="1" applyBorder="1" applyAlignment="1" applyProtection="1">
      <alignment horizontal="center"/>
      <protection hidden="1"/>
    </xf>
    <xf numFmtId="0" fontId="0" fillId="2" borderId="0" xfId="0" applyFill="1" applyProtection="1">
      <protection hidden="1"/>
    </xf>
    <xf numFmtId="0" fontId="0" fillId="2" borderId="0" xfId="0" applyFill="1"/>
    <xf numFmtId="0" fontId="10" fillId="0" borderId="1" xfId="0" applyFont="1" applyBorder="1" applyProtection="1">
      <protection hidden="1"/>
    </xf>
    <xf numFmtId="44" fontId="6" fillId="0" borderId="0" xfId="2" applyFont="1" applyFill="1" applyBorder="1" applyProtection="1">
      <protection hidden="1"/>
    </xf>
    <xf numFmtId="0" fontId="6" fillId="2" borderId="0" xfId="0" applyFont="1" applyFill="1" applyProtection="1">
      <protection hidden="1"/>
    </xf>
    <xf numFmtId="0" fontId="11" fillId="2" borderId="0" xfId="0" applyFont="1" applyFill="1" applyProtection="1">
      <protection hidden="1"/>
    </xf>
    <xf numFmtId="9" fontId="6" fillId="2" borderId="0" xfId="3" applyFont="1" applyFill="1" applyProtection="1">
      <protection hidden="1"/>
    </xf>
    <xf numFmtId="0" fontId="6" fillId="2" borderId="0" xfId="0" applyFont="1" applyFill="1"/>
    <xf numFmtId="0" fontId="12" fillId="2" borderId="0" xfId="0" applyFont="1" applyFill="1" applyProtection="1">
      <protection hidden="1"/>
    </xf>
    <xf numFmtId="44" fontId="6" fillId="2" borderId="0" xfId="2" applyFont="1" applyFill="1" applyAlignment="1" applyProtection="1">
      <alignment vertical="center" wrapText="1"/>
      <protection hidden="1"/>
    </xf>
    <xf numFmtId="43" fontId="6" fillId="2" borderId="0" xfId="0" applyNumberFormat="1" applyFont="1" applyFill="1" applyProtection="1">
      <protection hidden="1"/>
    </xf>
    <xf numFmtId="0" fontId="13" fillId="4" borderId="1" xfId="0" applyFont="1" applyFill="1" applyBorder="1" applyAlignment="1" applyProtection="1">
      <alignment horizontal="center" vertical="center" wrapText="1"/>
      <protection hidden="1"/>
    </xf>
    <xf numFmtId="0" fontId="13" fillId="4" borderId="1" xfId="0" applyFont="1" applyFill="1" applyBorder="1" applyAlignment="1" applyProtection="1">
      <alignment horizontal="center" vertical="center"/>
      <protection hidden="1"/>
    </xf>
    <xf numFmtId="0" fontId="13" fillId="2" borderId="0" xfId="0" applyFont="1" applyFill="1"/>
    <xf numFmtId="0" fontId="6" fillId="2" borderId="1" xfId="0" applyFont="1" applyFill="1" applyBorder="1" applyAlignment="1" applyProtection="1">
      <alignment horizontal="center"/>
      <protection hidden="1"/>
    </xf>
    <xf numFmtId="44" fontId="6" fillId="2" borderId="1" xfId="0" applyNumberFormat="1" applyFont="1" applyFill="1" applyBorder="1" applyAlignment="1" applyProtection="1">
      <alignment horizontal="center"/>
      <protection hidden="1"/>
    </xf>
    <xf numFmtId="44" fontId="6" fillId="2" borderId="1" xfId="2" applyFont="1" applyFill="1" applyBorder="1" applyAlignment="1" applyProtection="1">
      <alignment horizontal="center"/>
      <protection hidden="1"/>
    </xf>
    <xf numFmtId="8" fontId="12" fillId="2" borderId="1" xfId="0" applyNumberFormat="1" applyFont="1" applyFill="1" applyBorder="1" applyAlignment="1" applyProtection="1">
      <alignment horizontal="center"/>
      <protection hidden="1"/>
    </xf>
    <xf numFmtId="44" fontId="6" fillId="2" borderId="1" xfId="0" applyNumberFormat="1" applyFont="1" applyFill="1" applyBorder="1" applyAlignment="1" applyProtection="1">
      <alignment horizontal="center"/>
      <protection locked="0"/>
    </xf>
    <xf numFmtId="0" fontId="6" fillId="0" borderId="1" xfId="0" applyFont="1" applyBorder="1" applyAlignment="1" applyProtection="1">
      <alignment horizontal="center" vertical="center"/>
      <protection hidden="1"/>
    </xf>
    <xf numFmtId="44" fontId="6" fillId="0" borderId="1" xfId="0" applyNumberFormat="1" applyFont="1" applyBorder="1" applyAlignment="1" applyProtection="1">
      <alignment horizontal="center"/>
      <protection hidden="1"/>
    </xf>
    <xf numFmtId="44" fontId="6" fillId="0" borderId="1" xfId="0" applyNumberFormat="1" applyFont="1" applyBorder="1" applyAlignment="1" applyProtection="1">
      <alignment horizontal="center" vertical="center"/>
      <protection locked="0"/>
    </xf>
    <xf numFmtId="44" fontId="6" fillId="0" borderId="1" xfId="0" applyNumberFormat="1" applyFont="1" applyBorder="1" applyAlignment="1" applyProtection="1">
      <alignment horizontal="center" vertical="center"/>
      <protection hidden="1"/>
    </xf>
    <xf numFmtId="8" fontId="6" fillId="0" borderId="1" xfId="0" applyNumberFormat="1" applyFont="1" applyBorder="1" applyAlignment="1" applyProtection="1">
      <alignment horizontal="center" vertical="center"/>
      <protection hidden="1"/>
    </xf>
    <xf numFmtId="0" fontId="6" fillId="0" borderId="1" xfId="0" applyFont="1" applyBorder="1" applyAlignment="1" applyProtection="1">
      <alignment horizontal="center"/>
      <protection hidden="1"/>
    </xf>
    <xf numFmtId="44" fontId="6" fillId="0" borderId="1" xfId="0" applyNumberFormat="1" applyFont="1" applyBorder="1" applyAlignment="1" applyProtection="1">
      <alignment horizontal="center"/>
      <protection locked="0"/>
    </xf>
    <xf numFmtId="8" fontId="6" fillId="0" borderId="1" xfId="0" applyNumberFormat="1" applyFont="1" applyBorder="1" applyAlignment="1" applyProtection="1">
      <alignment horizontal="center"/>
      <protection hidden="1"/>
    </xf>
    <xf numFmtId="0" fontId="0" fillId="3" borderId="0" xfId="0" applyFill="1"/>
    <xf numFmtId="0" fontId="6" fillId="2" borderId="0" xfId="0" applyFont="1" applyFill="1" applyAlignment="1">
      <alignment horizontal="center"/>
    </xf>
    <xf numFmtId="44" fontId="6" fillId="2" borderId="0" xfId="0" applyNumberFormat="1" applyFont="1" applyFill="1" applyAlignment="1">
      <alignment horizontal="center"/>
    </xf>
    <xf numFmtId="44" fontId="11" fillId="2" borderId="0" xfId="2" applyFont="1" applyFill="1" applyBorder="1" applyAlignment="1">
      <alignment horizontal="center"/>
    </xf>
    <xf numFmtId="8" fontId="11" fillId="2" borderId="0" xfId="0" applyNumberFormat="1" applyFont="1" applyFill="1" applyAlignment="1">
      <alignment horizontal="center"/>
    </xf>
    <xf numFmtId="8" fontId="6" fillId="2" borderId="0" xfId="0" applyNumberFormat="1" applyFont="1" applyFill="1" applyAlignment="1">
      <alignment horizontal="center"/>
    </xf>
    <xf numFmtId="0" fontId="11" fillId="2" borderId="0" xfId="0" applyFont="1" applyFill="1"/>
    <xf numFmtId="0" fontId="8" fillId="2" borderId="0" xfId="0" applyFont="1" applyFill="1"/>
    <xf numFmtId="0" fontId="7" fillId="0" borderId="1" xfId="0" applyFont="1" applyBorder="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44" fontId="8" fillId="2" borderId="2" xfId="2" applyFont="1" applyFill="1" applyBorder="1" applyAlignment="1" applyProtection="1">
      <alignment vertical="center" wrapText="1"/>
      <protection hidden="1"/>
    </xf>
    <xf numFmtId="0" fontId="6" fillId="2" borderId="2" xfId="0" applyFont="1" applyFill="1" applyBorder="1" applyProtection="1">
      <protection hidden="1"/>
    </xf>
    <xf numFmtId="0" fontId="8" fillId="2" borderId="0" xfId="0" applyFont="1" applyFill="1" applyAlignment="1" applyProtection="1">
      <alignment horizontal="right"/>
      <protection hidden="1"/>
    </xf>
    <xf numFmtId="0" fontId="14" fillId="2" borderId="0" xfId="0" applyFont="1" applyFill="1" applyAlignment="1" applyProtection="1">
      <alignment horizontal="right"/>
      <protection hidden="1"/>
    </xf>
    <xf numFmtId="14" fontId="0" fillId="2" borderId="0" xfId="0" applyNumberFormat="1" applyFill="1" applyProtection="1">
      <protection hidden="1"/>
    </xf>
    <xf numFmtId="43" fontId="12" fillId="2" borderId="0" xfId="0" applyNumberFormat="1" applyFont="1" applyFill="1" applyProtection="1">
      <protection hidden="1"/>
    </xf>
    <xf numFmtId="14" fontId="10" fillId="2" borderId="2" xfId="0" applyNumberFormat="1" applyFont="1" applyFill="1" applyBorder="1" applyAlignment="1" applyProtection="1">
      <alignment wrapText="1"/>
      <protection hidden="1"/>
    </xf>
    <xf numFmtId="44" fontId="8" fillId="0" borderId="1" xfId="2" applyFont="1" applyFill="1" applyBorder="1" applyProtection="1">
      <protection hidden="1"/>
    </xf>
    <xf numFmtId="0" fontId="10" fillId="2" borderId="1" xfId="0" applyFont="1" applyFill="1" applyBorder="1" applyAlignment="1" applyProtection="1">
      <alignment vertical="center" wrapText="1"/>
      <protection hidden="1"/>
    </xf>
    <xf numFmtId="0" fontId="0" fillId="2" borderId="0" xfId="0" applyFill="1" applyAlignment="1">
      <alignment horizontal="center" vertical="center"/>
    </xf>
    <xf numFmtId="0" fontId="0" fillId="2" borderId="0" xfId="0"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9" fillId="2" borderId="0" xfId="0" applyFont="1" applyFill="1" applyAlignment="1" applyProtection="1">
      <alignment horizontal="right" vertical="center"/>
      <protection hidden="1"/>
    </xf>
    <xf numFmtId="0" fontId="8" fillId="2" borderId="3" xfId="0" applyFont="1" applyFill="1" applyBorder="1" applyProtection="1">
      <protection locked="0"/>
    </xf>
    <xf numFmtId="44" fontId="16" fillId="3" borderId="3" xfId="5" applyFont="1" applyFill="1" applyBorder="1" applyProtection="1">
      <protection locked="0"/>
    </xf>
    <xf numFmtId="44" fontId="11" fillId="2" borderId="3" xfId="2" applyFont="1" applyFill="1" applyBorder="1" applyProtection="1">
      <protection locked="0"/>
    </xf>
    <xf numFmtId="0" fontId="17" fillId="0" borderId="1" xfId="0" applyFont="1" applyBorder="1" applyAlignment="1" applyProtection="1">
      <alignment horizontal="center" vertical="center"/>
      <protection hidden="1"/>
    </xf>
    <xf numFmtId="0" fontId="7" fillId="0" borderId="1" xfId="0" applyFont="1" applyBorder="1" applyAlignment="1" applyProtection="1">
      <alignment vertical="center"/>
      <protection hidden="1"/>
    </xf>
    <xf numFmtId="44" fontId="4" fillId="2" borderId="1" xfId="2" applyFont="1" applyFill="1" applyBorder="1" applyAlignment="1" applyProtection="1">
      <alignment vertical="center" wrapText="1"/>
      <protection hidden="1"/>
    </xf>
    <xf numFmtId="0" fontId="10" fillId="2" borderId="1" xfId="0" applyFont="1" applyFill="1" applyBorder="1" applyAlignment="1" applyProtection="1">
      <alignment vertical="center"/>
      <protection hidden="1"/>
    </xf>
    <xf numFmtId="9" fontId="4" fillId="2" borderId="1" xfId="3" applyFont="1" applyFill="1" applyBorder="1" applyAlignment="1" applyProtection="1">
      <alignment vertical="center"/>
      <protection hidden="1"/>
    </xf>
    <xf numFmtId="9" fontId="11" fillId="2" borderId="0" xfId="3" applyFont="1" applyFill="1" applyBorder="1" applyAlignment="1" applyProtection="1">
      <alignment horizontal="right" wrapText="1"/>
      <protection locked="0"/>
    </xf>
    <xf numFmtId="0" fontId="13" fillId="2" borderId="0" xfId="0" applyFont="1" applyFill="1" applyAlignment="1" applyProtection="1">
      <alignment horizontal="right"/>
      <protection locked="0"/>
    </xf>
    <xf numFmtId="44" fontId="15" fillId="0" borderId="1" xfId="2" applyFont="1" applyFill="1" applyBorder="1" applyAlignment="1" applyProtection="1">
      <alignment horizontal="right" vertical="center" wrapText="1"/>
      <protection hidden="1"/>
    </xf>
    <xf numFmtId="10" fontId="15" fillId="0" borderId="1" xfId="3" applyNumberFormat="1" applyFont="1" applyFill="1" applyBorder="1" applyAlignment="1" applyProtection="1">
      <alignment horizontal="right" vertical="center" wrapText="1"/>
      <protection hidden="1"/>
    </xf>
    <xf numFmtId="44" fontId="15" fillId="2" borderId="1" xfId="2" applyFont="1" applyFill="1" applyBorder="1" applyAlignment="1" applyProtection="1">
      <alignment horizontal="right" vertical="center" wrapText="1"/>
      <protection hidden="1"/>
    </xf>
    <xf numFmtId="44" fontId="8" fillId="6" borderId="1" xfId="2" applyFont="1" applyFill="1" applyBorder="1" applyAlignment="1" applyProtection="1">
      <alignment horizontal="left" vertical="center"/>
      <protection locked="0"/>
    </xf>
    <xf numFmtId="9" fontId="8" fillId="6" borderId="1" xfId="3" applyFont="1" applyFill="1" applyBorder="1" applyAlignment="1" applyProtection="1">
      <alignment vertical="center"/>
      <protection locked="0"/>
    </xf>
    <xf numFmtId="164" fontId="8" fillId="6" borderId="1" xfId="1" applyNumberFormat="1" applyFont="1" applyFill="1" applyBorder="1" applyAlignment="1" applyProtection="1">
      <alignment vertical="center"/>
      <protection locked="0"/>
    </xf>
    <xf numFmtId="0" fontId="18" fillId="2" borderId="3" xfId="0" applyFont="1" applyFill="1" applyBorder="1" applyProtection="1">
      <protection hidden="1"/>
    </xf>
    <xf numFmtId="0" fontId="0" fillId="2" borderId="3" xfId="0" applyFill="1" applyBorder="1"/>
    <xf numFmtId="0" fontId="18" fillId="2" borderId="0" xfId="0" applyFont="1" applyFill="1" applyProtection="1">
      <protection hidden="1"/>
    </xf>
    <xf numFmtId="0" fontId="19" fillId="2" borderId="0" xfId="0" applyFont="1" applyFill="1" applyProtection="1">
      <protection hidden="1"/>
    </xf>
    <xf numFmtId="0" fontId="18" fillId="2" borderId="0" xfId="0" applyFont="1" applyFill="1"/>
    <xf numFmtId="0" fontId="19" fillId="2" borderId="0" xfId="0" applyFont="1" applyFill="1" applyAlignment="1" applyProtection="1">
      <alignment horizontal="center"/>
      <protection hidden="1"/>
    </xf>
    <xf numFmtId="10" fontId="19" fillId="2" borderId="0" xfId="3" applyNumberFormat="1" applyFont="1" applyFill="1" applyAlignment="1" applyProtection="1">
      <alignment horizontal="center"/>
      <protection hidden="1"/>
    </xf>
    <xf numFmtId="0" fontId="20" fillId="2" borderId="0" xfId="0" applyFont="1" applyFill="1"/>
    <xf numFmtId="0" fontId="18" fillId="0" borderId="0" xfId="0" applyFont="1"/>
    <xf numFmtId="0" fontId="18" fillId="3" borderId="0" xfId="0" applyFont="1" applyFill="1"/>
    <xf numFmtId="0" fontId="18" fillId="2" borderId="0" xfId="0" applyFont="1" applyFill="1" applyAlignment="1">
      <alignment horizontal="center" vertical="center"/>
    </xf>
    <xf numFmtId="0" fontId="21" fillId="2" borderId="0" xfId="0" applyFont="1" applyFill="1" applyAlignment="1">
      <alignment horizontal="center" vertical="center"/>
    </xf>
    <xf numFmtId="0" fontId="21" fillId="2" borderId="0" xfId="0" applyFont="1" applyFill="1"/>
    <xf numFmtId="0" fontId="22" fillId="2" borderId="0" xfId="0" applyFont="1" applyFill="1"/>
    <xf numFmtId="0" fontId="21" fillId="0" borderId="0" xfId="0" applyFont="1"/>
    <xf numFmtId="0" fontId="21" fillId="3" borderId="0" xfId="0" applyFont="1" applyFill="1"/>
    <xf numFmtId="0" fontId="21" fillId="2" borderId="0" xfId="0" applyFont="1" applyFill="1" applyProtection="1">
      <protection hidden="1"/>
    </xf>
    <xf numFmtId="0" fontId="23" fillId="2" borderId="0" xfId="0" applyFont="1" applyFill="1" applyProtection="1">
      <protection hidden="1"/>
    </xf>
    <xf numFmtId="164" fontId="24" fillId="2" borderId="0" xfId="1" applyNumberFormat="1" applyFont="1" applyFill="1" applyAlignment="1" applyProtection="1">
      <alignment horizontal="right" vertical="top"/>
      <protection hidden="1"/>
    </xf>
    <xf numFmtId="164" fontId="23" fillId="2" borderId="0" xfId="1" applyNumberFormat="1" applyFont="1" applyFill="1" applyAlignment="1" applyProtection="1">
      <alignment horizontal="right" vertical="top"/>
      <protection hidden="1"/>
    </xf>
    <xf numFmtId="164" fontId="23" fillId="2" borderId="0" xfId="1" applyNumberFormat="1" applyFont="1" applyFill="1" applyAlignment="1" applyProtection="1">
      <alignment horizontal="left"/>
      <protection hidden="1"/>
    </xf>
    <xf numFmtId="0" fontId="25" fillId="2" borderId="0" xfId="0" applyFont="1" applyFill="1" applyAlignment="1" applyProtection="1">
      <alignment horizontal="left"/>
      <protection hidden="1"/>
    </xf>
    <xf numFmtId="9" fontId="23" fillId="2" borderId="0" xfId="3" applyFont="1" applyFill="1" applyProtection="1">
      <protection hidden="1"/>
    </xf>
    <xf numFmtId="43" fontId="23" fillId="2" borderId="0" xfId="0" applyNumberFormat="1" applyFont="1" applyFill="1" applyProtection="1">
      <protection hidden="1"/>
    </xf>
    <xf numFmtId="44" fontId="9" fillId="2" borderId="1" xfId="2" applyFont="1" applyFill="1" applyBorder="1" applyAlignment="1" applyProtection="1">
      <alignment vertical="center"/>
      <protection hidden="1"/>
    </xf>
    <xf numFmtId="44" fontId="26" fillId="0" borderId="1" xfId="2" applyFont="1" applyFill="1" applyBorder="1" applyAlignment="1" applyProtection="1">
      <alignment horizontal="center" vertical="center"/>
      <protection hidden="1"/>
    </xf>
    <xf numFmtId="0" fontId="27" fillId="2" borderId="0" xfId="0" applyFont="1" applyFill="1" applyAlignment="1">
      <alignment horizontal="center" vertical="center"/>
    </xf>
    <xf numFmtId="0" fontId="27" fillId="2" borderId="0" xfId="0" applyFont="1" applyFill="1"/>
    <xf numFmtId="0" fontId="28" fillId="2" borderId="0" xfId="0" applyFont="1" applyFill="1"/>
    <xf numFmtId="0" fontId="27" fillId="0" borderId="0" xfId="0" applyFont="1"/>
    <xf numFmtId="0" fontId="27" fillId="3" borderId="0" xfId="0" applyFont="1" applyFill="1"/>
    <xf numFmtId="0" fontId="29" fillId="2" borderId="0" xfId="0" applyFont="1" applyFill="1" applyAlignment="1">
      <alignment horizontal="center" vertical="center"/>
    </xf>
    <xf numFmtId="0" fontId="29" fillId="2" borderId="0" xfId="0" applyFont="1" applyFill="1"/>
    <xf numFmtId="164" fontId="12" fillId="2" borderId="0" xfId="1" applyNumberFormat="1" applyFont="1" applyFill="1" applyAlignment="1" applyProtection="1">
      <alignment horizontal="right" vertical="top"/>
      <protection hidden="1"/>
    </xf>
    <xf numFmtId="0" fontId="30" fillId="2" borderId="0" xfId="0" applyFont="1" applyFill="1" applyAlignment="1" applyProtection="1">
      <alignment horizontal="left"/>
      <protection hidden="1"/>
    </xf>
    <xf numFmtId="44" fontId="16" fillId="3" borderId="3" xfId="9" applyFont="1" applyFill="1" applyBorder="1" applyProtection="1">
      <protection locked="0"/>
    </xf>
    <xf numFmtId="0" fontId="31" fillId="7" borderId="0" xfId="0" applyFont="1" applyFill="1" applyAlignment="1" applyProtection="1">
      <alignment horizontal="right"/>
      <protection hidden="1"/>
    </xf>
    <xf numFmtId="0" fontId="6" fillId="7" borderId="0" xfId="0" applyFont="1" applyFill="1" applyProtection="1">
      <protection hidden="1"/>
    </xf>
    <xf numFmtId="0" fontId="11" fillId="7" borderId="0" xfId="0" applyFont="1" applyFill="1" applyProtection="1">
      <protection hidden="1"/>
    </xf>
    <xf numFmtId="9" fontId="6" fillId="7" borderId="0" xfId="3" applyFont="1" applyFill="1" applyProtection="1">
      <protection hidden="1"/>
    </xf>
    <xf numFmtId="44" fontId="33" fillId="0" borderId="1" xfId="2" applyFont="1" applyFill="1" applyBorder="1" applyAlignment="1" applyProtection="1">
      <alignment horizontal="center" vertical="center"/>
      <protection hidden="1"/>
    </xf>
    <xf numFmtId="44" fontId="32" fillId="2" borderId="1" xfId="2" applyFont="1" applyFill="1" applyBorder="1" applyAlignment="1" applyProtection="1">
      <alignment vertical="center" wrapText="1"/>
      <protection hidden="1"/>
    </xf>
    <xf numFmtId="0" fontId="14" fillId="2" borderId="0" xfId="0" applyFont="1" applyFill="1" applyAlignment="1">
      <alignment horizontal="center" vertical="center"/>
    </xf>
    <xf numFmtId="0" fontId="14" fillId="2" borderId="0" xfId="0" applyFont="1" applyFill="1"/>
    <xf numFmtId="0" fontId="23" fillId="2" borderId="0" xfId="0" applyFont="1" applyFill="1" applyAlignment="1" applyProtection="1">
      <alignment horizontal="center"/>
      <protection hidden="1"/>
    </xf>
    <xf numFmtId="10" fontId="23" fillId="2" borderId="0" xfId="3" applyNumberFormat="1" applyFont="1" applyFill="1" applyAlignment="1" applyProtection="1">
      <alignment horizontal="center"/>
      <protection hidden="1"/>
    </xf>
    <xf numFmtId="9" fontId="21" fillId="2" borderId="0" xfId="0" applyNumberFormat="1" applyFont="1" applyFill="1"/>
    <xf numFmtId="9" fontId="18" fillId="2" borderId="0" xfId="0" applyNumberFormat="1" applyFont="1" applyFill="1"/>
    <xf numFmtId="164" fontId="32" fillId="3" borderId="1" xfId="1" applyNumberFormat="1" applyFont="1" applyFill="1" applyBorder="1" applyAlignment="1" applyProtection="1">
      <alignment vertical="center"/>
      <protection locked="0"/>
    </xf>
    <xf numFmtId="9" fontId="8" fillId="0" borderId="1" xfId="3" applyFont="1" applyFill="1" applyBorder="1" applyAlignment="1" applyProtection="1">
      <alignment vertical="center"/>
      <protection locked="0"/>
    </xf>
    <xf numFmtId="0" fontId="18" fillId="2" borderId="3" xfId="0" applyFont="1" applyFill="1" applyBorder="1" applyProtection="1">
      <protection locked="0"/>
    </xf>
    <xf numFmtId="0" fontId="0" fillId="2" borderId="3" xfId="0" applyFill="1" applyBorder="1" applyProtection="1">
      <protection locked="0"/>
    </xf>
    <xf numFmtId="43" fontId="12" fillId="2" borderId="0" xfId="0" applyNumberFormat="1" applyFont="1" applyFill="1" applyProtection="1">
      <protection locked="0"/>
    </xf>
  </cellXfs>
  <cellStyles count="11">
    <cellStyle name="Millares" xfId="1" builtinId="3"/>
    <cellStyle name="Moneda" xfId="2" builtinId="4"/>
    <cellStyle name="Moneda 2" xfId="6" xr:uid="{00000000-0005-0000-0000-000002000000}"/>
    <cellStyle name="Moneda 3" xfId="5" xr:uid="{00000000-0005-0000-0000-000003000000}"/>
    <cellStyle name="Moneda 3 2" xfId="9" xr:uid="{98B98A0B-6446-483F-AA92-82967F6FF2EC}"/>
    <cellStyle name="Moneda 3 2 2" xfId="10" xr:uid="{CAB80DEA-AFAE-423F-BDA2-AEB11E2B4BB3}"/>
    <cellStyle name="Normal" xfId="0" builtinId="0"/>
    <cellStyle name="Normal 2" xfId="7" xr:uid="{00000000-0005-0000-0000-000005000000}"/>
    <cellStyle name="Normal 3" xfId="4" xr:uid="{00000000-0005-0000-0000-000006000000}"/>
    <cellStyle name="Porcentaje" xfId="3" builtinId="5"/>
    <cellStyle name="Porcentaje 2" xfId="8" xr:uid="{00000000-0005-0000-0000-000008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xdr:from>
      <xdr:col>2</xdr:col>
      <xdr:colOff>13804</xdr:colOff>
      <xdr:row>2</xdr:row>
      <xdr:rowOff>66261</xdr:rowOff>
    </xdr:from>
    <xdr:to>
      <xdr:col>2</xdr:col>
      <xdr:colOff>130866</xdr:colOff>
      <xdr:row>2</xdr:row>
      <xdr:rowOff>292653</xdr:rowOff>
    </xdr:to>
    <xdr:sp macro="" textlink="">
      <xdr:nvSpPr>
        <xdr:cNvPr id="3" name="Pentágono 2">
          <a:extLst>
            <a:ext uri="{FF2B5EF4-FFF2-40B4-BE49-F238E27FC236}">
              <a16:creationId xmlns:a16="http://schemas.microsoft.com/office/drawing/2014/main" id="{00000000-0008-0000-0000-000003000000}"/>
            </a:ext>
          </a:extLst>
        </xdr:cNvPr>
        <xdr:cNvSpPr/>
      </xdr:nvSpPr>
      <xdr:spPr>
        <a:xfrm flipH="1">
          <a:off x="8591825" y="463826"/>
          <a:ext cx="234124" cy="226392"/>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13804</xdr:colOff>
      <xdr:row>3</xdr:row>
      <xdr:rowOff>58529</xdr:rowOff>
    </xdr:from>
    <xdr:to>
      <xdr:col>2</xdr:col>
      <xdr:colOff>133627</xdr:colOff>
      <xdr:row>3</xdr:row>
      <xdr:rowOff>287130</xdr:rowOff>
    </xdr:to>
    <xdr:sp macro="" textlink="">
      <xdr:nvSpPr>
        <xdr:cNvPr id="4" name="Pentágono 3">
          <a:extLst>
            <a:ext uri="{FF2B5EF4-FFF2-40B4-BE49-F238E27FC236}">
              <a16:creationId xmlns:a16="http://schemas.microsoft.com/office/drawing/2014/main" id="{00000000-0008-0000-0000-000004000000}"/>
            </a:ext>
          </a:extLst>
        </xdr:cNvPr>
        <xdr:cNvSpPr/>
      </xdr:nvSpPr>
      <xdr:spPr>
        <a:xfrm flipH="1">
          <a:off x="8591825" y="787399"/>
          <a:ext cx="239646" cy="228601"/>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19326</xdr:colOff>
      <xdr:row>4</xdr:row>
      <xdr:rowOff>94974</xdr:rowOff>
    </xdr:from>
    <xdr:to>
      <xdr:col>2</xdr:col>
      <xdr:colOff>133627</xdr:colOff>
      <xdr:row>4</xdr:row>
      <xdr:rowOff>276087</xdr:rowOff>
    </xdr:to>
    <xdr:sp macro="" textlink="">
      <xdr:nvSpPr>
        <xdr:cNvPr id="5" name="Pentágono 4">
          <a:extLst>
            <a:ext uri="{FF2B5EF4-FFF2-40B4-BE49-F238E27FC236}">
              <a16:creationId xmlns:a16="http://schemas.microsoft.com/office/drawing/2014/main" id="{00000000-0008-0000-0000-000005000000}"/>
            </a:ext>
          </a:extLst>
        </xdr:cNvPr>
        <xdr:cNvSpPr/>
      </xdr:nvSpPr>
      <xdr:spPr>
        <a:xfrm flipH="1">
          <a:off x="8602869" y="1155148"/>
          <a:ext cx="228603" cy="181113"/>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oneCellAnchor>
    <xdr:from>
      <xdr:col>3</xdr:col>
      <xdr:colOff>107950</xdr:colOff>
      <xdr:row>1</xdr:row>
      <xdr:rowOff>133350</xdr:rowOff>
    </xdr:from>
    <xdr:ext cx="5773402" cy="1616510"/>
    <xdr:sp macro="" textlink="">
      <xdr:nvSpPr>
        <xdr:cNvPr id="6" name="1 CuadroTexto">
          <a:extLst>
            <a:ext uri="{FF2B5EF4-FFF2-40B4-BE49-F238E27FC236}">
              <a16:creationId xmlns:a16="http://schemas.microsoft.com/office/drawing/2014/main" id="{B1C804EB-44E9-4248-A68A-888E08239EE7}"/>
            </a:ext>
          </a:extLst>
        </xdr:cNvPr>
        <xdr:cNvSpPr txBox="1"/>
      </xdr:nvSpPr>
      <xdr:spPr>
        <a:xfrm>
          <a:off x="3632200" y="374650"/>
          <a:ext cx="5773402" cy="161651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fontAlgn="base"/>
          <a:r>
            <a:rPr lang="es-MX" sz="800" i="1">
              <a:solidFill>
                <a:schemeClr val="tx1"/>
              </a:solidFill>
              <a:effectLst/>
              <a:latin typeface="Arial" panose="020B0604020202020204" pitchFamily="34" charset="0"/>
              <a:ea typeface="+mn-ea"/>
              <a:cs typeface="Arial" panose="020B0604020202020204" pitchFamily="34" charset="0"/>
            </a:rPr>
            <a:t>[* ]Importe estimado de IVA, por lo que puede tener variaciones en el monto del pago.[**] El pago [Mensual/Quincenal] Total incluye el importe estimado del IVA de intereses, por lo que pueden existir pequeñas variaciones en cada pago. La información obtenida es únicamente para efectos ilustrativos, por lo que no implica ninguna obligación ni compromiso por parte de Banco Nacional de México, S.A. Integrante del Grupo Financiero Banamex. </a:t>
          </a:r>
        </a:p>
        <a:p>
          <a:pPr rtl="0" fontAlgn="base"/>
          <a:r>
            <a:rPr lang="es-MX" sz="800" b="1" i="1">
              <a:solidFill>
                <a:schemeClr val="tx1"/>
              </a:solidFill>
              <a:effectLst/>
              <a:latin typeface="Arial" panose="020B0604020202020204" pitchFamily="34" charset="0"/>
              <a:ea typeface="+mn-ea"/>
              <a:cs typeface="Arial" panose="020B0604020202020204" pitchFamily="34" charset="0"/>
            </a:rPr>
            <a:t>En</a:t>
          </a:r>
          <a:r>
            <a:rPr lang="es-MX" sz="800" b="1" i="1" baseline="0">
              <a:solidFill>
                <a:schemeClr val="tx1"/>
              </a:solidFill>
              <a:effectLst/>
              <a:latin typeface="Arial" panose="020B0604020202020204" pitchFamily="34" charset="0"/>
              <a:ea typeface="+mn-ea"/>
              <a:cs typeface="Arial" panose="020B0604020202020204" pitchFamily="34" charset="0"/>
            </a:rPr>
            <a:t> caso de la modalidad </a:t>
          </a:r>
          <a:r>
            <a:rPr lang="es-MX" sz="800" b="1" i="1" u="sng" baseline="0">
              <a:solidFill>
                <a:schemeClr val="tx1"/>
              </a:solidFill>
              <a:effectLst/>
              <a:latin typeface="Arial" panose="020B0604020202020204" pitchFamily="34" charset="0"/>
              <a:ea typeface="+mn-ea"/>
              <a:cs typeface="Arial" panose="020B0604020202020204" pitchFamily="34" charset="0"/>
            </a:rPr>
            <a:t>con</a:t>
          </a:r>
          <a:r>
            <a:rPr lang="es-MX" sz="800" b="1" i="1" baseline="0">
              <a:solidFill>
                <a:schemeClr val="tx1"/>
              </a:solidFill>
              <a:effectLst/>
              <a:latin typeface="Arial" panose="020B0604020202020204" pitchFamily="34" charset="0"/>
              <a:ea typeface="+mn-ea"/>
              <a:cs typeface="Arial" panose="020B0604020202020204" pitchFamily="34" charset="0"/>
            </a:rPr>
            <a:t> Redisposición</a:t>
          </a:r>
          <a:r>
            <a:rPr lang="es-MX" sz="800" i="1" baseline="0">
              <a:solidFill>
                <a:schemeClr val="tx1"/>
              </a:solidFill>
              <a:effectLst/>
              <a:latin typeface="Arial" panose="020B0604020202020204" pitchFamily="34" charset="0"/>
              <a:ea typeface="+mn-ea"/>
              <a:cs typeface="Arial" panose="020B0604020202020204" pitchFamily="34" charset="0"/>
            </a:rPr>
            <a:t>: </a:t>
          </a:r>
          <a:r>
            <a:rPr lang="es-MX" sz="800" i="1">
              <a:solidFill>
                <a:schemeClr val="tx1"/>
              </a:solidFill>
              <a:effectLst/>
              <a:latin typeface="Arial" panose="020B0604020202020204" pitchFamily="34" charset="0"/>
              <a:ea typeface="+mn-ea"/>
              <a:cs typeface="Arial" panose="020B0604020202020204" pitchFamily="34" charset="0"/>
            </a:rPr>
            <a:t>sólo debe ser considerada bajo el supuesto de que el cliente no realiza una nueva redisposición.</a:t>
          </a:r>
          <a:r>
            <a:rPr lang="es-MX" sz="800" i="1" baseline="0">
              <a:solidFill>
                <a:schemeClr val="tx1"/>
              </a:solidFill>
              <a:effectLst/>
              <a:latin typeface="Arial" panose="020B0604020202020204" pitchFamily="34" charset="0"/>
              <a:ea typeface="+mn-ea"/>
              <a:cs typeface="Arial" panose="020B0604020202020204" pitchFamily="34" charset="0"/>
            </a:rPr>
            <a:t> D</a:t>
          </a:r>
          <a:r>
            <a:rPr lang="es-MX" sz="800" i="1">
              <a:solidFill>
                <a:schemeClr val="tx1"/>
              </a:solidFill>
              <a:effectLst/>
              <a:latin typeface="Arial" panose="020B0604020202020204" pitchFamily="34" charset="0"/>
              <a:ea typeface="+mn-ea"/>
              <a:cs typeface="Arial" panose="020B0604020202020204" pitchFamily="34" charset="0"/>
            </a:rPr>
            <a:t>e realizar el cliente una nueva redisposición se emitirá una nueva tabla de amortización. En caso de nuevas redisposiciones el plazo para el cálculo del pago periódico se aplicará a la nueva disposición que se realice sobre el saldo insoluto al momento de la nueva disposición, por lo que tu contador de pagos volverá al primer pago y se emitirá una nueva tabla de amortización. </a:t>
          </a:r>
        </a:p>
        <a:p>
          <a:pPr algn="ctr" rtl="0" fontAlgn="base"/>
          <a:r>
            <a:rPr lang="es-MX" sz="800" b="1">
              <a:effectLst/>
              <a:latin typeface="Arial" panose="020B0604020202020204" pitchFamily="34" charset="0"/>
              <a:cs typeface="Arial" panose="020B0604020202020204" pitchFamily="34" charset="0"/>
            </a:rPr>
            <a:t>Para fines informativos:</a:t>
          </a:r>
        </a:p>
        <a:p>
          <a:pPr rtl="0" fontAlgn="base"/>
          <a:r>
            <a:rPr lang="es-MX" sz="800">
              <a:effectLst/>
              <a:latin typeface="Arial" panose="020B0604020202020204" pitchFamily="34" charset="0"/>
              <a:cs typeface="Arial" panose="020B0604020202020204" pitchFamily="34" charset="0"/>
            </a:rPr>
            <a:t>Te recordamos que </a:t>
          </a:r>
          <a:r>
            <a:rPr lang="es-MX" sz="800" b="1">
              <a:effectLst/>
              <a:latin typeface="Arial" panose="020B0604020202020204" pitchFamily="34" charset="0"/>
              <a:cs typeface="Arial" panose="020B0604020202020204" pitchFamily="34" charset="0"/>
            </a:rPr>
            <a:t>la tabla de amortización es una proyección del esquema de pagos</a:t>
          </a:r>
          <a:r>
            <a:rPr lang="es-MX" sz="800">
              <a:effectLst/>
              <a:latin typeface="Arial" panose="020B0604020202020204" pitchFamily="34" charset="0"/>
              <a:cs typeface="Arial" panose="020B0604020202020204" pitchFamily="34" charset="0"/>
            </a:rPr>
            <a:t>, por lo que </a:t>
          </a:r>
          <a:r>
            <a:rPr lang="es-MX" sz="800" b="1">
              <a:effectLst/>
              <a:latin typeface="Arial" panose="020B0604020202020204" pitchFamily="34" charset="0"/>
              <a:cs typeface="Arial" panose="020B0604020202020204" pitchFamily="34" charset="0"/>
            </a:rPr>
            <a:t>en el primer pago podría variar la aplicación del mismo dependiendo de la fecha de contratación y del pago que realice el cliente en su fecha límite de pago</a:t>
          </a:r>
          <a:r>
            <a:rPr lang="es-MX" sz="800">
              <a:effectLst/>
              <a:latin typeface="Arial" panose="020B0604020202020204" pitchFamily="34" charset="0"/>
              <a:cs typeface="Arial" panose="020B0604020202020204" pitchFamily="34" charset="0"/>
            </a:rPr>
            <a:t>. Este pago podrá verlo reflejado en su siguiente estado de cuenta.</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13804</xdr:colOff>
      <xdr:row>2</xdr:row>
      <xdr:rowOff>66261</xdr:rowOff>
    </xdr:from>
    <xdr:to>
      <xdr:col>2</xdr:col>
      <xdr:colOff>130866</xdr:colOff>
      <xdr:row>2</xdr:row>
      <xdr:rowOff>292653</xdr:rowOff>
    </xdr:to>
    <xdr:sp macro="" textlink="">
      <xdr:nvSpPr>
        <xdr:cNvPr id="3" name="Pentágono 2">
          <a:extLst>
            <a:ext uri="{FF2B5EF4-FFF2-40B4-BE49-F238E27FC236}">
              <a16:creationId xmlns:a16="http://schemas.microsoft.com/office/drawing/2014/main" id="{3D12A6EA-F9F4-49A1-B179-B86A55D6682B}"/>
            </a:ext>
          </a:extLst>
        </xdr:cNvPr>
        <xdr:cNvSpPr/>
      </xdr:nvSpPr>
      <xdr:spPr>
        <a:xfrm flipH="1">
          <a:off x="2433154" y="459961"/>
          <a:ext cx="117062" cy="226392"/>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13804</xdr:colOff>
      <xdr:row>3</xdr:row>
      <xdr:rowOff>58529</xdr:rowOff>
    </xdr:from>
    <xdr:to>
      <xdr:col>2</xdr:col>
      <xdr:colOff>133627</xdr:colOff>
      <xdr:row>3</xdr:row>
      <xdr:rowOff>287130</xdr:rowOff>
    </xdr:to>
    <xdr:sp macro="" textlink="">
      <xdr:nvSpPr>
        <xdr:cNvPr id="4" name="Pentágono 3">
          <a:extLst>
            <a:ext uri="{FF2B5EF4-FFF2-40B4-BE49-F238E27FC236}">
              <a16:creationId xmlns:a16="http://schemas.microsoft.com/office/drawing/2014/main" id="{EC83900C-7A3F-4FB0-9E85-B138D5AD8CA1}"/>
            </a:ext>
          </a:extLst>
        </xdr:cNvPr>
        <xdr:cNvSpPr/>
      </xdr:nvSpPr>
      <xdr:spPr>
        <a:xfrm flipH="1">
          <a:off x="2433154" y="782429"/>
          <a:ext cx="119823" cy="228601"/>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19326</xdr:colOff>
      <xdr:row>4</xdr:row>
      <xdr:rowOff>94974</xdr:rowOff>
    </xdr:from>
    <xdr:to>
      <xdr:col>2</xdr:col>
      <xdr:colOff>133627</xdr:colOff>
      <xdr:row>4</xdr:row>
      <xdr:rowOff>276087</xdr:rowOff>
    </xdr:to>
    <xdr:sp macro="" textlink="">
      <xdr:nvSpPr>
        <xdr:cNvPr id="5" name="Pentágono 4">
          <a:extLst>
            <a:ext uri="{FF2B5EF4-FFF2-40B4-BE49-F238E27FC236}">
              <a16:creationId xmlns:a16="http://schemas.microsoft.com/office/drawing/2014/main" id="{1B939C46-9760-4952-82EF-54F7CD821474}"/>
            </a:ext>
          </a:extLst>
        </xdr:cNvPr>
        <xdr:cNvSpPr/>
      </xdr:nvSpPr>
      <xdr:spPr>
        <a:xfrm flipH="1">
          <a:off x="2438676" y="1149074"/>
          <a:ext cx="114301" cy="181113"/>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oneCellAnchor>
    <xdr:from>
      <xdr:col>3</xdr:col>
      <xdr:colOff>88900</xdr:colOff>
      <xdr:row>1</xdr:row>
      <xdr:rowOff>146050</xdr:rowOff>
    </xdr:from>
    <xdr:ext cx="5773402" cy="1616510"/>
    <xdr:sp macro="" textlink="">
      <xdr:nvSpPr>
        <xdr:cNvPr id="6" name="1 CuadroTexto">
          <a:extLst>
            <a:ext uri="{FF2B5EF4-FFF2-40B4-BE49-F238E27FC236}">
              <a16:creationId xmlns:a16="http://schemas.microsoft.com/office/drawing/2014/main" id="{092C213A-EABB-44C5-8C90-78123B8AA492}"/>
            </a:ext>
          </a:extLst>
        </xdr:cNvPr>
        <xdr:cNvSpPr txBox="1"/>
      </xdr:nvSpPr>
      <xdr:spPr>
        <a:xfrm>
          <a:off x="3613150" y="400050"/>
          <a:ext cx="5773402" cy="161651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fontAlgn="base"/>
          <a:r>
            <a:rPr lang="es-MX" sz="800" i="1">
              <a:solidFill>
                <a:schemeClr val="tx1"/>
              </a:solidFill>
              <a:effectLst/>
              <a:latin typeface="Arial" panose="020B0604020202020204" pitchFamily="34" charset="0"/>
              <a:ea typeface="+mn-ea"/>
              <a:cs typeface="Arial" panose="020B0604020202020204" pitchFamily="34" charset="0"/>
            </a:rPr>
            <a:t>[* ]Importe estimado de IVA, por lo que puede tener variaciones en el monto del pago.[**] El pago [Mensual/Quincenal] Total incluye el importe estimado del IVA de intereses, por lo que pueden existir pequeñas variaciones en cada pago. La información obtenida es únicamente para efectos ilustrativos, por lo que no implica ninguna obligación ni compromiso por parte de Banco Nacional de México, S.A. Integrante del Grupo Financiero Banamex. </a:t>
          </a:r>
        </a:p>
        <a:p>
          <a:pPr rtl="0" fontAlgn="base"/>
          <a:r>
            <a:rPr lang="es-MX" sz="800" b="1" i="1">
              <a:solidFill>
                <a:schemeClr val="tx1"/>
              </a:solidFill>
              <a:effectLst/>
              <a:latin typeface="Arial" panose="020B0604020202020204" pitchFamily="34" charset="0"/>
              <a:ea typeface="+mn-ea"/>
              <a:cs typeface="Arial" panose="020B0604020202020204" pitchFamily="34" charset="0"/>
            </a:rPr>
            <a:t>En</a:t>
          </a:r>
          <a:r>
            <a:rPr lang="es-MX" sz="800" b="1" i="1" baseline="0">
              <a:solidFill>
                <a:schemeClr val="tx1"/>
              </a:solidFill>
              <a:effectLst/>
              <a:latin typeface="Arial" panose="020B0604020202020204" pitchFamily="34" charset="0"/>
              <a:ea typeface="+mn-ea"/>
              <a:cs typeface="Arial" panose="020B0604020202020204" pitchFamily="34" charset="0"/>
            </a:rPr>
            <a:t> caso de la modalidad </a:t>
          </a:r>
          <a:r>
            <a:rPr lang="es-MX" sz="800" b="1" i="1" u="sng" baseline="0">
              <a:solidFill>
                <a:schemeClr val="tx1"/>
              </a:solidFill>
              <a:effectLst/>
              <a:latin typeface="Arial" panose="020B0604020202020204" pitchFamily="34" charset="0"/>
              <a:ea typeface="+mn-ea"/>
              <a:cs typeface="Arial" panose="020B0604020202020204" pitchFamily="34" charset="0"/>
            </a:rPr>
            <a:t>con</a:t>
          </a:r>
          <a:r>
            <a:rPr lang="es-MX" sz="800" b="1" i="1" baseline="0">
              <a:solidFill>
                <a:schemeClr val="tx1"/>
              </a:solidFill>
              <a:effectLst/>
              <a:latin typeface="Arial" panose="020B0604020202020204" pitchFamily="34" charset="0"/>
              <a:ea typeface="+mn-ea"/>
              <a:cs typeface="Arial" panose="020B0604020202020204" pitchFamily="34" charset="0"/>
            </a:rPr>
            <a:t> Redisposición</a:t>
          </a:r>
          <a:r>
            <a:rPr lang="es-MX" sz="800" i="1" baseline="0">
              <a:solidFill>
                <a:schemeClr val="tx1"/>
              </a:solidFill>
              <a:effectLst/>
              <a:latin typeface="Arial" panose="020B0604020202020204" pitchFamily="34" charset="0"/>
              <a:ea typeface="+mn-ea"/>
              <a:cs typeface="Arial" panose="020B0604020202020204" pitchFamily="34" charset="0"/>
            </a:rPr>
            <a:t>: </a:t>
          </a:r>
          <a:r>
            <a:rPr lang="es-MX" sz="800" i="1">
              <a:solidFill>
                <a:schemeClr val="tx1"/>
              </a:solidFill>
              <a:effectLst/>
              <a:latin typeface="Arial" panose="020B0604020202020204" pitchFamily="34" charset="0"/>
              <a:ea typeface="+mn-ea"/>
              <a:cs typeface="Arial" panose="020B0604020202020204" pitchFamily="34" charset="0"/>
            </a:rPr>
            <a:t>sólo debe ser considerada bajo el supuesto de que el cliente no realiza una nueva redisposición.</a:t>
          </a:r>
          <a:r>
            <a:rPr lang="es-MX" sz="800" i="1" baseline="0">
              <a:solidFill>
                <a:schemeClr val="tx1"/>
              </a:solidFill>
              <a:effectLst/>
              <a:latin typeface="Arial" panose="020B0604020202020204" pitchFamily="34" charset="0"/>
              <a:ea typeface="+mn-ea"/>
              <a:cs typeface="Arial" panose="020B0604020202020204" pitchFamily="34" charset="0"/>
            </a:rPr>
            <a:t> D</a:t>
          </a:r>
          <a:r>
            <a:rPr lang="es-MX" sz="800" i="1">
              <a:solidFill>
                <a:schemeClr val="tx1"/>
              </a:solidFill>
              <a:effectLst/>
              <a:latin typeface="Arial" panose="020B0604020202020204" pitchFamily="34" charset="0"/>
              <a:ea typeface="+mn-ea"/>
              <a:cs typeface="Arial" panose="020B0604020202020204" pitchFamily="34" charset="0"/>
            </a:rPr>
            <a:t>e realizar el cliente una nueva redisposición se emitirá una nueva tabla de amortización. En caso de nuevas redisposiciones el plazo para el cálculo del pago periódico se aplicará a la nueva disposición que se realice sobre el saldo insoluto al momento de la nueva disposición, por lo que tu contador de pagos volverá al primer pago y se emitirá una nueva tabla de amortización. </a:t>
          </a:r>
        </a:p>
        <a:p>
          <a:pPr algn="ctr" rtl="0" fontAlgn="base"/>
          <a:r>
            <a:rPr lang="es-MX" sz="800" b="1">
              <a:effectLst/>
              <a:latin typeface="Arial" panose="020B0604020202020204" pitchFamily="34" charset="0"/>
              <a:cs typeface="Arial" panose="020B0604020202020204" pitchFamily="34" charset="0"/>
            </a:rPr>
            <a:t>Para fines informativos:</a:t>
          </a:r>
        </a:p>
        <a:p>
          <a:pPr rtl="0" fontAlgn="base"/>
          <a:r>
            <a:rPr lang="es-MX" sz="800">
              <a:effectLst/>
              <a:latin typeface="Arial" panose="020B0604020202020204" pitchFamily="34" charset="0"/>
              <a:cs typeface="Arial" panose="020B0604020202020204" pitchFamily="34" charset="0"/>
            </a:rPr>
            <a:t>Te recordamos que </a:t>
          </a:r>
          <a:r>
            <a:rPr lang="es-MX" sz="800" b="1">
              <a:effectLst/>
              <a:latin typeface="Arial" panose="020B0604020202020204" pitchFamily="34" charset="0"/>
              <a:cs typeface="Arial" panose="020B0604020202020204" pitchFamily="34" charset="0"/>
            </a:rPr>
            <a:t>la tabla de amortización es una proyección del esquema de pagos</a:t>
          </a:r>
          <a:r>
            <a:rPr lang="es-MX" sz="800">
              <a:effectLst/>
              <a:latin typeface="Arial" panose="020B0604020202020204" pitchFamily="34" charset="0"/>
              <a:cs typeface="Arial" panose="020B0604020202020204" pitchFamily="34" charset="0"/>
            </a:rPr>
            <a:t>, por lo que </a:t>
          </a:r>
          <a:r>
            <a:rPr lang="es-MX" sz="800" b="1">
              <a:effectLst/>
              <a:latin typeface="Arial" panose="020B0604020202020204" pitchFamily="34" charset="0"/>
              <a:cs typeface="Arial" panose="020B0604020202020204" pitchFamily="34" charset="0"/>
            </a:rPr>
            <a:t>en el primer pago podría variar la aplicación del mismo dependiendo de la fecha de contratación y del pago que realice el cliente en su fecha límite de pago</a:t>
          </a:r>
          <a:r>
            <a:rPr lang="es-MX" sz="800">
              <a:effectLst/>
              <a:latin typeface="Arial" panose="020B0604020202020204" pitchFamily="34" charset="0"/>
              <a:cs typeface="Arial" panose="020B0604020202020204" pitchFamily="34" charset="0"/>
            </a:rPr>
            <a:t>. Este pago podrá verlo reflejado en su siguiente estado de cuenta.</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1165089</xdr:colOff>
      <xdr:row>2</xdr:row>
      <xdr:rowOff>98563</xdr:rowOff>
    </xdr:from>
    <xdr:to>
      <xdr:col>2</xdr:col>
      <xdr:colOff>82828</xdr:colOff>
      <xdr:row>2</xdr:row>
      <xdr:rowOff>242128</xdr:rowOff>
    </xdr:to>
    <xdr:sp macro="" textlink="">
      <xdr:nvSpPr>
        <xdr:cNvPr id="3" name="Pentágono 2">
          <a:extLst>
            <a:ext uri="{FF2B5EF4-FFF2-40B4-BE49-F238E27FC236}">
              <a16:creationId xmlns:a16="http://schemas.microsoft.com/office/drawing/2014/main" id="{75659903-114D-43DB-BB75-823E296EDD26}"/>
            </a:ext>
          </a:extLst>
        </xdr:cNvPr>
        <xdr:cNvSpPr/>
      </xdr:nvSpPr>
      <xdr:spPr>
        <a:xfrm flipH="1">
          <a:off x="2238239" y="568463"/>
          <a:ext cx="143289" cy="14356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oneCellAnchor>
    <xdr:from>
      <xdr:col>3</xdr:col>
      <xdr:colOff>209549</xdr:colOff>
      <xdr:row>2</xdr:row>
      <xdr:rowOff>146049</xdr:rowOff>
    </xdr:from>
    <xdr:ext cx="5573377" cy="1168401"/>
    <xdr:sp macro="" textlink="">
      <xdr:nvSpPr>
        <xdr:cNvPr id="4" name="1 CuadroTexto">
          <a:extLst>
            <a:ext uri="{FF2B5EF4-FFF2-40B4-BE49-F238E27FC236}">
              <a16:creationId xmlns:a16="http://schemas.microsoft.com/office/drawing/2014/main" id="{DD70F6C3-8D11-465D-A947-829B5BA8054E}"/>
            </a:ext>
          </a:extLst>
        </xdr:cNvPr>
        <xdr:cNvSpPr txBox="1"/>
      </xdr:nvSpPr>
      <xdr:spPr>
        <a:xfrm>
          <a:off x="3606799" y="615949"/>
          <a:ext cx="5573377" cy="116840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fontAlgn="base"/>
          <a:r>
            <a:rPr lang="es-MX" sz="800" i="1">
              <a:solidFill>
                <a:schemeClr val="tx1"/>
              </a:solidFill>
              <a:effectLst/>
              <a:latin typeface="Arial" panose="020B0604020202020204" pitchFamily="34" charset="0"/>
              <a:ea typeface="+mn-ea"/>
              <a:cs typeface="Arial" panose="020B0604020202020204" pitchFamily="34" charset="0"/>
            </a:rPr>
            <a:t>[* ]Importe estimado de IVA, por lo que puede tener variaciones en el monto del pago.[**] El pago [Mensual/Quincenal] Total incluye el importe estimado del IVA de intereses, por lo que pueden existir pequeñas variaciones en cada pago. La información obtenida es únicamente para efectos ilustrativos, por lo que no implica ninguna obligación ni compromiso por parte de Banco Nacional de México, S.A. Integrante del Grupo Financiero Banamex. </a:t>
          </a:r>
        </a:p>
        <a:p>
          <a:pPr rtl="0" fontAlgn="base"/>
          <a:endParaRPr lang="es-MX" sz="800" i="1">
            <a:solidFill>
              <a:schemeClr val="tx1"/>
            </a:solidFill>
            <a:effectLst/>
            <a:latin typeface="Arial" panose="020B0604020202020204" pitchFamily="34" charset="0"/>
            <a:ea typeface="+mn-ea"/>
            <a:cs typeface="Arial" panose="020B0604020202020204" pitchFamily="34" charset="0"/>
          </a:endParaRPr>
        </a:p>
        <a:p>
          <a:pPr algn="ctr" rtl="0" fontAlgn="base"/>
          <a:r>
            <a:rPr lang="es-MX" sz="800" b="1">
              <a:effectLst/>
              <a:latin typeface="Arial" panose="020B0604020202020204" pitchFamily="34" charset="0"/>
              <a:cs typeface="Arial" panose="020B0604020202020204" pitchFamily="34" charset="0"/>
            </a:rPr>
            <a:t>Para fines informativos:</a:t>
          </a:r>
        </a:p>
        <a:p>
          <a:pPr rtl="0" fontAlgn="base"/>
          <a:r>
            <a:rPr lang="es-MX" sz="800">
              <a:effectLst/>
              <a:latin typeface="Arial" panose="020B0604020202020204" pitchFamily="34" charset="0"/>
              <a:cs typeface="Arial" panose="020B0604020202020204" pitchFamily="34" charset="0"/>
            </a:rPr>
            <a:t>Te recordamos que </a:t>
          </a:r>
          <a:r>
            <a:rPr lang="es-MX" sz="800" b="1">
              <a:effectLst/>
              <a:latin typeface="Arial" panose="020B0604020202020204" pitchFamily="34" charset="0"/>
              <a:cs typeface="Arial" panose="020B0604020202020204" pitchFamily="34" charset="0"/>
            </a:rPr>
            <a:t>la tabla de amortización es una proyección del esquema de pagos</a:t>
          </a:r>
          <a:r>
            <a:rPr lang="es-MX" sz="800">
              <a:effectLst/>
              <a:latin typeface="Arial" panose="020B0604020202020204" pitchFamily="34" charset="0"/>
              <a:cs typeface="Arial" panose="020B0604020202020204" pitchFamily="34" charset="0"/>
            </a:rPr>
            <a:t>, por lo que </a:t>
          </a:r>
          <a:r>
            <a:rPr lang="es-MX" sz="800" b="1">
              <a:effectLst/>
              <a:latin typeface="Arial" panose="020B0604020202020204" pitchFamily="34" charset="0"/>
              <a:cs typeface="Arial" panose="020B0604020202020204" pitchFamily="34" charset="0"/>
            </a:rPr>
            <a:t>en el primer pago podría variar la aplicación del mismo dependiendo de la fecha de contratación y del pago que realice el cliente en su fecha límite de pago</a:t>
          </a:r>
          <a:r>
            <a:rPr lang="es-MX" sz="800">
              <a:effectLst/>
              <a:latin typeface="Arial" panose="020B0604020202020204" pitchFamily="34" charset="0"/>
              <a:cs typeface="Arial" panose="020B0604020202020204" pitchFamily="34" charset="0"/>
            </a:rPr>
            <a:t>. Este pago podrá verlo reflejado en su siguiente estado de cuenta.</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1158739</xdr:colOff>
      <xdr:row>2</xdr:row>
      <xdr:rowOff>22363</xdr:rowOff>
    </xdr:from>
    <xdr:to>
      <xdr:col>2</xdr:col>
      <xdr:colOff>76478</xdr:colOff>
      <xdr:row>2</xdr:row>
      <xdr:rowOff>165928</xdr:rowOff>
    </xdr:to>
    <xdr:sp macro="" textlink="">
      <xdr:nvSpPr>
        <xdr:cNvPr id="3" name="Pentágono 2">
          <a:extLst>
            <a:ext uri="{FF2B5EF4-FFF2-40B4-BE49-F238E27FC236}">
              <a16:creationId xmlns:a16="http://schemas.microsoft.com/office/drawing/2014/main" id="{5B56D3A7-0189-443B-8CA3-AD477D7A8036}"/>
            </a:ext>
          </a:extLst>
        </xdr:cNvPr>
        <xdr:cNvSpPr/>
      </xdr:nvSpPr>
      <xdr:spPr>
        <a:xfrm flipH="1">
          <a:off x="2231889" y="492263"/>
          <a:ext cx="143289" cy="14356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MX" sz="1100"/>
        </a:p>
      </xdr:txBody>
    </xdr:sp>
    <xdr:clientData/>
  </xdr:twoCellAnchor>
  <xdr:oneCellAnchor>
    <xdr:from>
      <xdr:col>2</xdr:col>
      <xdr:colOff>1076740</xdr:colOff>
      <xdr:row>2</xdr:row>
      <xdr:rowOff>173934</xdr:rowOff>
    </xdr:from>
    <xdr:ext cx="5773402" cy="1168401"/>
    <xdr:sp macro="" textlink="">
      <xdr:nvSpPr>
        <xdr:cNvPr id="4" name="1 CuadroTexto">
          <a:extLst>
            <a:ext uri="{FF2B5EF4-FFF2-40B4-BE49-F238E27FC236}">
              <a16:creationId xmlns:a16="http://schemas.microsoft.com/office/drawing/2014/main" id="{37DD6670-0215-40BA-9599-449EED02FBE6}"/>
            </a:ext>
          </a:extLst>
        </xdr:cNvPr>
        <xdr:cNvSpPr txBox="1"/>
      </xdr:nvSpPr>
      <xdr:spPr>
        <a:xfrm>
          <a:off x="3379305" y="646043"/>
          <a:ext cx="5773402" cy="116840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fontAlgn="base"/>
          <a:r>
            <a:rPr lang="es-MX" sz="800" i="1">
              <a:solidFill>
                <a:schemeClr val="tx1"/>
              </a:solidFill>
              <a:effectLst/>
              <a:latin typeface="Arial" panose="020B0604020202020204" pitchFamily="34" charset="0"/>
              <a:ea typeface="+mn-ea"/>
              <a:cs typeface="Arial" panose="020B0604020202020204" pitchFamily="34" charset="0"/>
            </a:rPr>
            <a:t>[* ]Importe estimado de IVA, por lo que puede tener variaciones en el monto del pago.[**] El pago [Mensual/Quincenal] Total incluye el importe estimado del IVA de intereses, por lo que pueden existir pequeñas variaciones en cada pago. La información obtenida es únicamente para efectos ilustrativos, por lo que no implica ninguna obligación ni compromiso por parte de Banco Nacional de México, S.A. Integrante del Grupo Financiero Banamex. </a:t>
          </a:r>
        </a:p>
        <a:p>
          <a:pPr rtl="0" fontAlgn="base"/>
          <a:endParaRPr lang="es-MX" sz="800" i="1">
            <a:solidFill>
              <a:schemeClr val="tx1"/>
            </a:solidFill>
            <a:effectLst/>
            <a:latin typeface="Arial" panose="020B0604020202020204" pitchFamily="34" charset="0"/>
            <a:ea typeface="+mn-ea"/>
            <a:cs typeface="Arial" panose="020B0604020202020204" pitchFamily="34" charset="0"/>
          </a:endParaRPr>
        </a:p>
        <a:p>
          <a:pPr algn="ctr" rtl="0" fontAlgn="base"/>
          <a:r>
            <a:rPr lang="es-MX" sz="800" b="1">
              <a:effectLst/>
              <a:latin typeface="Arial" panose="020B0604020202020204" pitchFamily="34" charset="0"/>
              <a:cs typeface="Arial" panose="020B0604020202020204" pitchFamily="34" charset="0"/>
            </a:rPr>
            <a:t>Para fines informativos:</a:t>
          </a:r>
        </a:p>
        <a:p>
          <a:pPr rtl="0" fontAlgn="base"/>
          <a:r>
            <a:rPr lang="es-MX" sz="800">
              <a:effectLst/>
              <a:latin typeface="Arial" panose="020B0604020202020204" pitchFamily="34" charset="0"/>
              <a:cs typeface="Arial" panose="020B0604020202020204" pitchFamily="34" charset="0"/>
            </a:rPr>
            <a:t>Te recordamos que </a:t>
          </a:r>
          <a:r>
            <a:rPr lang="es-MX" sz="800" b="1">
              <a:effectLst/>
              <a:latin typeface="Arial" panose="020B0604020202020204" pitchFamily="34" charset="0"/>
              <a:cs typeface="Arial" panose="020B0604020202020204" pitchFamily="34" charset="0"/>
            </a:rPr>
            <a:t>la tabla de amortización es una proyección del esquema de pagos</a:t>
          </a:r>
          <a:r>
            <a:rPr lang="es-MX" sz="800">
              <a:effectLst/>
              <a:latin typeface="Arial" panose="020B0604020202020204" pitchFamily="34" charset="0"/>
              <a:cs typeface="Arial" panose="020B0604020202020204" pitchFamily="34" charset="0"/>
            </a:rPr>
            <a:t>, por lo que </a:t>
          </a:r>
          <a:r>
            <a:rPr lang="es-MX" sz="800" b="1">
              <a:effectLst/>
              <a:latin typeface="Arial" panose="020B0604020202020204" pitchFamily="34" charset="0"/>
              <a:cs typeface="Arial" panose="020B0604020202020204" pitchFamily="34" charset="0"/>
            </a:rPr>
            <a:t>en el primer pago podría variar la aplicación del mismo dependiendo de la fecha de contratación y del pago que realice el cliente en su fecha límite de pago</a:t>
          </a:r>
          <a:r>
            <a:rPr lang="es-MX" sz="800">
              <a:effectLst/>
              <a:latin typeface="Arial" panose="020B0604020202020204" pitchFamily="34" charset="0"/>
              <a:cs typeface="Arial" panose="020B0604020202020204" pitchFamily="34" charset="0"/>
            </a:rPr>
            <a:t>. Este pago podrá verlo reflejado en su siguiente estado de cuenta.</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54"/>
  <sheetViews>
    <sheetView showGridLines="0" zoomScaleNormal="100" workbookViewId="0">
      <selection activeCell="B5" sqref="B5"/>
    </sheetView>
  </sheetViews>
  <sheetFormatPr baseColWidth="10" defaultColWidth="11.5" defaultRowHeight="12.75" x14ac:dyDescent="0.25"/>
  <cols>
    <col min="1" max="1" width="15.5" style="3" bestFit="1" customWidth="1"/>
    <col min="2" max="2" width="19.19921875" style="3" bestFit="1" customWidth="1"/>
    <col min="3" max="3" width="15.69921875" style="3" customWidth="1"/>
    <col min="4" max="4" width="12" style="3" customWidth="1"/>
    <col min="5" max="5" width="13.296875" style="3" customWidth="1"/>
    <col min="6" max="6" width="11.796875" style="3" customWidth="1"/>
    <col min="7" max="7" width="9.5" style="3" customWidth="1"/>
    <col min="8" max="8" width="12.296875" style="36" bestFit="1" customWidth="1"/>
    <col min="9" max="9" width="12.796875" style="3" bestFit="1" customWidth="1"/>
    <col min="10" max="10" width="12" style="3" customWidth="1"/>
    <col min="11" max="11" width="2.296875" style="95" customWidth="1"/>
    <col min="12" max="12" width="8" style="72" hidden="1" customWidth="1"/>
    <col min="13" max="13" width="2.796875" style="72" hidden="1" customWidth="1"/>
    <col min="14" max="15" width="11.5" style="95"/>
    <col min="16" max="16384" width="11.5" style="3"/>
  </cols>
  <sheetData>
    <row r="1" spans="1:15" s="48" customFormat="1" ht="19" customHeight="1" x14ac:dyDescent="0.25">
      <c r="A1" s="55" t="s">
        <v>0</v>
      </c>
      <c r="B1" s="93" t="s">
        <v>125</v>
      </c>
      <c r="D1" s="49"/>
      <c r="E1" s="49"/>
      <c r="F1" s="49"/>
      <c r="G1" s="49"/>
      <c r="H1" s="50"/>
      <c r="I1" s="49"/>
      <c r="J1" s="51" t="s">
        <v>178</v>
      </c>
      <c r="K1" s="94"/>
      <c r="L1" s="78"/>
      <c r="M1" s="78"/>
      <c r="N1" s="94"/>
      <c r="O1" s="94"/>
    </row>
    <row r="2" spans="1:15" ht="12.05" customHeight="1" x14ac:dyDescent="0.25">
      <c r="A2" s="4" t="s">
        <v>1</v>
      </c>
      <c r="B2" s="46">
        <f>B3</f>
        <v>100000</v>
      </c>
      <c r="C2" s="5"/>
      <c r="D2" s="6"/>
      <c r="E2" s="6"/>
      <c r="F2" s="6"/>
      <c r="G2" s="6"/>
      <c r="H2" s="7"/>
      <c r="I2" s="8"/>
      <c r="J2" s="42" t="s">
        <v>122</v>
      </c>
      <c r="M2" s="72">
        <v>12</v>
      </c>
    </row>
    <row r="3" spans="1:15" ht="26.2" customHeight="1" x14ac:dyDescent="0.25">
      <c r="A3" s="37" t="s">
        <v>2</v>
      </c>
      <c r="B3" s="65">
        <v>100000</v>
      </c>
      <c r="C3" s="62" t="s">
        <v>120</v>
      </c>
      <c r="D3" s="70"/>
      <c r="E3" s="84"/>
      <c r="F3" s="84"/>
      <c r="G3" s="85"/>
      <c r="H3" s="85"/>
      <c r="I3" s="86"/>
      <c r="J3" s="87"/>
      <c r="L3" s="73" t="s">
        <v>3</v>
      </c>
      <c r="M3" s="72">
        <v>18</v>
      </c>
    </row>
    <row r="4" spans="1:15" ht="26.2" customHeight="1" x14ac:dyDescent="0.3">
      <c r="A4" s="56" t="s">
        <v>123</v>
      </c>
      <c r="B4" s="66">
        <v>0.3</v>
      </c>
      <c r="C4" s="63" t="s">
        <v>110</v>
      </c>
      <c r="D4" s="72"/>
      <c r="H4" s="85"/>
      <c r="I4" s="88"/>
      <c r="J4" s="89"/>
      <c r="L4" s="74">
        <f>+B4/360</f>
        <v>8.3333333333333328E-4</v>
      </c>
      <c r="M4" s="72">
        <v>24</v>
      </c>
    </row>
    <row r="5" spans="1:15" ht="26.2" customHeight="1" x14ac:dyDescent="0.25">
      <c r="A5" s="56" t="s">
        <v>6</v>
      </c>
      <c r="B5" s="67">
        <v>72</v>
      </c>
      <c r="C5" s="64" t="s">
        <v>121</v>
      </c>
      <c r="D5" s="72"/>
      <c r="H5" s="85"/>
      <c r="I5" s="88"/>
      <c r="J5" s="84"/>
      <c r="L5" s="73" t="s">
        <v>4</v>
      </c>
      <c r="M5" s="72">
        <v>36</v>
      </c>
    </row>
    <row r="6" spans="1:15" ht="25.5" x14ac:dyDescent="0.25">
      <c r="A6" s="47" t="s">
        <v>115</v>
      </c>
      <c r="B6" s="57">
        <f>+F11</f>
        <v>1500.8767662262101</v>
      </c>
      <c r="C6" s="11"/>
      <c r="D6" s="71"/>
      <c r="E6" s="90"/>
      <c r="F6" s="91"/>
      <c r="G6" s="85"/>
      <c r="H6" s="85"/>
      <c r="I6" s="88"/>
      <c r="J6" s="84"/>
      <c r="L6" s="74">
        <f>+B4/24</f>
        <v>1.2499999999999999E-2</v>
      </c>
      <c r="M6" s="72">
        <v>48</v>
      </c>
    </row>
    <row r="7" spans="1:15" ht="45" customHeight="1" x14ac:dyDescent="0.25">
      <c r="A7" s="47" t="s">
        <v>116</v>
      </c>
      <c r="B7" s="92">
        <f>1000*(L6*(1+L6)^J11)/(((1+L6)^J11)-1)</f>
        <v>15.0087676622621</v>
      </c>
      <c r="C7" s="11"/>
      <c r="D7" s="60" t="s">
        <v>118</v>
      </c>
      <c r="E7" s="52"/>
      <c r="F7" s="53"/>
      <c r="G7" s="54"/>
      <c r="H7" s="53"/>
      <c r="I7" s="68"/>
      <c r="J7" s="69"/>
      <c r="L7" s="73"/>
      <c r="M7" s="72">
        <v>60</v>
      </c>
    </row>
    <row r="8" spans="1:15" ht="19.55" customHeight="1" x14ac:dyDescent="0.25">
      <c r="A8" s="58" t="s">
        <v>7</v>
      </c>
      <c r="B8" s="59">
        <v>0.16</v>
      </c>
      <c r="C8" s="8"/>
      <c r="D8" s="61" t="s">
        <v>119</v>
      </c>
      <c r="E8" s="52"/>
      <c r="F8" s="44"/>
      <c r="G8" s="44"/>
      <c r="H8" s="44"/>
      <c r="I8" s="10"/>
      <c r="J8" s="43">
        <f ca="1">TODAY()</f>
        <v>45910</v>
      </c>
      <c r="L8" s="74"/>
      <c r="M8" s="72">
        <v>72</v>
      </c>
    </row>
    <row r="9" spans="1:15" x14ac:dyDescent="0.25">
      <c r="A9" s="45"/>
      <c r="B9" s="39"/>
      <c r="C9" s="40"/>
      <c r="D9" s="12"/>
      <c r="E9" s="12"/>
      <c r="F9" s="12"/>
      <c r="G9" s="12"/>
      <c r="H9" s="12"/>
      <c r="I9" s="2"/>
      <c r="J9" s="41" t="s">
        <v>109</v>
      </c>
      <c r="M9" s="75"/>
    </row>
    <row r="10" spans="1:15" s="15" customFormat="1" ht="33.65" customHeight="1" x14ac:dyDescent="0.25">
      <c r="A10" s="13" t="s">
        <v>8</v>
      </c>
      <c r="B10" s="13" t="s">
        <v>111</v>
      </c>
      <c r="C10" s="38" t="s">
        <v>9</v>
      </c>
      <c r="D10" s="13" t="s">
        <v>10</v>
      </c>
      <c r="E10" s="13" t="s">
        <v>112</v>
      </c>
      <c r="F10" s="13" t="s">
        <v>117</v>
      </c>
      <c r="G10" s="13" t="s">
        <v>113</v>
      </c>
      <c r="H10" s="13" t="s">
        <v>114</v>
      </c>
      <c r="I10" s="14" t="s">
        <v>11</v>
      </c>
      <c r="J10" s="13" t="s">
        <v>12</v>
      </c>
      <c r="K10" s="96"/>
      <c r="L10" s="75"/>
      <c r="M10" s="75"/>
      <c r="N10" s="96"/>
      <c r="O10" s="96"/>
    </row>
    <row r="11" spans="1:15" x14ac:dyDescent="0.25">
      <c r="A11" s="16" t="s">
        <v>13</v>
      </c>
      <c r="B11" s="17">
        <f>+B3</f>
        <v>100000</v>
      </c>
      <c r="C11" s="20"/>
      <c r="D11" s="17">
        <f t="shared" ref="D11:D42" si="0">+F11-E11</f>
        <v>250.87676622621007</v>
      </c>
      <c r="E11" s="18">
        <f>B11*$L$6</f>
        <v>1250</v>
      </c>
      <c r="F11" s="19">
        <f>B11*($L$6*(1+$L$6)^J11)/(((1+$L$6)^J11)-1)</f>
        <v>1500.8767662262101</v>
      </c>
      <c r="G11" s="1">
        <f t="shared" ref="G11" si="1">+E11*$B$8</f>
        <v>200</v>
      </c>
      <c r="H11" s="1">
        <f t="shared" ref="H11" si="2">F11+G11</f>
        <v>1700.8767662262101</v>
      </c>
      <c r="I11" s="17">
        <f t="shared" ref="I11:I43" si="3">+B11-D11</f>
        <v>99749.123233773789</v>
      </c>
      <c r="J11" s="16">
        <f>B5*2</f>
        <v>144</v>
      </c>
    </row>
    <row r="12" spans="1:15" x14ac:dyDescent="0.25">
      <c r="A12" s="16" t="s">
        <v>14</v>
      </c>
      <c r="B12" s="17">
        <f>+I11-C11</f>
        <v>99749.123233773789</v>
      </c>
      <c r="C12" s="20"/>
      <c r="D12" s="17">
        <f t="shared" si="0"/>
        <v>254.01272580403747</v>
      </c>
      <c r="E12" s="18">
        <f t="shared" ref="E12:E75" si="4">B12*$L$6</f>
        <v>1246.8640404221724</v>
      </c>
      <c r="F12" s="19">
        <f t="shared" ref="F12:F75" si="5">B12*($L$6*(1+$L$6)^J12)/(((1+$L$6)^J12)-1)</f>
        <v>1500.8767662262098</v>
      </c>
      <c r="G12" s="1">
        <f t="shared" ref="G12:G42" si="6">+E12*$B$8</f>
        <v>199.49824646754757</v>
      </c>
      <c r="H12" s="1">
        <f t="shared" ref="H12:H75" si="7">F12+G12</f>
        <v>1700.3750126937575</v>
      </c>
      <c r="I12" s="17">
        <f t="shared" si="3"/>
        <v>99495.110507969745</v>
      </c>
      <c r="J12" s="16">
        <f>J11-1</f>
        <v>143</v>
      </c>
    </row>
    <row r="13" spans="1:15" x14ac:dyDescent="0.25">
      <c r="A13" s="16" t="s">
        <v>15</v>
      </c>
      <c r="B13" s="17">
        <f t="shared" ref="B13:B44" si="8">+I12-C12</f>
        <v>99495.110507969745</v>
      </c>
      <c r="C13" s="20"/>
      <c r="D13" s="17">
        <f t="shared" si="0"/>
        <v>257.18788487658844</v>
      </c>
      <c r="E13" s="18">
        <f t="shared" si="4"/>
        <v>1243.6888813496216</v>
      </c>
      <c r="F13" s="19">
        <f t="shared" si="5"/>
        <v>1500.8767662262101</v>
      </c>
      <c r="G13" s="1">
        <f t="shared" si="6"/>
        <v>198.99022101593945</v>
      </c>
      <c r="H13" s="1">
        <f t="shared" si="7"/>
        <v>1699.8669872421494</v>
      </c>
      <c r="I13" s="17">
        <f t="shared" si="3"/>
        <v>99237.922623093153</v>
      </c>
      <c r="J13" s="16">
        <f t="shared" ref="J13:J76" si="9">J12-1</f>
        <v>142</v>
      </c>
    </row>
    <row r="14" spans="1:15" x14ac:dyDescent="0.25">
      <c r="A14" s="16" t="s">
        <v>16</v>
      </c>
      <c r="B14" s="17">
        <f t="shared" si="8"/>
        <v>99237.922623093153</v>
      </c>
      <c r="C14" s="20"/>
      <c r="D14" s="17">
        <f t="shared" si="0"/>
        <v>260.40273343754529</v>
      </c>
      <c r="E14" s="18">
        <f t="shared" si="4"/>
        <v>1240.4740327886643</v>
      </c>
      <c r="F14" s="19">
        <f t="shared" si="5"/>
        <v>1500.8767662262096</v>
      </c>
      <c r="G14" s="1">
        <f t="shared" si="6"/>
        <v>198.47584524618628</v>
      </c>
      <c r="H14" s="1">
        <f t="shared" si="7"/>
        <v>1699.3526114723959</v>
      </c>
      <c r="I14" s="17">
        <f t="shared" si="3"/>
        <v>98977.51988965561</v>
      </c>
      <c r="J14" s="16">
        <f t="shared" si="9"/>
        <v>141</v>
      </c>
    </row>
    <row r="15" spans="1:15" x14ac:dyDescent="0.25">
      <c r="A15" s="16" t="s">
        <v>17</v>
      </c>
      <c r="B15" s="17">
        <f t="shared" si="8"/>
        <v>98977.51988965561</v>
      </c>
      <c r="C15" s="20"/>
      <c r="D15" s="17">
        <f t="shared" si="0"/>
        <v>263.65776760551466</v>
      </c>
      <c r="E15" s="18">
        <f t="shared" si="4"/>
        <v>1237.2189986206949</v>
      </c>
      <c r="F15" s="19">
        <f t="shared" si="5"/>
        <v>1500.8767662262096</v>
      </c>
      <c r="G15" s="1">
        <f t="shared" si="6"/>
        <v>197.95503977931119</v>
      </c>
      <c r="H15" s="1">
        <f t="shared" si="7"/>
        <v>1698.8318060055208</v>
      </c>
      <c r="I15" s="17">
        <f t="shared" si="3"/>
        <v>98713.862122050094</v>
      </c>
      <c r="J15" s="16">
        <f t="shared" si="9"/>
        <v>140</v>
      </c>
    </row>
    <row r="16" spans="1:15" x14ac:dyDescent="0.25">
      <c r="A16" s="16" t="s">
        <v>18</v>
      </c>
      <c r="B16" s="17">
        <f t="shared" si="8"/>
        <v>98713.862122050094</v>
      </c>
      <c r="C16" s="20"/>
      <c r="D16" s="17">
        <f t="shared" si="0"/>
        <v>266.95348970058376</v>
      </c>
      <c r="E16" s="18">
        <f t="shared" si="4"/>
        <v>1233.9232765256261</v>
      </c>
      <c r="F16" s="19">
        <f t="shared" si="5"/>
        <v>1500.8767662262098</v>
      </c>
      <c r="G16" s="1">
        <f t="shared" si="6"/>
        <v>197.42772424410018</v>
      </c>
      <c r="H16" s="1">
        <f t="shared" si="7"/>
        <v>1698.3044904703099</v>
      </c>
      <c r="I16" s="17">
        <f t="shared" si="3"/>
        <v>98446.908632349514</v>
      </c>
      <c r="J16" s="16">
        <f t="shared" si="9"/>
        <v>139</v>
      </c>
    </row>
    <row r="17" spans="1:15" x14ac:dyDescent="0.25">
      <c r="A17" s="16" t="s">
        <v>19</v>
      </c>
      <c r="B17" s="17">
        <f t="shared" si="8"/>
        <v>98446.908632349514</v>
      </c>
      <c r="C17" s="20"/>
      <c r="D17" s="17">
        <f t="shared" si="0"/>
        <v>270.29040832184091</v>
      </c>
      <c r="E17" s="18">
        <f t="shared" si="4"/>
        <v>1230.5863579043689</v>
      </c>
      <c r="F17" s="19">
        <f t="shared" si="5"/>
        <v>1500.8767662262098</v>
      </c>
      <c r="G17" s="1">
        <f t="shared" si="6"/>
        <v>196.89381726469904</v>
      </c>
      <c r="H17" s="1">
        <f t="shared" si="7"/>
        <v>1697.7705834909088</v>
      </c>
      <c r="I17" s="17">
        <f t="shared" si="3"/>
        <v>98176.618224027668</v>
      </c>
      <c r="J17" s="16">
        <f t="shared" si="9"/>
        <v>138</v>
      </c>
      <c r="M17" s="76"/>
    </row>
    <row r="18" spans="1:15" customFormat="1" x14ac:dyDescent="0.25">
      <c r="A18" s="21" t="s">
        <v>20</v>
      </c>
      <c r="B18" s="22">
        <f t="shared" si="8"/>
        <v>98176.618224027668</v>
      </c>
      <c r="C18" s="23"/>
      <c r="D18" s="24">
        <f t="shared" si="0"/>
        <v>273.6690384258643</v>
      </c>
      <c r="E18" s="18">
        <f t="shared" si="4"/>
        <v>1227.2077278003458</v>
      </c>
      <c r="F18" s="19">
        <f t="shared" si="5"/>
        <v>1500.8767662262101</v>
      </c>
      <c r="G18" s="25">
        <f t="shared" si="6"/>
        <v>196.35323644805533</v>
      </c>
      <c r="H18" s="1">
        <f t="shared" si="7"/>
        <v>1697.2300026742655</v>
      </c>
      <c r="I18" s="24">
        <f t="shared" si="3"/>
        <v>97902.949185601799</v>
      </c>
      <c r="J18" s="21">
        <f t="shared" si="9"/>
        <v>137</v>
      </c>
      <c r="K18" s="97"/>
      <c r="L18" s="76"/>
      <c r="M18" s="76"/>
      <c r="N18" s="97"/>
      <c r="O18" s="97"/>
    </row>
    <row r="19" spans="1:15" customFormat="1" ht="12.75" customHeight="1" x14ac:dyDescent="0.25">
      <c r="A19" s="26" t="s">
        <v>21</v>
      </c>
      <c r="B19" s="22">
        <f t="shared" si="8"/>
        <v>97902.949185601799</v>
      </c>
      <c r="C19" s="27"/>
      <c r="D19" s="22">
        <f t="shared" si="0"/>
        <v>277.08990140618744</v>
      </c>
      <c r="E19" s="18">
        <f t="shared" si="4"/>
        <v>1223.7868648200224</v>
      </c>
      <c r="F19" s="19">
        <f t="shared" si="5"/>
        <v>1500.8767662262098</v>
      </c>
      <c r="G19" s="28">
        <f t="shared" si="6"/>
        <v>195.8058983712036</v>
      </c>
      <c r="H19" s="1">
        <f t="shared" si="7"/>
        <v>1696.6826645974133</v>
      </c>
      <c r="I19" s="22">
        <f t="shared" si="3"/>
        <v>97625.859284195612</v>
      </c>
      <c r="J19" s="26">
        <f t="shared" si="9"/>
        <v>136</v>
      </c>
      <c r="K19" s="97"/>
      <c r="L19" s="76"/>
      <c r="M19" s="72"/>
      <c r="N19" s="97"/>
      <c r="O19" s="97"/>
    </row>
    <row r="20" spans="1:15" x14ac:dyDescent="0.25">
      <c r="A20" s="16" t="s">
        <v>22</v>
      </c>
      <c r="B20" s="17">
        <f t="shared" si="8"/>
        <v>97625.859284195612</v>
      </c>
      <c r="C20" s="20"/>
      <c r="D20" s="17">
        <f t="shared" si="0"/>
        <v>280.55352517376468</v>
      </c>
      <c r="E20" s="18">
        <f t="shared" si="4"/>
        <v>1220.3232410524452</v>
      </c>
      <c r="F20" s="19">
        <f t="shared" si="5"/>
        <v>1500.8767662262098</v>
      </c>
      <c r="G20" s="1">
        <f t="shared" si="6"/>
        <v>195.25171856839123</v>
      </c>
      <c r="H20" s="1">
        <f t="shared" si="7"/>
        <v>1696.128484794601</v>
      </c>
      <c r="I20" s="17">
        <f t="shared" si="3"/>
        <v>97345.305759021852</v>
      </c>
      <c r="J20" s="16">
        <f t="shared" si="9"/>
        <v>135</v>
      </c>
    </row>
    <row r="21" spans="1:15" x14ac:dyDescent="0.25">
      <c r="A21" s="16" t="s">
        <v>23</v>
      </c>
      <c r="B21" s="17">
        <f t="shared" si="8"/>
        <v>97345.305759021852</v>
      </c>
      <c r="C21" s="20"/>
      <c r="D21" s="17">
        <f t="shared" si="0"/>
        <v>284.0604442384365</v>
      </c>
      <c r="E21" s="18">
        <f t="shared" si="4"/>
        <v>1216.8163219877731</v>
      </c>
      <c r="F21" s="19">
        <f t="shared" si="5"/>
        <v>1500.8767662262096</v>
      </c>
      <c r="G21" s="1">
        <f t="shared" si="6"/>
        <v>194.69061151804371</v>
      </c>
      <c r="H21" s="1">
        <f t="shared" si="7"/>
        <v>1695.5673777442532</v>
      </c>
      <c r="I21" s="17">
        <f t="shared" si="3"/>
        <v>97061.245314783417</v>
      </c>
      <c r="J21" s="16">
        <f t="shared" si="9"/>
        <v>134</v>
      </c>
    </row>
    <row r="22" spans="1:15" x14ac:dyDescent="0.25">
      <c r="A22" s="16" t="s">
        <v>24</v>
      </c>
      <c r="B22" s="17">
        <f t="shared" si="8"/>
        <v>97061.245314783417</v>
      </c>
      <c r="C22" s="20"/>
      <c r="D22" s="17">
        <f t="shared" si="0"/>
        <v>287.61119979141722</v>
      </c>
      <c r="E22" s="18">
        <f t="shared" si="4"/>
        <v>1213.2655664347926</v>
      </c>
      <c r="F22" s="19">
        <f t="shared" si="5"/>
        <v>1500.8767662262098</v>
      </c>
      <c r="G22" s="1">
        <f t="shared" si="6"/>
        <v>194.12249062956681</v>
      </c>
      <c r="H22" s="1">
        <f t="shared" si="7"/>
        <v>1694.9992568557766</v>
      </c>
      <c r="I22" s="17">
        <f t="shared" si="3"/>
        <v>96773.634114992004</v>
      </c>
      <c r="J22" s="16">
        <f t="shared" si="9"/>
        <v>133</v>
      </c>
    </row>
    <row r="23" spans="1:15" x14ac:dyDescent="0.25">
      <c r="A23" s="16" t="s">
        <v>25</v>
      </c>
      <c r="B23" s="17">
        <f t="shared" si="8"/>
        <v>96773.634114992004</v>
      </c>
      <c r="C23" s="20"/>
      <c r="D23" s="17">
        <f t="shared" si="0"/>
        <v>291.2063397888096</v>
      </c>
      <c r="E23" s="18">
        <f t="shared" si="4"/>
        <v>1209.6704264374</v>
      </c>
      <c r="F23" s="19">
        <f t="shared" si="5"/>
        <v>1500.8767662262096</v>
      </c>
      <c r="G23" s="1">
        <f t="shared" si="6"/>
        <v>193.54726822998401</v>
      </c>
      <c r="H23" s="1">
        <f t="shared" si="7"/>
        <v>1694.4240344561936</v>
      </c>
      <c r="I23" s="17">
        <f t="shared" si="3"/>
        <v>96482.427775203192</v>
      </c>
      <c r="J23" s="16">
        <f t="shared" si="9"/>
        <v>132</v>
      </c>
    </row>
    <row r="24" spans="1:15" x14ac:dyDescent="0.25">
      <c r="A24" s="16" t="s">
        <v>26</v>
      </c>
      <c r="B24" s="17">
        <f t="shared" si="8"/>
        <v>96482.427775203192</v>
      </c>
      <c r="C24" s="20"/>
      <c r="D24" s="17">
        <f t="shared" si="0"/>
        <v>294.84641903616989</v>
      </c>
      <c r="E24" s="18">
        <f t="shared" si="4"/>
        <v>1206.0303471900397</v>
      </c>
      <c r="F24" s="19">
        <f t="shared" si="5"/>
        <v>1500.8767662262096</v>
      </c>
      <c r="G24" s="1">
        <f t="shared" si="6"/>
        <v>192.96485555040636</v>
      </c>
      <c r="H24" s="1">
        <f t="shared" si="7"/>
        <v>1693.841621776616</v>
      </c>
      <c r="I24" s="17">
        <f t="shared" si="3"/>
        <v>96187.581356167022</v>
      </c>
      <c r="J24" s="16">
        <f t="shared" si="9"/>
        <v>131</v>
      </c>
    </row>
    <row r="25" spans="1:15" x14ac:dyDescent="0.25">
      <c r="A25" s="16" t="s">
        <v>27</v>
      </c>
      <c r="B25" s="17">
        <f t="shared" si="8"/>
        <v>96187.581356167022</v>
      </c>
      <c r="C25" s="20"/>
      <c r="D25" s="17">
        <f t="shared" si="0"/>
        <v>298.53199927412197</v>
      </c>
      <c r="E25" s="18">
        <f t="shared" si="4"/>
        <v>1202.3447669520876</v>
      </c>
      <c r="F25" s="19">
        <f t="shared" si="5"/>
        <v>1500.8767662262096</v>
      </c>
      <c r="G25" s="1">
        <f t="shared" si="6"/>
        <v>192.37516271233403</v>
      </c>
      <c r="H25" s="1">
        <f t="shared" si="7"/>
        <v>1693.2519289385436</v>
      </c>
      <c r="I25" s="17">
        <f t="shared" si="3"/>
        <v>95889.049356892894</v>
      </c>
      <c r="J25" s="16">
        <f t="shared" si="9"/>
        <v>130</v>
      </c>
    </row>
    <row r="26" spans="1:15" x14ac:dyDescent="0.25">
      <c r="A26" s="16" t="s">
        <v>28</v>
      </c>
      <c r="B26" s="17">
        <f t="shared" si="8"/>
        <v>95889.049356892894</v>
      </c>
      <c r="C26" s="20"/>
      <c r="D26" s="17">
        <f t="shared" si="0"/>
        <v>302.26364926504857</v>
      </c>
      <c r="E26" s="18">
        <f t="shared" si="4"/>
        <v>1198.613116961161</v>
      </c>
      <c r="F26" s="19">
        <f t="shared" si="5"/>
        <v>1500.8767662262096</v>
      </c>
      <c r="G26" s="1">
        <f t="shared" si="6"/>
        <v>191.77809871378577</v>
      </c>
      <c r="H26" s="1">
        <f t="shared" si="7"/>
        <v>1692.6548649399954</v>
      </c>
      <c r="I26" s="17">
        <f t="shared" si="3"/>
        <v>95586.785707627845</v>
      </c>
      <c r="J26" s="16">
        <f t="shared" si="9"/>
        <v>129</v>
      </c>
    </row>
    <row r="27" spans="1:15" x14ac:dyDescent="0.25">
      <c r="A27" s="16" t="s">
        <v>29</v>
      </c>
      <c r="B27" s="17">
        <f t="shared" si="8"/>
        <v>95586.785707627845</v>
      </c>
      <c r="C27" s="20"/>
      <c r="D27" s="17">
        <f t="shared" si="0"/>
        <v>306.04194488086159</v>
      </c>
      <c r="E27" s="18">
        <f t="shared" si="4"/>
        <v>1194.834821345348</v>
      </c>
      <c r="F27" s="19">
        <f t="shared" si="5"/>
        <v>1500.8767662262096</v>
      </c>
      <c r="G27" s="1">
        <f t="shared" si="6"/>
        <v>191.17357141525568</v>
      </c>
      <c r="H27" s="1">
        <f t="shared" si="7"/>
        <v>1692.0503376414654</v>
      </c>
      <c r="I27" s="17">
        <f t="shared" si="3"/>
        <v>95280.743762746977</v>
      </c>
      <c r="J27" s="16">
        <f t="shared" si="9"/>
        <v>128</v>
      </c>
    </row>
    <row r="28" spans="1:15" x14ac:dyDescent="0.25">
      <c r="A28" s="16" t="s">
        <v>30</v>
      </c>
      <c r="B28" s="17">
        <f t="shared" si="8"/>
        <v>95280.743762746977</v>
      </c>
      <c r="C28" s="20"/>
      <c r="D28" s="17">
        <f t="shared" si="0"/>
        <v>309.86746919187249</v>
      </c>
      <c r="E28" s="18">
        <f t="shared" si="4"/>
        <v>1191.0092970343371</v>
      </c>
      <c r="F28" s="19">
        <f t="shared" si="5"/>
        <v>1500.8767662262096</v>
      </c>
      <c r="G28" s="1">
        <f t="shared" si="6"/>
        <v>190.56148752549393</v>
      </c>
      <c r="H28" s="1">
        <f t="shared" si="7"/>
        <v>1691.4382537517035</v>
      </c>
      <c r="I28" s="17">
        <f t="shared" si="3"/>
        <v>94970.876293555106</v>
      </c>
      <c r="J28" s="16">
        <f t="shared" si="9"/>
        <v>127</v>
      </c>
    </row>
    <row r="29" spans="1:15" x14ac:dyDescent="0.25">
      <c r="A29" s="16" t="s">
        <v>31</v>
      </c>
      <c r="B29" s="17">
        <f t="shared" si="8"/>
        <v>94970.876293555106</v>
      </c>
      <c r="C29" s="20"/>
      <c r="D29" s="17">
        <f t="shared" si="0"/>
        <v>313.74081255677083</v>
      </c>
      <c r="E29" s="18">
        <f t="shared" si="4"/>
        <v>1187.1359536694388</v>
      </c>
      <c r="F29" s="19">
        <f t="shared" si="5"/>
        <v>1500.8767662262096</v>
      </c>
      <c r="G29" s="1">
        <f t="shared" si="6"/>
        <v>189.94175258711022</v>
      </c>
      <c r="H29" s="1">
        <f t="shared" si="7"/>
        <v>1690.8185188133198</v>
      </c>
      <c r="I29" s="17">
        <f t="shared" si="3"/>
        <v>94657.135480998331</v>
      </c>
      <c r="J29" s="16">
        <f t="shared" si="9"/>
        <v>126</v>
      </c>
    </row>
    <row r="30" spans="1:15" x14ac:dyDescent="0.25">
      <c r="A30" s="16" t="s">
        <v>32</v>
      </c>
      <c r="B30" s="17">
        <f t="shared" si="8"/>
        <v>94657.135480998331</v>
      </c>
      <c r="C30" s="20"/>
      <c r="D30" s="17">
        <f t="shared" si="0"/>
        <v>317.66257271373024</v>
      </c>
      <c r="E30" s="18">
        <f t="shared" si="4"/>
        <v>1183.2141935124791</v>
      </c>
      <c r="F30" s="19">
        <f t="shared" si="5"/>
        <v>1500.8767662262094</v>
      </c>
      <c r="G30" s="1">
        <f t="shared" si="6"/>
        <v>189.31427096199667</v>
      </c>
      <c r="H30" s="1">
        <f t="shared" si="7"/>
        <v>1690.1910371882061</v>
      </c>
      <c r="I30" s="17">
        <f t="shared" si="3"/>
        <v>94339.472908284602</v>
      </c>
      <c r="J30" s="16">
        <f t="shared" si="9"/>
        <v>125</v>
      </c>
    </row>
    <row r="31" spans="1:15" x14ac:dyDescent="0.25">
      <c r="A31" s="16" t="s">
        <v>33</v>
      </c>
      <c r="B31" s="17">
        <f t="shared" si="8"/>
        <v>94339.472908284602</v>
      </c>
      <c r="C31" s="20"/>
      <c r="D31" s="17">
        <f t="shared" si="0"/>
        <v>321.63335487265226</v>
      </c>
      <c r="E31" s="18">
        <f t="shared" si="4"/>
        <v>1179.2434113535573</v>
      </c>
      <c r="F31" s="19">
        <f t="shared" si="5"/>
        <v>1500.8767662262096</v>
      </c>
      <c r="G31" s="1">
        <f t="shared" si="6"/>
        <v>188.67894581656918</v>
      </c>
      <c r="H31" s="1">
        <f t="shared" si="7"/>
        <v>1689.5557120427789</v>
      </c>
      <c r="I31" s="17">
        <f t="shared" si="3"/>
        <v>94017.839553411948</v>
      </c>
      <c r="J31" s="16">
        <f t="shared" si="9"/>
        <v>124</v>
      </c>
    </row>
    <row r="32" spans="1:15" x14ac:dyDescent="0.25">
      <c r="A32" s="16" t="s">
        <v>34</v>
      </c>
      <c r="B32" s="17">
        <f t="shared" si="8"/>
        <v>94017.839553411948</v>
      </c>
      <c r="C32" s="20"/>
      <c r="D32" s="17">
        <f t="shared" si="0"/>
        <v>325.65377180856035</v>
      </c>
      <c r="E32" s="18">
        <f t="shared" si="4"/>
        <v>1175.2229944176493</v>
      </c>
      <c r="F32" s="19">
        <f t="shared" si="5"/>
        <v>1500.8767662262096</v>
      </c>
      <c r="G32" s="1">
        <f t="shared" si="6"/>
        <v>188.03567910682389</v>
      </c>
      <c r="H32" s="1">
        <f t="shared" si="7"/>
        <v>1688.9124453330335</v>
      </c>
      <c r="I32" s="17">
        <f t="shared" si="3"/>
        <v>93692.185781603388</v>
      </c>
      <c r="J32" s="16">
        <f t="shared" si="9"/>
        <v>123</v>
      </c>
    </row>
    <row r="33" spans="1:15" x14ac:dyDescent="0.25">
      <c r="A33" s="16" t="s">
        <v>35</v>
      </c>
      <c r="B33" s="17">
        <f t="shared" si="8"/>
        <v>93692.185781603388</v>
      </c>
      <c r="C33" s="20"/>
      <c r="D33" s="17">
        <f t="shared" si="0"/>
        <v>329.72444395616708</v>
      </c>
      <c r="E33" s="18">
        <f t="shared" si="4"/>
        <v>1171.1523222700423</v>
      </c>
      <c r="F33" s="19">
        <f t="shared" si="5"/>
        <v>1500.8767662262094</v>
      </c>
      <c r="G33" s="1">
        <f t="shared" si="6"/>
        <v>187.38437156320677</v>
      </c>
      <c r="H33" s="1">
        <f t="shared" si="7"/>
        <v>1688.2611377894161</v>
      </c>
      <c r="I33" s="17">
        <f t="shared" si="3"/>
        <v>93362.461337647226</v>
      </c>
      <c r="J33" s="16">
        <f t="shared" si="9"/>
        <v>122</v>
      </c>
    </row>
    <row r="34" spans="1:15" x14ac:dyDescent="0.25">
      <c r="A34" s="16" t="s">
        <v>36</v>
      </c>
      <c r="B34" s="17">
        <f t="shared" si="8"/>
        <v>93362.461337647226</v>
      </c>
      <c r="C34" s="20"/>
      <c r="D34" s="17">
        <f t="shared" si="0"/>
        <v>333.84599950561937</v>
      </c>
      <c r="E34" s="18">
        <f t="shared" si="4"/>
        <v>1167.0307667205902</v>
      </c>
      <c r="F34" s="19">
        <f t="shared" si="5"/>
        <v>1500.8767662262096</v>
      </c>
      <c r="G34" s="1">
        <f t="shared" si="6"/>
        <v>186.72492267529444</v>
      </c>
      <c r="H34" s="1">
        <f t="shared" si="7"/>
        <v>1687.6016889015041</v>
      </c>
      <c r="I34" s="17">
        <f t="shared" si="3"/>
        <v>93028.615338141608</v>
      </c>
      <c r="J34" s="16">
        <f t="shared" si="9"/>
        <v>121</v>
      </c>
    </row>
    <row r="35" spans="1:15" x14ac:dyDescent="0.25">
      <c r="A35" s="16" t="s">
        <v>37</v>
      </c>
      <c r="B35" s="17">
        <f t="shared" si="8"/>
        <v>93028.615338141608</v>
      </c>
      <c r="C35" s="20"/>
      <c r="D35" s="17">
        <f t="shared" si="0"/>
        <v>338.01907449943928</v>
      </c>
      <c r="E35" s="18">
        <f t="shared" si="4"/>
        <v>1162.8576917267701</v>
      </c>
      <c r="F35" s="19">
        <f t="shared" si="5"/>
        <v>1500.8767662262094</v>
      </c>
      <c r="G35" s="1">
        <f t="shared" si="6"/>
        <v>186.05723067628321</v>
      </c>
      <c r="H35" s="1">
        <f t="shared" si="7"/>
        <v>1686.9339969024927</v>
      </c>
      <c r="I35" s="17">
        <f t="shared" si="3"/>
        <v>92690.596263642175</v>
      </c>
      <c r="J35" s="16">
        <f t="shared" si="9"/>
        <v>120</v>
      </c>
    </row>
    <row r="36" spans="1:15" x14ac:dyDescent="0.25">
      <c r="A36" s="16" t="s">
        <v>38</v>
      </c>
      <c r="B36" s="17">
        <f t="shared" si="8"/>
        <v>92690.596263642175</v>
      </c>
      <c r="C36" s="20"/>
      <c r="D36" s="17">
        <f t="shared" si="0"/>
        <v>342.24431293068278</v>
      </c>
      <c r="E36" s="18">
        <f t="shared" si="4"/>
        <v>1158.6324532955271</v>
      </c>
      <c r="F36" s="19">
        <f t="shared" si="5"/>
        <v>1500.8767662262098</v>
      </c>
      <c r="G36" s="1">
        <f t="shared" si="6"/>
        <v>185.38119252728433</v>
      </c>
      <c r="H36" s="1">
        <f t="shared" si="7"/>
        <v>1686.2579587534942</v>
      </c>
      <c r="I36" s="17">
        <f t="shared" si="3"/>
        <v>92348.351950711498</v>
      </c>
      <c r="J36" s="16">
        <f t="shared" si="9"/>
        <v>119</v>
      </c>
    </row>
    <row r="37" spans="1:15" x14ac:dyDescent="0.25">
      <c r="A37" s="16" t="s">
        <v>39</v>
      </c>
      <c r="B37" s="17">
        <f t="shared" si="8"/>
        <v>92348.351950711498</v>
      </c>
      <c r="C37" s="20"/>
      <c r="D37" s="17">
        <f t="shared" si="0"/>
        <v>346.52236684231593</v>
      </c>
      <c r="E37" s="18">
        <f t="shared" si="4"/>
        <v>1154.3543993838937</v>
      </c>
      <c r="F37" s="19">
        <f t="shared" si="5"/>
        <v>1500.8767662262096</v>
      </c>
      <c r="G37" s="1">
        <f t="shared" si="6"/>
        <v>184.69670390142298</v>
      </c>
      <c r="H37" s="1">
        <f t="shared" si="7"/>
        <v>1685.5734701276326</v>
      </c>
      <c r="I37" s="17">
        <f t="shared" si="3"/>
        <v>92001.829583869185</v>
      </c>
      <c r="J37" s="16">
        <f t="shared" si="9"/>
        <v>118</v>
      </c>
    </row>
    <row r="38" spans="1:15" x14ac:dyDescent="0.25">
      <c r="A38" s="16" t="s">
        <v>40</v>
      </c>
      <c r="B38" s="17">
        <f t="shared" si="8"/>
        <v>92001.829583869185</v>
      </c>
      <c r="C38" s="20"/>
      <c r="D38" s="17">
        <f t="shared" si="0"/>
        <v>350.85389642784503</v>
      </c>
      <c r="E38" s="18">
        <f t="shared" si="4"/>
        <v>1150.0228697983648</v>
      </c>
      <c r="F38" s="19">
        <f t="shared" si="5"/>
        <v>1500.8767662262098</v>
      </c>
      <c r="G38" s="1">
        <f t="shared" si="6"/>
        <v>184.00365916773836</v>
      </c>
      <c r="H38" s="1">
        <f t="shared" si="7"/>
        <v>1684.8804253939481</v>
      </c>
      <c r="I38" s="17">
        <f t="shared" si="3"/>
        <v>91650.975687441343</v>
      </c>
      <c r="J38" s="16">
        <f t="shared" si="9"/>
        <v>117</v>
      </c>
    </row>
    <row r="39" spans="1:15" x14ac:dyDescent="0.25">
      <c r="A39" s="16" t="s">
        <v>41</v>
      </c>
      <c r="B39" s="17">
        <f t="shared" si="8"/>
        <v>91650.975687441343</v>
      </c>
      <c r="C39" s="20"/>
      <c r="D39" s="17">
        <f t="shared" si="0"/>
        <v>355.23957013319318</v>
      </c>
      <c r="E39" s="18">
        <f t="shared" si="4"/>
        <v>1145.6371960930167</v>
      </c>
      <c r="F39" s="19">
        <f t="shared" si="5"/>
        <v>1500.8767662262098</v>
      </c>
      <c r="G39" s="1">
        <f t="shared" si="6"/>
        <v>183.30195137488266</v>
      </c>
      <c r="H39" s="1">
        <f t="shared" si="7"/>
        <v>1684.1787176010926</v>
      </c>
      <c r="I39" s="17">
        <f t="shared" si="3"/>
        <v>91295.736117308144</v>
      </c>
      <c r="J39" s="16">
        <f t="shared" si="9"/>
        <v>116</v>
      </c>
    </row>
    <row r="40" spans="1:15" x14ac:dyDescent="0.25">
      <c r="A40" s="16" t="s">
        <v>42</v>
      </c>
      <c r="B40" s="17">
        <f t="shared" si="8"/>
        <v>91295.736117308144</v>
      </c>
      <c r="C40" s="20"/>
      <c r="D40" s="17">
        <f t="shared" si="0"/>
        <v>359.68006475985817</v>
      </c>
      <c r="E40" s="18">
        <f t="shared" si="4"/>
        <v>1141.1967014663517</v>
      </c>
      <c r="F40" s="19">
        <f t="shared" si="5"/>
        <v>1500.8767662262098</v>
      </c>
      <c r="G40" s="1">
        <f t="shared" si="6"/>
        <v>182.59147223461628</v>
      </c>
      <c r="H40" s="1">
        <f t="shared" si="7"/>
        <v>1683.4682384608261</v>
      </c>
      <c r="I40" s="17">
        <f t="shared" si="3"/>
        <v>90936.056052548287</v>
      </c>
      <c r="J40" s="16">
        <f t="shared" si="9"/>
        <v>115</v>
      </c>
    </row>
    <row r="41" spans="1:15" x14ac:dyDescent="0.25">
      <c r="A41" s="16" t="s">
        <v>43</v>
      </c>
      <c r="B41" s="17">
        <f t="shared" si="8"/>
        <v>90936.056052548287</v>
      </c>
      <c r="C41" s="20"/>
      <c r="D41" s="17">
        <f t="shared" si="0"/>
        <v>364.1760655693563</v>
      </c>
      <c r="E41" s="18">
        <f t="shared" si="4"/>
        <v>1136.7007006568535</v>
      </c>
      <c r="F41" s="19">
        <f t="shared" si="5"/>
        <v>1500.8767662262098</v>
      </c>
      <c r="G41" s="1">
        <f t="shared" si="6"/>
        <v>181.87211210509656</v>
      </c>
      <c r="H41" s="1">
        <f t="shared" si="7"/>
        <v>1682.7488783313065</v>
      </c>
      <c r="I41" s="17">
        <f t="shared" si="3"/>
        <v>90571.879986978936</v>
      </c>
      <c r="J41" s="16">
        <f t="shared" si="9"/>
        <v>114</v>
      </c>
    </row>
    <row r="42" spans="1:15" x14ac:dyDescent="0.25">
      <c r="A42" s="16" t="s">
        <v>44</v>
      </c>
      <c r="B42" s="17">
        <f t="shared" si="8"/>
        <v>90571.879986978936</v>
      </c>
      <c r="C42" s="20"/>
      <c r="D42" s="17">
        <f t="shared" si="0"/>
        <v>368.72826638897345</v>
      </c>
      <c r="E42" s="18">
        <f t="shared" si="4"/>
        <v>1132.1484998372366</v>
      </c>
      <c r="F42" s="19">
        <f t="shared" si="5"/>
        <v>1500.8767662262101</v>
      </c>
      <c r="G42" s="1">
        <f t="shared" si="6"/>
        <v>181.14375997395786</v>
      </c>
      <c r="H42" s="1">
        <f t="shared" si="7"/>
        <v>1682.020526200168</v>
      </c>
      <c r="I42" s="17">
        <f t="shared" si="3"/>
        <v>90203.151720589958</v>
      </c>
      <c r="J42" s="16">
        <f t="shared" si="9"/>
        <v>113</v>
      </c>
    </row>
    <row r="43" spans="1:15" x14ac:dyDescent="0.25">
      <c r="A43" s="16" t="s">
        <v>45</v>
      </c>
      <c r="B43" s="17">
        <f t="shared" si="8"/>
        <v>90203.151720589958</v>
      </c>
      <c r="C43" s="20"/>
      <c r="D43" s="17">
        <f t="shared" ref="D43:D74" si="10">+F43-E43</f>
        <v>373.33736971883513</v>
      </c>
      <c r="E43" s="18">
        <f t="shared" si="4"/>
        <v>1127.5393965073745</v>
      </c>
      <c r="F43" s="19">
        <f t="shared" si="5"/>
        <v>1500.8767662262096</v>
      </c>
      <c r="G43" s="1">
        <f t="shared" ref="G43:G74" si="11">+E43*$B$8</f>
        <v>180.40630344117992</v>
      </c>
      <c r="H43" s="1">
        <f t="shared" si="7"/>
        <v>1681.2830696673896</v>
      </c>
      <c r="I43" s="17">
        <f t="shared" si="3"/>
        <v>89829.814350871122</v>
      </c>
      <c r="J43" s="16">
        <f t="shared" si="9"/>
        <v>112</v>
      </c>
    </row>
    <row r="44" spans="1:15" x14ac:dyDescent="0.25">
      <c r="A44" s="16" t="s">
        <v>46</v>
      </c>
      <c r="B44" s="17">
        <f t="shared" si="8"/>
        <v>89829.814350871122</v>
      </c>
      <c r="C44" s="20"/>
      <c r="D44" s="17">
        <f t="shared" si="10"/>
        <v>378.00408684032095</v>
      </c>
      <c r="E44" s="18">
        <f t="shared" si="4"/>
        <v>1122.8726793858889</v>
      </c>
      <c r="F44" s="19">
        <f t="shared" si="5"/>
        <v>1500.8767662262098</v>
      </c>
      <c r="G44" s="1">
        <f t="shared" si="11"/>
        <v>179.65962870174224</v>
      </c>
      <c r="H44" s="1">
        <f t="shared" si="7"/>
        <v>1680.5363949279522</v>
      </c>
      <c r="I44" s="17">
        <f t="shared" ref="I44:I75" si="12">+B44-D44</f>
        <v>89451.810264030806</v>
      </c>
      <c r="J44" s="16">
        <f t="shared" si="9"/>
        <v>111</v>
      </c>
    </row>
    <row r="45" spans="1:15" x14ac:dyDescent="0.25">
      <c r="A45" s="16" t="s">
        <v>47</v>
      </c>
      <c r="B45" s="17">
        <f t="shared" ref="B45:B76" si="13">+I44-C44</f>
        <v>89451.810264030806</v>
      </c>
      <c r="C45" s="20"/>
      <c r="D45" s="17">
        <f t="shared" si="10"/>
        <v>382.72913792582472</v>
      </c>
      <c r="E45" s="18">
        <f t="shared" si="4"/>
        <v>1118.1476283003849</v>
      </c>
      <c r="F45" s="19">
        <f t="shared" si="5"/>
        <v>1500.8767662262096</v>
      </c>
      <c r="G45" s="1">
        <f t="shared" si="11"/>
        <v>178.90362052806159</v>
      </c>
      <c r="H45" s="1">
        <f t="shared" si="7"/>
        <v>1679.7803867542711</v>
      </c>
      <c r="I45" s="17">
        <f t="shared" si="12"/>
        <v>89069.081126104982</v>
      </c>
      <c r="J45" s="16">
        <f t="shared" si="9"/>
        <v>110</v>
      </c>
      <c r="M45" s="77"/>
    </row>
    <row r="46" spans="1:15" s="29" customFormat="1" x14ac:dyDescent="0.25">
      <c r="A46" s="16" t="s">
        <v>48</v>
      </c>
      <c r="B46" s="17">
        <f t="shared" si="13"/>
        <v>89069.081126104982</v>
      </c>
      <c r="C46" s="20"/>
      <c r="D46" s="17">
        <f t="shared" si="10"/>
        <v>387.51325214989788</v>
      </c>
      <c r="E46" s="18">
        <f t="shared" si="4"/>
        <v>1113.3635140763122</v>
      </c>
      <c r="F46" s="19">
        <f t="shared" si="5"/>
        <v>1500.8767662262101</v>
      </c>
      <c r="G46" s="1">
        <f t="shared" si="11"/>
        <v>178.13816225220995</v>
      </c>
      <c r="H46" s="1">
        <f t="shared" si="7"/>
        <v>1679.01492847842</v>
      </c>
      <c r="I46" s="17">
        <f t="shared" si="12"/>
        <v>88681.567873955079</v>
      </c>
      <c r="J46" s="16">
        <f t="shared" si="9"/>
        <v>109</v>
      </c>
      <c r="K46" s="98"/>
      <c r="L46" s="77"/>
      <c r="M46" s="77"/>
      <c r="N46" s="98"/>
      <c r="O46" s="98"/>
    </row>
    <row r="47" spans="1:15" s="29" customFormat="1" x14ac:dyDescent="0.25">
      <c r="A47" s="16" t="s">
        <v>49</v>
      </c>
      <c r="B47" s="17">
        <f t="shared" si="13"/>
        <v>88681.567873955079</v>
      </c>
      <c r="C47" s="20"/>
      <c r="D47" s="17">
        <f t="shared" si="10"/>
        <v>392.35716780177131</v>
      </c>
      <c r="E47" s="18">
        <f t="shared" si="4"/>
        <v>1108.5195984244383</v>
      </c>
      <c r="F47" s="19">
        <f t="shared" si="5"/>
        <v>1500.8767662262096</v>
      </c>
      <c r="G47" s="1">
        <f t="shared" si="11"/>
        <v>177.36313574791012</v>
      </c>
      <c r="H47" s="1">
        <f t="shared" si="7"/>
        <v>1678.2399019741197</v>
      </c>
      <c r="I47" s="17">
        <f t="shared" si="12"/>
        <v>88289.210706153302</v>
      </c>
      <c r="J47" s="16">
        <f t="shared" si="9"/>
        <v>108</v>
      </c>
      <c r="K47" s="98"/>
      <c r="L47" s="77"/>
      <c r="M47" s="77"/>
      <c r="N47" s="98"/>
      <c r="O47" s="98"/>
    </row>
    <row r="48" spans="1:15" s="29" customFormat="1" x14ac:dyDescent="0.25">
      <c r="A48" s="16" t="s">
        <v>50</v>
      </c>
      <c r="B48" s="17">
        <f t="shared" si="13"/>
        <v>88289.210706153302</v>
      </c>
      <c r="C48" s="20"/>
      <c r="D48" s="17">
        <f t="shared" si="10"/>
        <v>397.26163239929338</v>
      </c>
      <c r="E48" s="18">
        <f t="shared" si="4"/>
        <v>1103.6151338269162</v>
      </c>
      <c r="F48" s="19">
        <f t="shared" si="5"/>
        <v>1500.8767662262096</v>
      </c>
      <c r="G48" s="1">
        <f t="shared" si="11"/>
        <v>176.5784214123066</v>
      </c>
      <c r="H48" s="1">
        <f t="shared" si="7"/>
        <v>1677.4551876385162</v>
      </c>
      <c r="I48" s="17">
        <f t="shared" si="12"/>
        <v>87891.949073754004</v>
      </c>
      <c r="J48" s="16">
        <f t="shared" si="9"/>
        <v>107</v>
      </c>
      <c r="K48" s="98"/>
      <c r="L48" s="77"/>
      <c r="M48" s="77"/>
      <c r="N48" s="98"/>
      <c r="O48" s="98"/>
    </row>
    <row r="49" spans="1:15" s="29" customFormat="1" x14ac:dyDescent="0.25">
      <c r="A49" s="16" t="s">
        <v>51</v>
      </c>
      <c r="B49" s="17">
        <f t="shared" si="13"/>
        <v>87891.949073754004</v>
      </c>
      <c r="C49" s="20"/>
      <c r="D49" s="17">
        <f t="shared" si="10"/>
        <v>402.22740280428457</v>
      </c>
      <c r="E49" s="18">
        <f t="shared" si="4"/>
        <v>1098.649363421925</v>
      </c>
      <c r="F49" s="19">
        <f t="shared" si="5"/>
        <v>1500.8767662262096</v>
      </c>
      <c r="G49" s="1">
        <f t="shared" si="11"/>
        <v>175.78389814750801</v>
      </c>
      <c r="H49" s="1">
        <f t="shared" si="7"/>
        <v>1676.6606643737177</v>
      </c>
      <c r="I49" s="17">
        <f t="shared" si="12"/>
        <v>87489.721670949715</v>
      </c>
      <c r="J49" s="16">
        <f t="shared" si="9"/>
        <v>106</v>
      </c>
      <c r="K49" s="98"/>
      <c r="L49" s="77"/>
      <c r="M49" s="77"/>
      <c r="N49" s="98"/>
      <c r="O49" s="98"/>
    </row>
    <row r="50" spans="1:15" s="29" customFormat="1" x14ac:dyDescent="0.25">
      <c r="A50" s="16" t="s">
        <v>52</v>
      </c>
      <c r="B50" s="17">
        <f t="shared" si="13"/>
        <v>87489.721670949715</v>
      </c>
      <c r="C50" s="20"/>
      <c r="D50" s="17">
        <f t="shared" si="10"/>
        <v>407.25524533933799</v>
      </c>
      <c r="E50" s="18">
        <f t="shared" si="4"/>
        <v>1093.6215208868714</v>
      </c>
      <c r="F50" s="19">
        <f t="shared" si="5"/>
        <v>1500.8767662262094</v>
      </c>
      <c r="G50" s="1">
        <f t="shared" si="11"/>
        <v>174.97944334189944</v>
      </c>
      <c r="H50" s="1">
        <f t="shared" si="7"/>
        <v>1675.8562095681089</v>
      </c>
      <c r="I50" s="17">
        <f t="shared" si="12"/>
        <v>87082.466425610372</v>
      </c>
      <c r="J50" s="16">
        <f t="shared" si="9"/>
        <v>105</v>
      </c>
      <c r="K50" s="98"/>
      <c r="L50" s="77"/>
      <c r="M50" s="77"/>
      <c r="N50" s="98"/>
      <c r="O50" s="98"/>
    </row>
    <row r="51" spans="1:15" s="29" customFormat="1" x14ac:dyDescent="0.25">
      <c r="A51" s="16" t="s">
        <v>53</v>
      </c>
      <c r="B51" s="17">
        <f t="shared" si="13"/>
        <v>87082.466425610372</v>
      </c>
      <c r="C51" s="20"/>
      <c r="D51" s="17">
        <f t="shared" si="10"/>
        <v>412.3459359060796</v>
      </c>
      <c r="E51" s="18">
        <f t="shared" si="4"/>
        <v>1088.5308303201296</v>
      </c>
      <c r="F51" s="19">
        <f t="shared" si="5"/>
        <v>1500.8767662262092</v>
      </c>
      <c r="G51" s="1">
        <f t="shared" si="11"/>
        <v>174.16493285122073</v>
      </c>
      <c r="H51" s="1">
        <f t="shared" si="7"/>
        <v>1675.0416990774299</v>
      </c>
      <c r="I51" s="17">
        <f t="shared" si="12"/>
        <v>86670.120489704292</v>
      </c>
      <c r="J51" s="16">
        <f t="shared" si="9"/>
        <v>104</v>
      </c>
      <c r="K51" s="98"/>
      <c r="L51" s="77"/>
      <c r="M51" s="77"/>
      <c r="N51" s="98"/>
      <c r="O51" s="98"/>
    </row>
    <row r="52" spans="1:15" s="29" customFormat="1" x14ac:dyDescent="0.25">
      <c r="A52" s="16" t="s">
        <v>54</v>
      </c>
      <c r="B52" s="17">
        <f t="shared" si="13"/>
        <v>86670.120489704292</v>
      </c>
      <c r="C52" s="20"/>
      <c r="D52" s="17">
        <f t="shared" si="10"/>
        <v>417.50026010490592</v>
      </c>
      <c r="E52" s="18">
        <f t="shared" si="4"/>
        <v>1083.3765061213035</v>
      </c>
      <c r="F52" s="19">
        <f t="shared" si="5"/>
        <v>1500.8767662262094</v>
      </c>
      <c r="G52" s="1">
        <f t="shared" si="11"/>
        <v>173.34024097940855</v>
      </c>
      <c r="H52" s="1">
        <f t="shared" si="7"/>
        <v>1674.2170072056178</v>
      </c>
      <c r="I52" s="17">
        <f t="shared" si="12"/>
        <v>86252.620229599386</v>
      </c>
      <c r="J52" s="16">
        <f t="shared" si="9"/>
        <v>103</v>
      </c>
      <c r="K52" s="98"/>
      <c r="L52" s="77"/>
      <c r="M52" s="77"/>
      <c r="N52" s="98"/>
      <c r="O52" s="98"/>
    </row>
    <row r="53" spans="1:15" s="29" customFormat="1" x14ac:dyDescent="0.25">
      <c r="A53" s="16" t="s">
        <v>55</v>
      </c>
      <c r="B53" s="17">
        <f t="shared" si="13"/>
        <v>86252.620229599386</v>
      </c>
      <c r="C53" s="20"/>
      <c r="D53" s="17">
        <f t="shared" si="10"/>
        <v>422.71901335621692</v>
      </c>
      <c r="E53" s="18">
        <f t="shared" si="4"/>
        <v>1078.1577528699922</v>
      </c>
      <c r="F53" s="19">
        <f t="shared" si="5"/>
        <v>1500.8767662262092</v>
      </c>
      <c r="G53" s="1">
        <f t="shared" si="11"/>
        <v>172.50524045919877</v>
      </c>
      <c r="H53" s="1">
        <f t="shared" si="7"/>
        <v>1673.382006685408</v>
      </c>
      <c r="I53" s="17">
        <f t="shared" si="12"/>
        <v>85829.901216243175</v>
      </c>
      <c r="J53" s="16">
        <f t="shared" si="9"/>
        <v>102</v>
      </c>
      <c r="K53" s="98"/>
      <c r="L53" s="77"/>
      <c r="M53" s="77"/>
      <c r="N53" s="98"/>
      <c r="O53" s="98"/>
    </row>
    <row r="54" spans="1:15" s="29" customFormat="1" x14ac:dyDescent="0.25">
      <c r="A54" s="16" t="s">
        <v>56</v>
      </c>
      <c r="B54" s="17">
        <f t="shared" si="13"/>
        <v>85829.901216243175</v>
      </c>
      <c r="C54" s="20"/>
      <c r="D54" s="17">
        <f t="shared" si="10"/>
        <v>428.00300102316987</v>
      </c>
      <c r="E54" s="18">
        <f t="shared" si="4"/>
        <v>1072.8737652030395</v>
      </c>
      <c r="F54" s="19">
        <f t="shared" si="5"/>
        <v>1500.8767662262094</v>
      </c>
      <c r="G54" s="1">
        <f t="shared" si="11"/>
        <v>171.65980243248632</v>
      </c>
      <c r="H54" s="1">
        <f t="shared" si="7"/>
        <v>1672.5365686586956</v>
      </c>
      <c r="I54" s="17">
        <f t="shared" si="12"/>
        <v>85401.898215220004</v>
      </c>
      <c r="J54" s="16">
        <f t="shared" si="9"/>
        <v>101</v>
      </c>
      <c r="K54" s="98"/>
      <c r="L54" s="77"/>
      <c r="M54" s="77"/>
      <c r="N54" s="98"/>
      <c r="O54" s="98"/>
    </row>
    <row r="55" spans="1:15" s="29" customFormat="1" x14ac:dyDescent="0.25">
      <c r="A55" s="16" t="s">
        <v>57</v>
      </c>
      <c r="B55" s="17">
        <f t="shared" si="13"/>
        <v>85401.898215220004</v>
      </c>
      <c r="C55" s="20"/>
      <c r="D55" s="17">
        <f t="shared" si="10"/>
        <v>433.35303853595929</v>
      </c>
      <c r="E55" s="18">
        <f t="shared" si="4"/>
        <v>1067.5237276902499</v>
      </c>
      <c r="F55" s="19">
        <f t="shared" si="5"/>
        <v>1500.8767662262092</v>
      </c>
      <c r="G55" s="1">
        <f t="shared" si="11"/>
        <v>170.80379643043997</v>
      </c>
      <c r="H55" s="1">
        <f t="shared" si="7"/>
        <v>1671.680562656649</v>
      </c>
      <c r="I55" s="17">
        <f t="shared" si="12"/>
        <v>84968.545176684042</v>
      </c>
      <c r="J55" s="16">
        <f t="shared" si="9"/>
        <v>100</v>
      </c>
      <c r="K55" s="98"/>
      <c r="L55" s="77"/>
      <c r="M55" s="77"/>
      <c r="N55" s="98"/>
      <c r="O55" s="98"/>
    </row>
    <row r="56" spans="1:15" s="29" customFormat="1" x14ac:dyDescent="0.25">
      <c r="A56" s="16" t="s">
        <v>58</v>
      </c>
      <c r="B56" s="17">
        <f t="shared" si="13"/>
        <v>84968.545176684042</v>
      </c>
      <c r="C56" s="20"/>
      <c r="D56" s="17">
        <f t="shared" si="10"/>
        <v>438.76995151765868</v>
      </c>
      <c r="E56" s="18">
        <f t="shared" si="4"/>
        <v>1062.1068147085505</v>
      </c>
      <c r="F56" s="19">
        <f t="shared" si="5"/>
        <v>1500.8767662262092</v>
      </c>
      <c r="G56" s="1">
        <f t="shared" si="11"/>
        <v>169.93709035336809</v>
      </c>
      <c r="H56" s="1">
        <f t="shared" si="7"/>
        <v>1670.8138565795773</v>
      </c>
      <c r="I56" s="17">
        <f t="shared" si="12"/>
        <v>84529.775225166377</v>
      </c>
      <c r="J56" s="16">
        <f t="shared" si="9"/>
        <v>99</v>
      </c>
      <c r="K56" s="98"/>
      <c r="L56" s="77"/>
      <c r="M56" s="77"/>
      <c r="N56" s="98"/>
      <c r="O56" s="98"/>
    </row>
    <row r="57" spans="1:15" s="29" customFormat="1" x14ac:dyDescent="0.25">
      <c r="A57" s="16" t="s">
        <v>59</v>
      </c>
      <c r="B57" s="17">
        <f t="shared" si="13"/>
        <v>84529.775225166377</v>
      </c>
      <c r="C57" s="20"/>
      <c r="D57" s="17">
        <f t="shared" si="10"/>
        <v>444.25457591162944</v>
      </c>
      <c r="E57" s="18">
        <f t="shared" si="4"/>
        <v>1056.6221903145797</v>
      </c>
      <c r="F57" s="19">
        <f t="shared" si="5"/>
        <v>1500.8767662262092</v>
      </c>
      <c r="G57" s="1">
        <f t="shared" si="11"/>
        <v>169.05955045033275</v>
      </c>
      <c r="H57" s="1">
        <f t="shared" si="7"/>
        <v>1669.936316676542</v>
      </c>
      <c r="I57" s="17">
        <f t="shared" si="12"/>
        <v>84085.520649254744</v>
      </c>
      <c r="J57" s="16">
        <f t="shared" si="9"/>
        <v>98</v>
      </c>
      <c r="K57" s="98"/>
      <c r="L57" s="77"/>
      <c r="M57" s="77"/>
      <c r="N57" s="98"/>
      <c r="O57" s="98"/>
    </row>
    <row r="58" spans="1:15" s="29" customFormat="1" x14ac:dyDescent="0.25">
      <c r="A58" s="16" t="s">
        <v>60</v>
      </c>
      <c r="B58" s="17">
        <f t="shared" si="13"/>
        <v>84085.520649254744</v>
      </c>
      <c r="C58" s="20"/>
      <c r="D58" s="17">
        <f t="shared" si="10"/>
        <v>449.8077581105249</v>
      </c>
      <c r="E58" s="18">
        <f t="shared" si="4"/>
        <v>1051.0690081156843</v>
      </c>
      <c r="F58" s="19">
        <f t="shared" si="5"/>
        <v>1500.8767662262092</v>
      </c>
      <c r="G58" s="1">
        <f t="shared" si="11"/>
        <v>168.17104129850949</v>
      </c>
      <c r="H58" s="1">
        <f t="shared" si="7"/>
        <v>1669.0478075247186</v>
      </c>
      <c r="I58" s="17">
        <f t="shared" si="12"/>
        <v>83635.712891144212</v>
      </c>
      <c r="J58" s="16">
        <f t="shared" si="9"/>
        <v>97</v>
      </c>
      <c r="K58" s="98"/>
      <c r="L58" s="77"/>
      <c r="M58" s="72"/>
      <c r="N58" s="98"/>
      <c r="O58" s="98"/>
    </row>
    <row r="59" spans="1:15" x14ac:dyDescent="0.25">
      <c r="A59" s="16" t="s">
        <v>61</v>
      </c>
      <c r="B59" s="17">
        <f t="shared" si="13"/>
        <v>83635.712891144212</v>
      </c>
      <c r="C59" s="20"/>
      <c r="D59" s="17">
        <f t="shared" si="10"/>
        <v>455.4303550869065</v>
      </c>
      <c r="E59" s="18">
        <f t="shared" si="4"/>
        <v>1045.4464111393027</v>
      </c>
      <c r="F59" s="19">
        <f t="shared" si="5"/>
        <v>1500.8767662262092</v>
      </c>
      <c r="G59" s="1">
        <f t="shared" si="11"/>
        <v>167.27142578228842</v>
      </c>
      <c r="H59" s="1">
        <f t="shared" si="7"/>
        <v>1668.1481920084975</v>
      </c>
      <c r="I59" s="17">
        <f t="shared" si="12"/>
        <v>83180.282536057304</v>
      </c>
      <c r="J59" s="16">
        <f t="shared" si="9"/>
        <v>96</v>
      </c>
    </row>
    <row r="60" spans="1:15" x14ac:dyDescent="0.25">
      <c r="A60" s="16" t="s">
        <v>62</v>
      </c>
      <c r="B60" s="17">
        <f t="shared" si="13"/>
        <v>83180.282536057304</v>
      </c>
      <c r="C60" s="20"/>
      <c r="D60" s="17">
        <f t="shared" si="10"/>
        <v>461.12323452549299</v>
      </c>
      <c r="E60" s="18">
        <f t="shared" si="4"/>
        <v>1039.7535317007162</v>
      </c>
      <c r="F60" s="19">
        <f t="shared" si="5"/>
        <v>1500.8767662262092</v>
      </c>
      <c r="G60" s="1">
        <f t="shared" si="11"/>
        <v>166.36056507211458</v>
      </c>
      <c r="H60" s="1">
        <f t="shared" si="7"/>
        <v>1667.2373312983236</v>
      </c>
      <c r="I60" s="17">
        <f t="shared" si="12"/>
        <v>82719.159301531807</v>
      </c>
      <c r="J60" s="16">
        <f t="shared" si="9"/>
        <v>95</v>
      </c>
    </row>
    <row r="61" spans="1:15" x14ac:dyDescent="0.25">
      <c r="A61" s="16" t="s">
        <v>63</v>
      </c>
      <c r="B61" s="17">
        <f t="shared" si="13"/>
        <v>82719.159301531807</v>
      </c>
      <c r="C61" s="20"/>
      <c r="D61" s="17">
        <f t="shared" si="10"/>
        <v>466.88727495706121</v>
      </c>
      <c r="E61" s="18">
        <f t="shared" si="4"/>
        <v>1033.9894912691475</v>
      </c>
      <c r="F61" s="19">
        <f t="shared" si="5"/>
        <v>1500.8767662262087</v>
      </c>
      <c r="G61" s="1">
        <f t="shared" si="11"/>
        <v>165.43831860306361</v>
      </c>
      <c r="H61" s="1">
        <f t="shared" si="7"/>
        <v>1666.3150848292723</v>
      </c>
      <c r="I61" s="17">
        <f t="shared" si="12"/>
        <v>82252.272026574748</v>
      </c>
      <c r="J61" s="16">
        <f t="shared" si="9"/>
        <v>94</v>
      </c>
    </row>
    <row r="62" spans="1:15" x14ac:dyDescent="0.25">
      <c r="A62" s="16" t="s">
        <v>64</v>
      </c>
      <c r="B62" s="17">
        <f t="shared" si="13"/>
        <v>82252.272026574748</v>
      </c>
      <c r="C62" s="20"/>
      <c r="D62" s="17">
        <f t="shared" si="10"/>
        <v>472.72336589402471</v>
      </c>
      <c r="E62" s="18">
        <f t="shared" si="4"/>
        <v>1028.1534003321842</v>
      </c>
      <c r="F62" s="19">
        <f t="shared" si="5"/>
        <v>1500.8767662262089</v>
      </c>
      <c r="G62" s="1">
        <f t="shared" si="11"/>
        <v>164.50454405314949</v>
      </c>
      <c r="H62" s="1">
        <f t="shared" si="7"/>
        <v>1665.3813102793583</v>
      </c>
      <c r="I62" s="17">
        <f t="shared" si="12"/>
        <v>81779.548660680724</v>
      </c>
      <c r="J62" s="16">
        <f t="shared" si="9"/>
        <v>93</v>
      </c>
    </row>
    <row r="63" spans="1:15" x14ac:dyDescent="0.25">
      <c r="A63" s="16" t="s">
        <v>65</v>
      </c>
      <c r="B63" s="17">
        <f t="shared" si="13"/>
        <v>81779.548660680724</v>
      </c>
      <c r="C63" s="20"/>
      <c r="D63" s="17">
        <f t="shared" si="10"/>
        <v>478.63240796769969</v>
      </c>
      <c r="E63" s="18">
        <f t="shared" si="4"/>
        <v>1022.244358258509</v>
      </c>
      <c r="F63" s="19">
        <f t="shared" si="5"/>
        <v>1500.8767662262087</v>
      </c>
      <c r="G63" s="1">
        <f t="shared" si="11"/>
        <v>163.55909732136143</v>
      </c>
      <c r="H63" s="1">
        <f t="shared" si="7"/>
        <v>1664.4358635475701</v>
      </c>
      <c r="I63" s="17">
        <f t="shared" si="12"/>
        <v>81300.916252713025</v>
      </c>
      <c r="J63" s="16">
        <f t="shared" si="9"/>
        <v>92</v>
      </c>
    </row>
    <row r="64" spans="1:15" x14ac:dyDescent="0.25">
      <c r="A64" s="16" t="s">
        <v>66</v>
      </c>
      <c r="B64" s="17">
        <f t="shared" si="13"/>
        <v>81300.916252713025</v>
      </c>
      <c r="C64" s="20"/>
      <c r="D64" s="17">
        <f t="shared" si="10"/>
        <v>484.61531306729626</v>
      </c>
      <c r="E64" s="18">
        <f t="shared" si="4"/>
        <v>1016.2614531589127</v>
      </c>
      <c r="F64" s="19">
        <f t="shared" si="5"/>
        <v>1500.8767662262089</v>
      </c>
      <c r="G64" s="1">
        <f t="shared" si="11"/>
        <v>162.60183250542602</v>
      </c>
      <c r="H64" s="1">
        <f t="shared" si="7"/>
        <v>1663.478598731635</v>
      </c>
      <c r="I64" s="17">
        <f t="shared" si="12"/>
        <v>80816.300939645735</v>
      </c>
      <c r="J64" s="16">
        <f t="shared" si="9"/>
        <v>91</v>
      </c>
    </row>
    <row r="65" spans="1:10" x14ac:dyDescent="0.25">
      <c r="A65" s="16" t="s">
        <v>67</v>
      </c>
      <c r="B65" s="17">
        <f t="shared" si="13"/>
        <v>80816.300939645735</v>
      </c>
      <c r="C65" s="20"/>
      <c r="D65" s="17">
        <f t="shared" si="10"/>
        <v>490.67300448063759</v>
      </c>
      <c r="E65" s="18">
        <f t="shared" si="4"/>
        <v>1010.2037617455716</v>
      </c>
      <c r="F65" s="19">
        <f t="shared" si="5"/>
        <v>1500.8767662262092</v>
      </c>
      <c r="G65" s="1">
        <f t="shared" si="11"/>
        <v>161.63260187929146</v>
      </c>
      <c r="H65" s="1">
        <f t="shared" si="7"/>
        <v>1662.5093681055007</v>
      </c>
      <c r="I65" s="17">
        <f t="shared" si="12"/>
        <v>80325.627935165103</v>
      </c>
      <c r="J65" s="16">
        <f t="shared" si="9"/>
        <v>90</v>
      </c>
    </row>
    <row r="66" spans="1:10" x14ac:dyDescent="0.25">
      <c r="A66" s="16" t="s">
        <v>68</v>
      </c>
      <c r="B66" s="17">
        <f t="shared" si="13"/>
        <v>80325.627935165103</v>
      </c>
      <c r="C66" s="20"/>
      <c r="D66" s="17">
        <f t="shared" si="10"/>
        <v>496.80641703664571</v>
      </c>
      <c r="E66" s="18">
        <f t="shared" si="4"/>
        <v>1004.0703491895637</v>
      </c>
      <c r="F66" s="19">
        <f t="shared" si="5"/>
        <v>1500.8767662262094</v>
      </c>
      <c r="G66" s="1">
        <f t="shared" si="11"/>
        <v>160.6512558703302</v>
      </c>
      <c r="H66" s="1">
        <f t="shared" si="7"/>
        <v>1661.5280220965396</v>
      </c>
      <c r="I66" s="17">
        <f t="shared" si="12"/>
        <v>79828.821518128461</v>
      </c>
      <c r="J66" s="16">
        <f t="shared" si="9"/>
        <v>89</v>
      </c>
    </row>
    <row r="67" spans="1:10" x14ac:dyDescent="0.25">
      <c r="A67" s="16" t="s">
        <v>69</v>
      </c>
      <c r="B67" s="17">
        <f t="shared" si="13"/>
        <v>79828.821518128461</v>
      </c>
      <c r="C67" s="20"/>
      <c r="D67" s="17">
        <f t="shared" si="10"/>
        <v>503.0164972496035</v>
      </c>
      <c r="E67" s="18">
        <f t="shared" si="4"/>
        <v>997.86026897660565</v>
      </c>
      <c r="F67" s="19">
        <f t="shared" si="5"/>
        <v>1500.8767662262092</v>
      </c>
      <c r="G67" s="1">
        <f t="shared" si="11"/>
        <v>159.6576430362569</v>
      </c>
      <c r="H67" s="1">
        <f t="shared" si="7"/>
        <v>1660.5344092624659</v>
      </c>
      <c r="I67" s="17">
        <f t="shared" si="12"/>
        <v>79325.805020878863</v>
      </c>
      <c r="J67" s="16">
        <f t="shared" si="9"/>
        <v>88</v>
      </c>
    </row>
    <row r="68" spans="1:10" x14ac:dyDescent="0.25">
      <c r="A68" s="16" t="s">
        <v>70</v>
      </c>
      <c r="B68" s="17">
        <f t="shared" si="13"/>
        <v>79325.805020878863</v>
      </c>
      <c r="C68" s="20"/>
      <c r="D68" s="17">
        <f t="shared" si="10"/>
        <v>509.30420346522374</v>
      </c>
      <c r="E68" s="18">
        <f t="shared" si="4"/>
        <v>991.57256276098565</v>
      </c>
      <c r="F68" s="19">
        <f t="shared" si="5"/>
        <v>1500.8767662262094</v>
      </c>
      <c r="G68" s="1">
        <f t="shared" si="11"/>
        <v>158.65161004175772</v>
      </c>
      <c r="H68" s="1">
        <f t="shared" si="7"/>
        <v>1659.5283762679671</v>
      </c>
      <c r="I68" s="17">
        <f t="shared" si="12"/>
        <v>78816.500817413646</v>
      </c>
      <c r="J68" s="16">
        <f t="shared" si="9"/>
        <v>87</v>
      </c>
    </row>
    <row r="69" spans="1:10" x14ac:dyDescent="0.25">
      <c r="A69" s="16" t="s">
        <v>71</v>
      </c>
      <c r="B69" s="17">
        <f t="shared" si="13"/>
        <v>78816.500817413646</v>
      </c>
      <c r="C69" s="20"/>
      <c r="D69" s="17">
        <f t="shared" si="10"/>
        <v>515.67050600853895</v>
      </c>
      <c r="E69" s="18">
        <f t="shared" si="4"/>
        <v>985.20626021767043</v>
      </c>
      <c r="F69" s="19">
        <f t="shared" si="5"/>
        <v>1500.8767662262094</v>
      </c>
      <c r="G69" s="1">
        <f t="shared" si="11"/>
        <v>157.63300163482728</v>
      </c>
      <c r="H69" s="1">
        <f t="shared" si="7"/>
        <v>1658.5097678610366</v>
      </c>
      <c r="I69" s="17">
        <f t="shared" si="12"/>
        <v>78300.830311405109</v>
      </c>
      <c r="J69" s="16">
        <f t="shared" si="9"/>
        <v>86</v>
      </c>
    </row>
    <row r="70" spans="1:10" x14ac:dyDescent="0.25">
      <c r="A70" s="16" t="s">
        <v>72</v>
      </c>
      <c r="B70" s="17">
        <f t="shared" si="13"/>
        <v>78300.830311405109</v>
      </c>
      <c r="C70" s="20"/>
      <c r="D70" s="17">
        <f t="shared" si="10"/>
        <v>522.11638733364566</v>
      </c>
      <c r="E70" s="18">
        <f t="shared" si="4"/>
        <v>978.76037889256372</v>
      </c>
      <c r="F70" s="19">
        <f t="shared" si="5"/>
        <v>1500.8767662262094</v>
      </c>
      <c r="G70" s="1">
        <f t="shared" si="11"/>
        <v>156.60166062281019</v>
      </c>
      <c r="H70" s="1">
        <f t="shared" si="7"/>
        <v>1657.4784268490196</v>
      </c>
      <c r="I70" s="17">
        <f t="shared" si="12"/>
        <v>77778.71392407146</v>
      </c>
      <c r="J70" s="16">
        <f t="shared" si="9"/>
        <v>85</v>
      </c>
    </row>
    <row r="71" spans="1:10" x14ac:dyDescent="0.25">
      <c r="A71" s="16" t="s">
        <v>73</v>
      </c>
      <c r="B71" s="17">
        <f t="shared" si="13"/>
        <v>77778.71392407146</v>
      </c>
      <c r="C71" s="20"/>
      <c r="D71" s="17">
        <f t="shared" si="10"/>
        <v>528.64284217531622</v>
      </c>
      <c r="E71" s="18">
        <f t="shared" si="4"/>
        <v>972.23392405089317</v>
      </c>
      <c r="F71" s="19">
        <f t="shared" si="5"/>
        <v>1500.8767662262094</v>
      </c>
      <c r="G71" s="1">
        <f t="shared" si="11"/>
        <v>155.55742784814291</v>
      </c>
      <c r="H71" s="1">
        <f t="shared" si="7"/>
        <v>1656.4341940743523</v>
      </c>
      <c r="I71" s="17">
        <f t="shared" si="12"/>
        <v>77250.071081896138</v>
      </c>
      <c r="J71" s="16">
        <f t="shared" si="9"/>
        <v>84</v>
      </c>
    </row>
    <row r="72" spans="1:10" x14ac:dyDescent="0.25">
      <c r="A72" s="16" t="s">
        <v>74</v>
      </c>
      <c r="B72" s="17">
        <f t="shared" si="13"/>
        <v>77250.071081896138</v>
      </c>
      <c r="C72" s="20"/>
      <c r="D72" s="17">
        <f t="shared" si="10"/>
        <v>535.25087770250775</v>
      </c>
      <c r="E72" s="18">
        <f t="shared" si="4"/>
        <v>965.62588852370163</v>
      </c>
      <c r="F72" s="19">
        <f t="shared" si="5"/>
        <v>1500.8767662262094</v>
      </c>
      <c r="G72" s="1">
        <f t="shared" si="11"/>
        <v>154.50014216379228</v>
      </c>
      <c r="H72" s="1">
        <f t="shared" si="7"/>
        <v>1655.3769083900017</v>
      </c>
      <c r="I72" s="17">
        <f t="shared" si="12"/>
        <v>76714.820204193631</v>
      </c>
      <c r="J72" s="16">
        <f t="shared" si="9"/>
        <v>83</v>
      </c>
    </row>
    <row r="73" spans="1:10" x14ac:dyDescent="0.25">
      <c r="A73" s="16" t="s">
        <v>75</v>
      </c>
      <c r="B73" s="17">
        <f t="shared" si="13"/>
        <v>76714.820204193631</v>
      </c>
      <c r="C73" s="20"/>
      <c r="D73" s="17">
        <f t="shared" si="10"/>
        <v>541.94151367378868</v>
      </c>
      <c r="E73" s="18">
        <f t="shared" si="4"/>
        <v>958.93525255242025</v>
      </c>
      <c r="F73" s="19">
        <f t="shared" si="5"/>
        <v>1500.8767662262089</v>
      </c>
      <c r="G73" s="1">
        <f t="shared" si="11"/>
        <v>153.42964040838726</v>
      </c>
      <c r="H73" s="1">
        <f t="shared" si="7"/>
        <v>1654.3064066345962</v>
      </c>
      <c r="I73" s="17">
        <f t="shared" si="12"/>
        <v>76172.878690519836</v>
      </c>
      <c r="J73" s="16">
        <f t="shared" si="9"/>
        <v>82</v>
      </c>
    </row>
    <row r="74" spans="1:10" x14ac:dyDescent="0.25">
      <c r="A74" s="16" t="s">
        <v>76</v>
      </c>
      <c r="B74" s="17">
        <f t="shared" si="13"/>
        <v>76172.878690519836</v>
      </c>
      <c r="C74" s="20"/>
      <c r="D74" s="17">
        <f t="shared" si="10"/>
        <v>548.7157825947113</v>
      </c>
      <c r="E74" s="18">
        <f t="shared" si="4"/>
        <v>952.16098363149786</v>
      </c>
      <c r="F74" s="19">
        <f t="shared" si="5"/>
        <v>1500.8767662262092</v>
      </c>
      <c r="G74" s="1">
        <f t="shared" si="11"/>
        <v>152.34575738103965</v>
      </c>
      <c r="H74" s="1">
        <f t="shared" si="7"/>
        <v>1653.2225236072488</v>
      </c>
      <c r="I74" s="17">
        <f t="shared" si="12"/>
        <v>75624.162907925129</v>
      </c>
      <c r="J74" s="16">
        <f t="shared" si="9"/>
        <v>81</v>
      </c>
    </row>
    <row r="75" spans="1:10" x14ac:dyDescent="0.25">
      <c r="A75" s="16" t="s">
        <v>77</v>
      </c>
      <c r="B75" s="17">
        <f t="shared" si="13"/>
        <v>75624.162907925129</v>
      </c>
      <c r="C75" s="20"/>
      <c r="D75" s="17">
        <f t="shared" ref="D75:D106" si="14">+F75-E75</f>
        <v>555.57472987714516</v>
      </c>
      <c r="E75" s="18">
        <f t="shared" si="4"/>
        <v>945.302036349064</v>
      </c>
      <c r="F75" s="19">
        <f t="shared" si="5"/>
        <v>1500.8767662262092</v>
      </c>
      <c r="G75" s="1">
        <f t="shared" ref="G75:G106" si="15">+E75*$B$8</f>
        <v>151.24832581585025</v>
      </c>
      <c r="H75" s="1">
        <f t="shared" si="7"/>
        <v>1652.1250920420594</v>
      </c>
      <c r="I75" s="17">
        <f t="shared" si="12"/>
        <v>75068.588178047983</v>
      </c>
      <c r="J75" s="16">
        <f t="shared" si="9"/>
        <v>80</v>
      </c>
    </row>
    <row r="76" spans="1:10" x14ac:dyDescent="0.25">
      <c r="A76" s="16" t="s">
        <v>78</v>
      </c>
      <c r="B76" s="17">
        <f t="shared" si="13"/>
        <v>75068.588178047983</v>
      </c>
      <c r="C76" s="20"/>
      <c r="D76" s="17">
        <f t="shared" si="14"/>
        <v>562.51941400060969</v>
      </c>
      <c r="E76" s="18">
        <f t="shared" ref="E76:E106" si="16">B76*$L$6</f>
        <v>938.3573522255997</v>
      </c>
      <c r="F76" s="19">
        <f t="shared" ref="F76:F106" si="17">B76*($L$6*(1+$L$6)^J76)/(((1+$L$6)^J76)-1)</f>
        <v>1500.8767662262094</v>
      </c>
      <c r="G76" s="1">
        <f t="shared" si="15"/>
        <v>150.13717635609595</v>
      </c>
      <c r="H76" s="1">
        <f t="shared" ref="H76:H106" si="18">F76+G76</f>
        <v>1651.0139425823054</v>
      </c>
      <c r="I76" s="17">
        <f t="shared" ref="I76:I106" si="19">+B76-D76</f>
        <v>74506.068764047377</v>
      </c>
      <c r="J76" s="16">
        <f t="shared" si="9"/>
        <v>79</v>
      </c>
    </row>
    <row r="77" spans="1:10" x14ac:dyDescent="0.25">
      <c r="A77" s="16" t="s">
        <v>79</v>
      </c>
      <c r="B77" s="17">
        <f t="shared" ref="B77:B106" si="20">+I76-C76</f>
        <v>74506.068764047377</v>
      </c>
      <c r="C77" s="20"/>
      <c r="D77" s="17">
        <f t="shared" si="14"/>
        <v>569.55090667561706</v>
      </c>
      <c r="E77" s="18">
        <f t="shared" si="16"/>
        <v>931.3258595505921</v>
      </c>
      <c r="F77" s="19">
        <f t="shared" si="17"/>
        <v>1500.8767662262092</v>
      </c>
      <c r="G77" s="1">
        <f t="shared" si="15"/>
        <v>149.01213752809474</v>
      </c>
      <c r="H77" s="1">
        <f t="shared" si="18"/>
        <v>1649.888903754304</v>
      </c>
      <c r="I77" s="17">
        <f t="shared" si="19"/>
        <v>73936.517857371757</v>
      </c>
      <c r="J77" s="16">
        <f t="shared" ref="J77:J142" si="21">J76-1</f>
        <v>78</v>
      </c>
    </row>
    <row r="78" spans="1:10" x14ac:dyDescent="0.25">
      <c r="A78" s="16" t="s">
        <v>80</v>
      </c>
      <c r="B78" s="17">
        <f t="shared" si="20"/>
        <v>73936.517857371757</v>
      </c>
      <c r="C78" s="20"/>
      <c r="D78" s="17">
        <f t="shared" si="14"/>
        <v>576.67029300906222</v>
      </c>
      <c r="E78" s="18">
        <f t="shared" si="16"/>
        <v>924.20647321714694</v>
      </c>
      <c r="F78" s="19">
        <f t="shared" si="17"/>
        <v>1500.8767662262092</v>
      </c>
      <c r="G78" s="1">
        <f t="shared" si="15"/>
        <v>147.87303571474351</v>
      </c>
      <c r="H78" s="1">
        <f t="shared" si="18"/>
        <v>1648.7498019409527</v>
      </c>
      <c r="I78" s="17">
        <f t="shared" si="19"/>
        <v>73359.847564362688</v>
      </c>
      <c r="J78" s="16">
        <f t="shared" si="21"/>
        <v>77</v>
      </c>
    </row>
    <row r="79" spans="1:10" x14ac:dyDescent="0.25">
      <c r="A79" s="16" t="s">
        <v>81</v>
      </c>
      <c r="B79" s="17">
        <f t="shared" si="20"/>
        <v>73359.847564362688</v>
      </c>
      <c r="C79" s="20"/>
      <c r="D79" s="17">
        <f t="shared" si="14"/>
        <v>583.87867167167542</v>
      </c>
      <c r="E79" s="18">
        <f t="shared" si="16"/>
        <v>916.99809455453351</v>
      </c>
      <c r="F79" s="19">
        <f t="shared" si="17"/>
        <v>1500.8767662262089</v>
      </c>
      <c r="G79" s="1">
        <f t="shared" si="15"/>
        <v>146.71969512872536</v>
      </c>
      <c r="H79" s="1">
        <f t="shared" si="18"/>
        <v>1647.5964613549343</v>
      </c>
      <c r="I79" s="17">
        <f t="shared" si="19"/>
        <v>72775.968892691017</v>
      </c>
      <c r="J79" s="16">
        <f t="shared" si="21"/>
        <v>76</v>
      </c>
    </row>
    <row r="80" spans="1:10" x14ac:dyDescent="0.25">
      <c r="A80" s="16" t="s">
        <v>82</v>
      </c>
      <c r="B80" s="17">
        <f t="shared" si="20"/>
        <v>72775.968892691017</v>
      </c>
      <c r="C80" s="20"/>
      <c r="D80" s="17">
        <f t="shared" si="14"/>
        <v>591.17715506757156</v>
      </c>
      <c r="E80" s="18">
        <f t="shared" si="16"/>
        <v>909.69961115863759</v>
      </c>
      <c r="F80" s="19">
        <f t="shared" si="17"/>
        <v>1500.8767662262092</v>
      </c>
      <c r="G80" s="1">
        <f t="shared" si="15"/>
        <v>145.55193778538202</v>
      </c>
      <c r="H80" s="1">
        <f t="shared" si="18"/>
        <v>1646.4287040115912</v>
      </c>
      <c r="I80" s="17">
        <f t="shared" si="19"/>
        <v>72184.79173762344</v>
      </c>
      <c r="J80" s="16">
        <f t="shared" si="21"/>
        <v>75</v>
      </c>
    </row>
    <row r="81" spans="1:10" x14ac:dyDescent="0.25">
      <c r="A81" s="16" t="s">
        <v>83</v>
      </c>
      <c r="B81" s="17">
        <f t="shared" si="20"/>
        <v>72184.79173762344</v>
      </c>
      <c r="C81" s="20"/>
      <c r="D81" s="17">
        <f t="shared" si="14"/>
        <v>598.56686950591575</v>
      </c>
      <c r="E81" s="18">
        <f t="shared" si="16"/>
        <v>902.30989672029295</v>
      </c>
      <c r="F81" s="19">
        <f t="shared" si="17"/>
        <v>1500.8767662262087</v>
      </c>
      <c r="G81" s="1">
        <f t="shared" si="15"/>
        <v>144.36958347524688</v>
      </c>
      <c r="H81" s="1">
        <f t="shared" si="18"/>
        <v>1645.2463497014555</v>
      </c>
      <c r="I81" s="17">
        <f t="shared" si="19"/>
        <v>71586.224868117526</v>
      </c>
      <c r="J81" s="16">
        <f t="shared" si="21"/>
        <v>74</v>
      </c>
    </row>
    <row r="82" spans="1:10" x14ac:dyDescent="0.25">
      <c r="A82" s="16" t="s">
        <v>84</v>
      </c>
      <c r="B82" s="17">
        <f t="shared" si="20"/>
        <v>71586.224868117526</v>
      </c>
      <c r="C82" s="20"/>
      <c r="D82" s="17">
        <f t="shared" si="14"/>
        <v>606.04895537473988</v>
      </c>
      <c r="E82" s="18">
        <f t="shared" si="16"/>
        <v>894.82781085146905</v>
      </c>
      <c r="F82" s="19">
        <f t="shared" si="17"/>
        <v>1500.8767662262089</v>
      </c>
      <c r="G82" s="1">
        <f t="shared" si="15"/>
        <v>143.17244973623505</v>
      </c>
      <c r="H82" s="1">
        <f t="shared" si="18"/>
        <v>1644.0492159624439</v>
      </c>
      <c r="I82" s="17">
        <f t="shared" si="19"/>
        <v>70980.175912742779</v>
      </c>
      <c r="J82" s="16">
        <f t="shared" si="21"/>
        <v>73</v>
      </c>
    </row>
    <row r="83" spans="1:10" x14ac:dyDescent="0.25">
      <c r="A83" s="16" t="s">
        <v>85</v>
      </c>
      <c r="B83" s="17">
        <f t="shared" si="20"/>
        <v>70980.175912742779</v>
      </c>
      <c r="C83" s="20"/>
      <c r="D83" s="17">
        <f t="shared" si="14"/>
        <v>613.62456731692384</v>
      </c>
      <c r="E83" s="18">
        <f t="shared" si="16"/>
        <v>887.25219890928463</v>
      </c>
      <c r="F83" s="19">
        <f t="shared" si="17"/>
        <v>1500.8767662262085</v>
      </c>
      <c r="G83" s="1">
        <f t="shared" si="15"/>
        <v>141.96035182548553</v>
      </c>
      <c r="H83" s="1">
        <f t="shared" si="18"/>
        <v>1642.837118051694</v>
      </c>
      <c r="I83" s="17">
        <f t="shared" si="19"/>
        <v>70366.551345425862</v>
      </c>
      <c r="J83" s="16">
        <f t="shared" si="21"/>
        <v>72</v>
      </c>
    </row>
    <row r="84" spans="1:10" x14ac:dyDescent="0.25">
      <c r="A84" s="16" t="s">
        <v>86</v>
      </c>
      <c r="B84" s="17">
        <f t="shared" si="20"/>
        <v>70366.551345425862</v>
      </c>
      <c r="C84" s="20"/>
      <c r="D84" s="17">
        <f t="shared" si="14"/>
        <v>621.29487440838568</v>
      </c>
      <c r="E84" s="18">
        <f t="shared" si="16"/>
        <v>879.58189181782325</v>
      </c>
      <c r="F84" s="19">
        <f t="shared" si="17"/>
        <v>1500.8767662262089</v>
      </c>
      <c r="G84" s="1">
        <f t="shared" si="15"/>
        <v>140.73310269085172</v>
      </c>
      <c r="H84" s="1">
        <f t="shared" si="18"/>
        <v>1641.6098689170606</v>
      </c>
      <c r="I84" s="17">
        <f t="shared" si="19"/>
        <v>69745.256471017477</v>
      </c>
      <c r="J84" s="16">
        <f t="shared" si="21"/>
        <v>71</v>
      </c>
    </row>
    <row r="85" spans="1:10" x14ac:dyDescent="0.25">
      <c r="A85" s="16" t="s">
        <v>87</v>
      </c>
      <c r="B85" s="17">
        <f t="shared" si="20"/>
        <v>69745.256471017477</v>
      </c>
      <c r="C85" s="20"/>
      <c r="D85" s="17">
        <f t="shared" si="14"/>
        <v>629.06106033849051</v>
      </c>
      <c r="E85" s="18">
        <f t="shared" si="16"/>
        <v>871.81570588771842</v>
      </c>
      <c r="F85" s="19">
        <f t="shared" si="17"/>
        <v>1500.8767662262089</v>
      </c>
      <c r="G85" s="1">
        <f t="shared" si="15"/>
        <v>139.49051294203494</v>
      </c>
      <c r="H85" s="1">
        <f t="shared" si="18"/>
        <v>1640.3672791682438</v>
      </c>
      <c r="I85" s="17">
        <f t="shared" si="19"/>
        <v>69116.195410678993</v>
      </c>
      <c r="J85" s="16">
        <f t="shared" si="21"/>
        <v>70</v>
      </c>
    </row>
    <row r="86" spans="1:10" x14ac:dyDescent="0.25">
      <c r="A86" s="16" t="s">
        <v>88</v>
      </c>
      <c r="B86" s="17">
        <f t="shared" si="20"/>
        <v>69116.195410678993</v>
      </c>
      <c r="C86" s="20"/>
      <c r="D86" s="17">
        <f t="shared" si="14"/>
        <v>636.92432359272186</v>
      </c>
      <c r="E86" s="18">
        <f t="shared" si="16"/>
        <v>863.95244263348729</v>
      </c>
      <c r="F86" s="19">
        <f t="shared" si="17"/>
        <v>1500.8767662262092</v>
      </c>
      <c r="G86" s="1">
        <f t="shared" si="15"/>
        <v>138.23239082135797</v>
      </c>
      <c r="H86" s="1">
        <f t="shared" si="18"/>
        <v>1639.1091570475671</v>
      </c>
      <c r="I86" s="17">
        <f t="shared" si="19"/>
        <v>68479.271087086265</v>
      </c>
      <c r="J86" s="16">
        <f t="shared" si="21"/>
        <v>69</v>
      </c>
    </row>
    <row r="87" spans="1:10" x14ac:dyDescent="0.25">
      <c r="A87" s="16" t="s">
        <v>89</v>
      </c>
      <c r="B87" s="17">
        <f t="shared" si="20"/>
        <v>68479.271087086265</v>
      </c>
      <c r="C87" s="20"/>
      <c r="D87" s="17">
        <f t="shared" si="14"/>
        <v>644.88587763763064</v>
      </c>
      <c r="E87" s="18">
        <f t="shared" si="16"/>
        <v>855.99088858857829</v>
      </c>
      <c r="F87" s="19">
        <f t="shared" si="17"/>
        <v>1500.8767662262089</v>
      </c>
      <c r="G87" s="1">
        <f t="shared" si="15"/>
        <v>136.95854217417252</v>
      </c>
      <c r="H87" s="1">
        <f t="shared" si="18"/>
        <v>1637.8353084003816</v>
      </c>
      <c r="I87" s="17">
        <f t="shared" si="19"/>
        <v>67834.385209448636</v>
      </c>
      <c r="J87" s="16">
        <f t="shared" si="21"/>
        <v>68</v>
      </c>
    </row>
    <row r="88" spans="1:10" x14ac:dyDescent="0.25">
      <c r="A88" s="16" t="s">
        <v>90</v>
      </c>
      <c r="B88" s="17">
        <f t="shared" si="20"/>
        <v>67834.385209448636</v>
      </c>
      <c r="C88" s="20"/>
      <c r="D88" s="17">
        <f t="shared" si="14"/>
        <v>652.9469511081013</v>
      </c>
      <c r="E88" s="18">
        <f t="shared" si="16"/>
        <v>847.92981511810785</v>
      </c>
      <c r="F88" s="19">
        <f t="shared" si="17"/>
        <v>1500.8767662262092</v>
      </c>
      <c r="G88" s="1">
        <f t="shared" si="15"/>
        <v>135.66877041889725</v>
      </c>
      <c r="H88" s="1">
        <f t="shared" si="18"/>
        <v>1636.5455366451065</v>
      </c>
      <c r="I88" s="17">
        <f t="shared" si="19"/>
        <v>67181.438258340539</v>
      </c>
      <c r="J88" s="16">
        <f t="shared" si="21"/>
        <v>67</v>
      </c>
    </row>
    <row r="89" spans="1:10" x14ac:dyDescent="0.25">
      <c r="A89" s="16" t="s">
        <v>91</v>
      </c>
      <c r="B89" s="17">
        <f t="shared" si="20"/>
        <v>67181.438258340539</v>
      </c>
      <c r="C89" s="20"/>
      <c r="D89" s="17">
        <f t="shared" si="14"/>
        <v>661.10878799695229</v>
      </c>
      <c r="E89" s="18">
        <f t="shared" si="16"/>
        <v>839.76797822925664</v>
      </c>
      <c r="F89" s="19">
        <f t="shared" si="17"/>
        <v>1500.8767662262089</v>
      </c>
      <c r="G89" s="1">
        <f t="shared" si="15"/>
        <v>134.36287651668107</v>
      </c>
      <c r="H89" s="1">
        <f t="shared" si="18"/>
        <v>1635.2396427428901</v>
      </c>
      <c r="I89" s="17">
        <f t="shared" si="19"/>
        <v>66520.329470343582</v>
      </c>
      <c r="J89" s="16">
        <f t="shared" si="21"/>
        <v>66</v>
      </c>
    </row>
    <row r="90" spans="1:10" x14ac:dyDescent="0.25">
      <c r="A90" s="16" t="s">
        <v>92</v>
      </c>
      <c r="B90" s="17">
        <f t="shared" si="20"/>
        <v>66520.329470343582</v>
      </c>
      <c r="C90" s="20"/>
      <c r="D90" s="17">
        <f t="shared" si="14"/>
        <v>669.37264784691422</v>
      </c>
      <c r="E90" s="18">
        <f t="shared" si="16"/>
        <v>831.50411837929471</v>
      </c>
      <c r="F90" s="19">
        <f t="shared" si="17"/>
        <v>1500.8767662262089</v>
      </c>
      <c r="G90" s="1">
        <f t="shared" si="15"/>
        <v>133.04065894068717</v>
      </c>
      <c r="H90" s="1">
        <f t="shared" si="18"/>
        <v>1633.917425166896</v>
      </c>
      <c r="I90" s="17">
        <f t="shared" si="19"/>
        <v>65850.956822496664</v>
      </c>
      <c r="J90" s="16">
        <f t="shared" si="21"/>
        <v>65</v>
      </c>
    </row>
    <row r="91" spans="1:10" x14ac:dyDescent="0.25">
      <c r="A91" s="16" t="s">
        <v>93</v>
      </c>
      <c r="B91" s="17">
        <f t="shared" si="20"/>
        <v>65850.956822496664</v>
      </c>
      <c r="C91" s="20"/>
      <c r="D91" s="17">
        <f t="shared" si="14"/>
        <v>677.73980594500051</v>
      </c>
      <c r="E91" s="18">
        <f t="shared" si="16"/>
        <v>823.13696028120819</v>
      </c>
      <c r="F91" s="19">
        <f t="shared" si="17"/>
        <v>1500.8767662262087</v>
      </c>
      <c r="G91" s="1">
        <f t="shared" si="15"/>
        <v>131.70191364499331</v>
      </c>
      <c r="H91" s="1">
        <f t="shared" si="18"/>
        <v>1632.578679871202</v>
      </c>
      <c r="I91" s="17">
        <f t="shared" si="19"/>
        <v>65173.217016551665</v>
      </c>
      <c r="J91" s="16">
        <f t="shared" si="21"/>
        <v>64</v>
      </c>
    </row>
    <row r="92" spans="1:10" x14ac:dyDescent="0.25">
      <c r="A92" s="16" t="s">
        <v>94</v>
      </c>
      <c r="B92" s="17">
        <f t="shared" si="20"/>
        <v>65173.217016551665</v>
      </c>
      <c r="C92" s="20"/>
      <c r="D92" s="17">
        <f t="shared" si="14"/>
        <v>686.21155351931316</v>
      </c>
      <c r="E92" s="18">
        <f t="shared" si="16"/>
        <v>814.66521270689577</v>
      </c>
      <c r="F92" s="19">
        <f t="shared" si="17"/>
        <v>1500.8767662262089</v>
      </c>
      <c r="G92" s="1">
        <f t="shared" si="15"/>
        <v>130.34643403310332</v>
      </c>
      <c r="H92" s="1">
        <f t="shared" si="18"/>
        <v>1631.2232002593123</v>
      </c>
      <c r="I92" s="17">
        <f t="shared" si="19"/>
        <v>64487.00546303235</v>
      </c>
      <c r="J92" s="16">
        <f t="shared" si="21"/>
        <v>63</v>
      </c>
    </row>
    <row r="93" spans="1:10" x14ac:dyDescent="0.25">
      <c r="A93" s="16" t="s">
        <v>95</v>
      </c>
      <c r="B93" s="17">
        <f t="shared" si="20"/>
        <v>64487.00546303235</v>
      </c>
      <c r="C93" s="20"/>
      <c r="D93" s="17">
        <f t="shared" si="14"/>
        <v>694.7891979383046</v>
      </c>
      <c r="E93" s="18">
        <f t="shared" si="16"/>
        <v>806.08756828790433</v>
      </c>
      <c r="F93" s="19">
        <f t="shared" si="17"/>
        <v>1500.8767662262089</v>
      </c>
      <c r="G93" s="1">
        <f t="shared" si="15"/>
        <v>128.97401092606469</v>
      </c>
      <c r="H93" s="1">
        <f t="shared" si="18"/>
        <v>1629.8507771522736</v>
      </c>
      <c r="I93" s="17">
        <f t="shared" si="19"/>
        <v>63792.216265094045</v>
      </c>
      <c r="J93" s="16">
        <f t="shared" si="21"/>
        <v>62</v>
      </c>
    </row>
    <row r="94" spans="1:10" x14ac:dyDescent="0.25">
      <c r="A94" s="16" t="s">
        <v>96</v>
      </c>
      <c r="B94" s="17">
        <f t="shared" si="20"/>
        <v>63792.216265094045</v>
      </c>
      <c r="C94" s="20"/>
      <c r="D94" s="17">
        <f t="shared" si="14"/>
        <v>703.47406291253367</v>
      </c>
      <c r="E94" s="18">
        <f t="shared" si="16"/>
        <v>797.40270331367549</v>
      </c>
      <c r="F94" s="19">
        <f t="shared" si="17"/>
        <v>1500.8767662262092</v>
      </c>
      <c r="G94" s="1">
        <f t="shared" si="15"/>
        <v>127.58443253018808</v>
      </c>
      <c r="H94" s="1">
        <f t="shared" si="18"/>
        <v>1628.4611987563972</v>
      </c>
      <c r="I94" s="17">
        <f t="shared" si="19"/>
        <v>63088.742202181507</v>
      </c>
      <c r="J94" s="16">
        <f t="shared" si="21"/>
        <v>61</v>
      </c>
    </row>
    <row r="95" spans="1:10" x14ac:dyDescent="0.25">
      <c r="A95" s="16" t="s">
        <v>97</v>
      </c>
      <c r="B95" s="17">
        <f t="shared" si="20"/>
        <v>63088.742202181507</v>
      </c>
      <c r="C95" s="20"/>
      <c r="D95" s="17">
        <f t="shared" si="14"/>
        <v>712.2674886989397</v>
      </c>
      <c r="E95" s="18">
        <f t="shared" si="16"/>
        <v>788.60927752726877</v>
      </c>
      <c r="F95" s="19">
        <f t="shared" si="17"/>
        <v>1500.8767662262085</v>
      </c>
      <c r="G95" s="1">
        <f t="shared" si="15"/>
        <v>126.177484404363</v>
      </c>
      <c r="H95" s="1">
        <f t="shared" si="18"/>
        <v>1627.0542506305715</v>
      </c>
      <c r="I95" s="17">
        <f t="shared" si="19"/>
        <v>62376.474713482567</v>
      </c>
      <c r="J95" s="16">
        <f t="shared" si="21"/>
        <v>60</v>
      </c>
    </row>
    <row r="96" spans="1:10" x14ac:dyDescent="0.25">
      <c r="A96" s="16" t="s">
        <v>98</v>
      </c>
      <c r="B96" s="17">
        <f t="shared" si="20"/>
        <v>62376.474713482567</v>
      </c>
      <c r="C96" s="20"/>
      <c r="D96" s="17">
        <f t="shared" si="14"/>
        <v>721.17083230767673</v>
      </c>
      <c r="E96" s="18">
        <f t="shared" si="16"/>
        <v>779.70593391853197</v>
      </c>
      <c r="F96" s="19">
        <f t="shared" si="17"/>
        <v>1500.8767662262087</v>
      </c>
      <c r="G96" s="1">
        <f t="shared" si="15"/>
        <v>124.75294942696512</v>
      </c>
      <c r="H96" s="1">
        <f t="shared" si="18"/>
        <v>1625.6297156531739</v>
      </c>
      <c r="I96" s="17">
        <f t="shared" si="19"/>
        <v>61655.303881174892</v>
      </c>
      <c r="J96" s="16">
        <f t="shared" si="21"/>
        <v>59</v>
      </c>
    </row>
    <row r="97" spans="1:10" x14ac:dyDescent="0.25">
      <c r="A97" s="16" t="s">
        <v>99</v>
      </c>
      <c r="B97" s="17">
        <f t="shared" si="20"/>
        <v>61655.303881174892</v>
      </c>
      <c r="C97" s="20"/>
      <c r="D97" s="17">
        <f t="shared" si="14"/>
        <v>730.18546771152239</v>
      </c>
      <c r="E97" s="18">
        <f t="shared" si="16"/>
        <v>770.69129851468608</v>
      </c>
      <c r="F97" s="19">
        <f t="shared" si="17"/>
        <v>1500.8767662262085</v>
      </c>
      <c r="G97" s="1">
        <f t="shared" si="15"/>
        <v>123.31060776234978</v>
      </c>
      <c r="H97" s="1">
        <f t="shared" si="18"/>
        <v>1624.1873739885582</v>
      </c>
      <c r="I97" s="17">
        <f t="shared" si="19"/>
        <v>60925.118413463373</v>
      </c>
      <c r="J97" s="16">
        <f t="shared" si="21"/>
        <v>58</v>
      </c>
    </row>
    <row r="98" spans="1:10" x14ac:dyDescent="0.25">
      <c r="A98" s="16" t="s">
        <v>100</v>
      </c>
      <c r="B98" s="17">
        <f t="shared" si="20"/>
        <v>60925.118413463373</v>
      </c>
      <c r="C98" s="20"/>
      <c r="D98" s="17">
        <f t="shared" si="14"/>
        <v>739.31278605791681</v>
      </c>
      <c r="E98" s="18">
        <f t="shared" si="16"/>
        <v>761.56398016829212</v>
      </c>
      <c r="F98" s="19">
        <f t="shared" si="17"/>
        <v>1500.8767662262089</v>
      </c>
      <c r="G98" s="1">
        <f t="shared" si="15"/>
        <v>121.85023682692675</v>
      </c>
      <c r="H98" s="1">
        <f t="shared" si="18"/>
        <v>1622.7270030531356</v>
      </c>
      <c r="I98" s="17">
        <f t="shared" si="19"/>
        <v>60185.805627405454</v>
      </c>
      <c r="J98" s="16">
        <f t="shared" si="21"/>
        <v>57</v>
      </c>
    </row>
    <row r="99" spans="1:10" x14ac:dyDescent="0.25">
      <c r="A99" s="16" t="s">
        <v>101</v>
      </c>
      <c r="B99" s="17">
        <f t="shared" si="20"/>
        <v>60185.805627405454</v>
      </c>
      <c r="C99" s="20"/>
      <c r="D99" s="17">
        <f t="shared" si="14"/>
        <v>748.55419588364055</v>
      </c>
      <c r="E99" s="18">
        <f t="shared" si="16"/>
        <v>752.32257034256816</v>
      </c>
      <c r="F99" s="19">
        <f t="shared" si="17"/>
        <v>1500.8767662262087</v>
      </c>
      <c r="G99" s="1">
        <f t="shared" si="15"/>
        <v>120.3716112548109</v>
      </c>
      <c r="H99" s="1">
        <f t="shared" si="18"/>
        <v>1621.2483774810196</v>
      </c>
      <c r="I99" s="17">
        <f t="shared" si="19"/>
        <v>59437.251431521814</v>
      </c>
      <c r="J99" s="16">
        <f t="shared" si="21"/>
        <v>56</v>
      </c>
    </row>
    <row r="100" spans="1:10" x14ac:dyDescent="0.25">
      <c r="A100" s="16" t="s">
        <v>102</v>
      </c>
      <c r="B100" s="17">
        <f t="shared" si="20"/>
        <v>59437.251431521814</v>
      </c>
      <c r="C100" s="20"/>
      <c r="D100" s="17">
        <f t="shared" si="14"/>
        <v>757.91112333218609</v>
      </c>
      <c r="E100" s="18">
        <f t="shared" si="16"/>
        <v>742.96564289402261</v>
      </c>
      <c r="F100" s="19">
        <f t="shared" si="17"/>
        <v>1500.8767662262087</v>
      </c>
      <c r="G100" s="1">
        <f t="shared" si="15"/>
        <v>118.87450286304362</v>
      </c>
      <c r="H100" s="1">
        <f t="shared" si="18"/>
        <v>1619.7512690892522</v>
      </c>
      <c r="I100" s="17">
        <f t="shared" si="19"/>
        <v>58679.340308189625</v>
      </c>
      <c r="J100" s="16">
        <f t="shared" si="21"/>
        <v>55</v>
      </c>
    </row>
    <row r="101" spans="1:10" x14ac:dyDescent="0.25">
      <c r="A101" s="16" t="s">
        <v>103</v>
      </c>
      <c r="B101" s="17">
        <f t="shared" si="20"/>
        <v>58679.340308189625</v>
      </c>
      <c r="C101" s="20"/>
      <c r="D101" s="17">
        <f t="shared" si="14"/>
        <v>767.38501237383821</v>
      </c>
      <c r="E101" s="18">
        <f t="shared" si="16"/>
        <v>733.49175385237027</v>
      </c>
      <c r="F101" s="19">
        <f t="shared" si="17"/>
        <v>1500.8767662262085</v>
      </c>
      <c r="G101" s="1">
        <f t="shared" si="15"/>
        <v>117.35868061637925</v>
      </c>
      <c r="H101" s="1">
        <f t="shared" si="18"/>
        <v>1618.2354468425876</v>
      </c>
      <c r="I101" s="17">
        <f t="shared" si="19"/>
        <v>57911.955295815787</v>
      </c>
      <c r="J101" s="16">
        <f t="shared" si="21"/>
        <v>54</v>
      </c>
    </row>
    <row r="102" spans="1:10" x14ac:dyDescent="0.25">
      <c r="A102" s="16" t="s">
        <v>104</v>
      </c>
      <c r="B102" s="17">
        <f t="shared" si="20"/>
        <v>57911.955295815787</v>
      </c>
      <c r="C102" s="20"/>
      <c r="D102" s="17">
        <f t="shared" si="14"/>
        <v>776.97732502851125</v>
      </c>
      <c r="E102" s="18">
        <f t="shared" si="16"/>
        <v>723.89944119769723</v>
      </c>
      <c r="F102" s="19">
        <f t="shared" si="17"/>
        <v>1500.8767662262085</v>
      </c>
      <c r="G102" s="1">
        <f t="shared" si="15"/>
        <v>115.82391059163156</v>
      </c>
      <c r="H102" s="1">
        <f t="shared" si="18"/>
        <v>1616.7006768178401</v>
      </c>
      <c r="I102" s="17">
        <f t="shared" si="19"/>
        <v>57134.977970787273</v>
      </c>
      <c r="J102" s="16">
        <f t="shared" si="21"/>
        <v>53</v>
      </c>
    </row>
    <row r="103" spans="1:10" x14ac:dyDescent="0.25">
      <c r="A103" s="16" t="s">
        <v>105</v>
      </c>
      <c r="B103" s="17">
        <f t="shared" si="20"/>
        <v>57134.977970787273</v>
      </c>
      <c r="C103" s="20"/>
      <c r="D103" s="17">
        <f t="shared" si="14"/>
        <v>786.68954159136763</v>
      </c>
      <c r="E103" s="18">
        <f t="shared" si="16"/>
        <v>714.18722463484085</v>
      </c>
      <c r="F103" s="19">
        <f t="shared" si="17"/>
        <v>1500.8767662262085</v>
      </c>
      <c r="G103" s="1">
        <f t="shared" si="15"/>
        <v>114.26995594157454</v>
      </c>
      <c r="H103" s="1">
        <f t="shared" si="18"/>
        <v>1615.1467221677831</v>
      </c>
      <c r="I103" s="17">
        <f t="shared" si="19"/>
        <v>56348.288429195905</v>
      </c>
      <c r="J103" s="16">
        <f t="shared" si="21"/>
        <v>52</v>
      </c>
    </row>
    <row r="104" spans="1:10" x14ac:dyDescent="0.25">
      <c r="A104" s="16" t="s">
        <v>106</v>
      </c>
      <c r="B104" s="17">
        <f t="shared" si="20"/>
        <v>56348.288429195905</v>
      </c>
      <c r="C104" s="20"/>
      <c r="D104" s="17">
        <f t="shared" si="14"/>
        <v>796.5231608612595</v>
      </c>
      <c r="E104" s="18">
        <f t="shared" si="16"/>
        <v>704.35360536494875</v>
      </c>
      <c r="F104" s="19">
        <f t="shared" si="17"/>
        <v>1500.8767662262082</v>
      </c>
      <c r="G104" s="1">
        <f t="shared" si="15"/>
        <v>112.69657685839181</v>
      </c>
      <c r="H104" s="1">
        <f t="shared" si="18"/>
        <v>1613.5733430846001</v>
      </c>
      <c r="I104" s="17">
        <f t="shared" si="19"/>
        <v>55551.765268334646</v>
      </c>
      <c r="J104" s="16">
        <f t="shared" si="21"/>
        <v>51</v>
      </c>
    </row>
    <row r="105" spans="1:10" x14ac:dyDescent="0.25">
      <c r="A105" s="16" t="s">
        <v>107</v>
      </c>
      <c r="B105" s="17">
        <f t="shared" si="20"/>
        <v>55551.765268334646</v>
      </c>
      <c r="C105" s="20"/>
      <c r="D105" s="17">
        <f t="shared" si="14"/>
        <v>806.47970037202526</v>
      </c>
      <c r="E105" s="18">
        <f t="shared" si="16"/>
        <v>694.39706585418298</v>
      </c>
      <c r="F105" s="19">
        <f t="shared" si="17"/>
        <v>1500.8767662262082</v>
      </c>
      <c r="G105" s="1">
        <f t="shared" si="15"/>
        <v>111.10353053666928</v>
      </c>
      <c r="H105" s="1">
        <f t="shared" si="18"/>
        <v>1611.9802967628775</v>
      </c>
      <c r="I105" s="17">
        <f t="shared" si="19"/>
        <v>54745.285567962623</v>
      </c>
      <c r="J105" s="16">
        <f t="shared" si="21"/>
        <v>50</v>
      </c>
    </row>
    <row r="106" spans="1:10" x14ac:dyDescent="0.25">
      <c r="A106" s="16" t="s">
        <v>108</v>
      </c>
      <c r="B106" s="17">
        <f t="shared" si="20"/>
        <v>54745.285567962623</v>
      </c>
      <c r="C106" s="20"/>
      <c r="D106" s="17">
        <f t="shared" si="14"/>
        <v>816.56069662667574</v>
      </c>
      <c r="E106" s="18">
        <f t="shared" si="16"/>
        <v>684.31606959953274</v>
      </c>
      <c r="F106" s="19">
        <f t="shared" si="17"/>
        <v>1500.8767662262085</v>
      </c>
      <c r="G106" s="1">
        <f t="shared" si="15"/>
        <v>109.49057113592524</v>
      </c>
      <c r="H106" s="1">
        <f t="shared" si="18"/>
        <v>1610.3673373621336</v>
      </c>
      <c r="I106" s="17">
        <f t="shared" si="19"/>
        <v>53928.724871335944</v>
      </c>
      <c r="J106" s="16">
        <f t="shared" si="21"/>
        <v>49</v>
      </c>
    </row>
    <row r="107" spans="1:10" x14ac:dyDescent="0.25">
      <c r="A107" s="16" t="s">
        <v>126</v>
      </c>
      <c r="B107" s="17">
        <f t="shared" ref="B107:B121" si="22">+I106-C106</f>
        <v>53928.724871335944</v>
      </c>
      <c r="C107" s="20"/>
      <c r="D107" s="17">
        <f t="shared" ref="D107:D121" si="23">+F107-E107</f>
        <v>826.76770533450895</v>
      </c>
      <c r="E107" s="18">
        <f t="shared" ref="E107:E121" si="24">B107*$L$6</f>
        <v>674.1090608916993</v>
      </c>
      <c r="F107" s="19">
        <f t="shared" ref="F107:F121" si="25">B107*($L$6*(1+$L$6)^J107)/(((1+$L$6)^J107)-1)</f>
        <v>1500.8767662262082</v>
      </c>
      <c r="G107" s="1">
        <f t="shared" ref="G107:G121" si="26">+E107*$B$8</f>
        <v>107.85744974267189</v>
      </c>
      <c r="H107" s="1">
        <f t="shared" ref="H107:H121" si="27">F107+G107</f>
        <v>1608.7342159688801</v>
      </c>
      <c r="I107" s="17">
        <f t="shared" ref="I107:I121" si="28">+B107-D107</f>
        <v>53101.957166001434</v>
      </c>
      <c r="J107" s="16">
        <f t="shared" si="21"/>
        <v>48</v>
      </c>
    </row>
    <row r="108" spans="1:10" x14ac:dyDescent="0.25">
      <c r="A108" s="16" t="s">
        <v>127</v>
      </c>
      <c r="B108" s="17">
        <f t="shared" si="22"/>
        <v>53101.957166001434</v>
      </c>
      <c r="C108" s="20"/>
      <c r="D108" s="17">
        <f t="shared" si="23"/>
        <v>837.10230165119083</v>
      </c>
      <c r="E108" s="18">
        <f t="shared" si="24"/>
        <v>663.77446457501787</v>
      </c>
      <c r="F108" s="19">
        <f t="shared" si="25"/>
        <v>1500.8767662262087</v>
      </c>
      <c r="G108" s="1">
        <f t="shared" si="26"/>
        <v>106.20391433200287</v>
      </c>
      <c r="H108" s="1">
        <f t="shared" si="27"/>
        <v>1607.0806805582115</v>
      </c>
      <c r="I108" s="17">
        <f t="shared" si="28"/>
        <v>52264.854864350244</v>
      </c>
      <c r="J108" s="16">
        <f t="shared" si="21"/>
        <v>47</v>
      </c>
    </row>
    <row r="109" spans="1:10" x14ac:dyDescent="0.25">
      <c r="A109" s="16" t="s">
        <v>128</v>
      </c>
      <c r="B109" s="17">
        <f t="shared" si="22"/>
        <v>52264.854864350244</v>
      </c>
      <c r="C109" s="20"/>
      <c r="D109" s="17">
        <f t="shared" si="23"/>
        <v>847.56608042183052</v>
      </c>
      <c r="E109" s="18">
        <f t="shared" si="24"/>
        <v>653.31068580437795</v>
      </c>
      <c r="F109" s="19">
        <f t="shared" si="25"/>
        <v>1500.8767662262085</v>
      </c>
      <c r="G109" s="1">
        <f t="shared" si="26"/>
        <v>104.52970972870048</v>
      </c>
      <c r="H109" s="1">
        <f t="shared" si="27"/>
        <v>1605.406475954909</v>
      </c>
      <c r="I109" s="17">
        <f t="shared" si="28"/>
        <v>51417.288783928416</v>
      </c>
      <c r="J109" s="16">
        <f t="shared" si="21"/>
        <v>46</v>
      </c>
    </row>
    <row r="110" spans="1:10" x14ac:dyDescent="0.25">
      <c r="A110" s="16" t="s">
        <v>129</v>
      </c>
      <c r="B110" s="17">
        <f t="shared" si="22"/>
        <v>51417.288783928416</v>
      </c>
      <c r="C110" s="20"/>
      <c r="D110" s="17">
        <f t="shared" si="23"/>
        <v>858.16065642710328</v>
      </c>
      <c r="E110" s="18">
        <f t="shared" si="24"/>
        <v>642.7161097991052</v>
      </c>
      <c r="F110" s="19">
        <f t="shared" si="25"/>
        <v>1500.8767662262085</v>
      </c>
      <c r="G110" s="1">
        <f t="shared" si="26"/>
        <v>102.83457756785684</v>
      </c>
      <c r="H110" s="1">
        <f t="shared" si="27"/>
        <v>1603.7113437940652</v>
      </c>
      <c r="I110" s="17">
        <f t="shared" si="28"/>
        <v>50559.12812750131</v>
      </c>
      <c r="J110" s="16">
        <f t="shared" si="21"/>
        <v>45</v>
      </c>
    </row>
    <row r="111" spans="1:10" x14ac:dyDescent="0.25">
      <c r="A111" s="16" t="s">
        <v>130</v>
      </c>
      <c r="B111" s="17">
        <f t="shared" si="22"/>
        <v>50559.12812750131</v>
      </c>
      <c r="C111" s="20"/>
      <c r="D111" s="17">
        <f t="shared" si="23"/>
        <v>868.8876646324419</v>
      </c>
      <c r="E111" s="18">
        <f t="shared" si="24"/>
        <v>631.98910159376635</v>
      </c>
      <c r="F111" s="19">
        <f t="shared" si="25"/>
        <v>1500.8767662262082</v>
      </c>
      <c r="G111" s="1">
        <f t="shared" si="26"/>
        <v>101.11825625500262</v>
      </c>
      <c r="H111" s="1">
        <f t="shared" si="27"/>
        <v>1601.995022481211</v>
      </c>
      <c r="I111" s="17">
        <f t="shared" si="28"/>
        <v>49690.240462868867</v>
      </c>
      <c r="J111" s="16">
        <f t="shared" si="21"/>
        <v>44</v>
      </c>
    </row>
    <row r="112" spans="1:10" x14ac:dyDescent="0.25">
      <c r="A112" s="16" t="s">
        <v>131</v>
      </c>
      <c r="B112" s="17">
        <f t="shared" si="22"/>
        <v>49690.240462868867</v>
      </c>
      <c r="C112" s="20"/>
      <c r="D112" s="17">
        <f t="shared" si="23"/>
        <v>879.7487604403475</v>
      </c>
      <c r="E112" s="18">
        <f t="shared" si="24"/>
        <v>621.12800578586075</v>
      </c>
      <c r="F112" s="19">
        <f t="shared" si="25"/>
        <v>1500.8767662262082</v>
      </c>
      <c r="G112" s="1">
        <f t="shared" si="26"/>
        <v>99.380480925737729</v>
      </c>
      <c r="H112" s="1">
        <f t="shared" si="27"/>
        <v>1600.2572471519459</v>
      </c>
      <c r="I112" s="17">
        <f t="shared" si="28"/>
        <v>48810.491702428517</v>
      </c>
      <c r="J112" s="16">
        <f t="shared" si="21"/>
        <v>43</v>
      </c>
    </row>
    <row r="113" spans="1:10" x14ac:dyDescent="0.25">
      <c r="A113" s="16" t="s">
        <v>132</v>
      </c>
      <c r="B113" s="17">
        <f t="shared" si="22"/>
        <v>48810.491702428517</v>
      </c>
      <c r="C113" s="20"/>
      <c r="D113" s="17">
        <f t="shared" si="23"/>
        <v>890.74561994585156</v>
      </c>
      <c r="E113" s="18">
        <f t="shared" si="24"/>
        <v>610.13114628035646</v>
      </c>
      <c r="F113" s="19">
        <f t="shared" si="25"/>
        <v>1500.876766226208</v>
      </c>
      <c r="G113" s="1">
        <f t="shared" si="26"/>
        <v>97.620983404857043</v>
      </c>
      <c r="H113" s="1">
        <f t="shared" si="27"/>
        <v>1598.4977496310651</v>
      </c>
      <c r="I113" s="17">
        <f t="shared" si="28"/>
        <v>47919.746082482663</v>
      </c>
      <c r="J113" s="16">
        <f t="shared" si="21"/>
        <v>42</v>
      </c>
    </row>
    <row r="114" spans="1:10" x14ac:dyDescent="0.25">
      <c r="A114" s="16" t="s">
        <v>133</v>
      </c>
      <c r="B114" s="17">
        <f t="shared" si="22"/>
        <v>47919.746082482663</v>
      </c>
      <c r="C114" s="20"/>
      <c r="D114" s="17">
        <f t="shared" si="23"/>
        <v>901.87994019517453</v>
      </c>
      <c r="E114" s="18">
        <f t="shared" si="24"/>
        <v>598.99682603103327</v>
      </c>
      <c r="F114" s="19">
        <f t="shared" si="25"/>
        <v>1500.8767662262078</v>
      </c>
      <c r="G114" s="1">
        <f t="shared" si="26"/>
        <v>95.839492164965321</v>
      </c>
      <c r="H114" s="1">
        <f t="shared" si="27"/>
        <v>1596.7162583911731</v>
      </c>
      <c r="I114" s="17">
        <f t="shared" si="28"/>
        <v>47017.866142287487</v>
      </c>
      <c r="J114" s="16">
        <f t="shared" si="21"/>
        <v>41</v>
      </c>
    </row>
    <row r="115" spans="1:10" x14ac:dyDescent="0.25">
      <c r="A115" s="16" t="s">
        <v>134</v>
      </c>
      <c r="B115" s="17">
        <f t="shared" si="22"/>
        <v>47017.866142287487</v>
      </c>
      <c r="C115" s="20"/>
      <c r="D115" s="17">
        <f t="shared" si="23"/>
        <v>913.15343944761446</v>
      </c>
      <c r="E115" s="18">
        <f t="shared" si="24"/>
        <v>587.72332677859356</v>
      </c>
      <c r="F115" s="19">
        <f t="shared" si="25"/>
        <v>1500.876766226208</v>
      </c>
      <c r="G115" s="1">
        <f t="shared" si="26"/>
        <v>94.035732284574976</v>
      </c>
      <c r="H115" s="1">
        <f t="shared" si="27"/>
        <v>1594.9124985107831</v>
      </c>
      <c r="I115" s="17">
        <f t="shared" si="28"/>
        <v>46104.712702839875</v>
      </c>
      <c r="J115" s="16">
        <f t="shared" si="21"/>
        <v>40</v>
      </c>
    </row>
    <row r="116" spans="1:10" x14ac:dyDescent="0.25">
      <c r="A116" s="16" t="s">
        <v>135</v>
      </c>
      <c r="B116" s="17">
        <f t="shared" si="22"/>
        <v>46104.712702839875</v>
      </c>
      <c r="C116" s="20"/>
      <c r="D116" s="17">
        <f t="shared" si="23"/>
        <v>924.56785744070987</v>
      </c>
      <c r="E116" s="18">
        <f t="shared" si="24"/>
        <v>576.30890878549837</v>
      </c>
      <c r="F116" s="19">
        <f t="shared" si="25"/>
        <v>1500.8767662262082</v>
      </c>
      <c r="G116" s="1">
        <f t="shared" si="26"/>
        <v>92.209425405679738</v>
      </c>
      <c r="H116" s="1">
        <f t="shared" si="27"/>
        <v>1593.0861916318879</v>
      </c>
      <c r="I116" s="17">
        <f t="shared" si="28"/>
        <v>45180.144845399169</v>
      </c>
      <c r="J116" s="16">
        <f t="shared" si="21"/>
        <v>39</v>
      </c>
    </row>
    <row r="117" spans="1:10" x14ac:dyDescent="0.25">
      <c r="A117" s="16" t="s">
        <v>136</v>
      </c>
      <c r="B117" s="17">
        <f t="shared" si="22"/>
        <v>45180.144845399169</v>
      </c>
      <c r="C117" s="20"/>
      <c r="D117" s="17">
        <f t="shared" si="23"/>
        <v>936.12495565871848</v>
      </c>
      <c r="E117" s="18">
        <f t="shared" si="24"/>
        <v>564.75181056748954</v>
      </c>
      <c r="F117" s="19">
        <f t="shared" si="25"/>
        <v>1500.876766226208</v>
      </c>
      <c r="G117" s="1">
        <f t="shared" si="26"/>
        <v>90.360289690798325</v>
      </c>
      <c r="H117" s="1">
        <f t="shared" si="27"/>
        <v>1591.2370559170063</v>
      </c>
      <c r="I117" s="17">
        <f t="shared" si="28"/>
        <v>44244.019889740448</v>
      </c>
      <c r="J117" s="16">
        <f t="shared" si="21"/>
        <v>38</v>
      </c>
    </row>
    <row r="118" spans="1:10" x14ac:dyDescent="0.25">
      <c r="A118" s="16" t="s">
        <v>137</v>
      </c>
      <c r="B118" s="17">
        <f t="shared" si="22"/>
        <v>44244.019889740448</v>
      </c>
      <c r="C118" s="20"/>
      <c r="D118" s="17">
        <f t="shared" si="23"/>
        <v>947.82651760445242</v>
      </c>
      <c r="E118" s="18">
        <f t="shared" si="24"/>
        <v>553.0502486217556</v>
      </c>
      <c r="F118" s="19">
        <f t="shared" si="25"/>
        <v>1500.876766226208</v>
      </c>
      <c r="G118" s="1">
        <f t="shared" si="26"/>
        <v>88.4880397794809</v>
      </c>
      <c r="H118" s="1">
        <f t="shared" si="27"/>
        <v>1589.3648060056889</v>
      </c>
      <c r="I118" s="17">
        <f t="shared" si="28"/>
        <v>43296.193372135996</v>
      </c>
      <c r="J118" s="16">
        <f t="shared" si="21"/>
        <v>37</v>
      </c>
    </row>
    <row r="119" spans="1:10" x14ac:dyDescent="0.25">
      <c r="A119" s="16" t="s">
        <v>138</v>
      </c>
      <c r="B119" s="17">
        <f t="shared" si="22"/>
        <v>43296.193372135996</v>
      </c>
      <c r="C119" s="20"/>
      <c r="D119" s="17">
        <f t="shared" si="23"/>
        <v>959.67434907450786</v>
      </c>
      <c r="E119" s="18">
        <f t="shared" si="24"/>
        <v>541.20241715169993</v>
      </c>
      <c r="F119" s="19">
        <f t="shared" si="25"/>
        <v>1500.8767662262078</v>
      </c>
      <c r="G119" s="1">
        <f t="shared" si="26"/>
        <v>86.592386744271991</v>
      </c>
      <c r="H119" s="1">
        <f t="shared" si="27"/>
        <v>1587.4691529704799</v>
      </c>
      <c r="I119" s="17">
        <f t="shared" si="28"/>
        <v>42336.51902306149</v>
      </c>
      <c r="J119" s="16">
        <f t="shared" si="21"/>
        <v>36</v>
      </c>
    </row>
    <row r="120" spans="1:10" x14ac:dyDescent="0.25">
      <c r="A120" s="16" t="s">
        <v>139</v>
      </c>
      <c r="B120" s="17">
        <f t="shared" si="22"/>
        <v>42336.51902306149</v>
      </c>
      <c r="C120" s="20"/>
      <c r="D120" s="17">
        <f t="shared" si="23"/>
        <v>971.67027843793949</v>
      </c>
      <c r="E120" s="18">
        <f t="shared" si="24"/>
        <v>529.20648778826853</v>
      </c>
      <c r="F120" s="19">
        <f t="shared" si="25"/>
        <v>1500.876766226208</v>
      </c>
      <c r="G120" s="1">
        <f t="shared" si="26"/>
        <v>84.673038046122969</v>
      </c>
      <c r="H120" s="1">
        <f t="shared" si="27"/>
        <v>1585.5498042723309</v>
      </c>
      <c r="I120" s="17">
        <f t="shared" si="28"/>
        <v>41364.848744623552</v>
      </c>
      <c r="J120" s="16">
        <f t="shared" si="21"/>
        <v>35</v>
      </c>
    </row>
    <row r="121" spans="1:10" x14ac:dyDescent="0.25">
      <c r="A121" s="16" t="s">
        <v>140</v>
      </c>
      <c r="B121" s="17">
        <f t="shared" si="22"/>
        <v>41364.848744623552</v>
      </c>
      <c r="C121" s="20"/>
      <c r="D121" s="17">
        <f t="shared" si="23"/>
        <v>983.81615691841341</v>
      </c>
      <c r="E121" s="18">
        <f t="shared" si="24"/>
        <v>517.06060930779438</v>
      </c>
      <c r="F121" s="19">
        <f t="shared" si="25"/>
        <v>1500.8767662262078</v>
      </c>
      <c r="G121" s="1">
        <f t="shared" si="26"/>
        <v>82.729697489247101</v>
      </c>
      <c r="H121" s="1">
        <f t="shared" si="27"/>
        <v>1583.606463715455</v>
      </c>
      <c r="I121" s="17">
        <f t="shared" si="28"/>
        <v>40381.032587705136</v>
      </c>
      <c r="J121" s="16">
        <f t="shared" si="21"/>
        <v>34</v>
      </c>
    </row>
    <row r="122" spans="1:10" x14ac:dyDescent="0.25">
      <c r="A122" s="16" t="s">
        <v>141</v>
      </c>
      <c r="B122" s="17">
        <f t="shared" ref="B122:B154" si="29">+I121-C121</f>
        <v>40381.032587705136</v>
      </c>
      <c r="C122" s="20"/>
      <c r="D122" s="17">
        <f t="shared" ref="D122:D154" si="30">+F122-E122</f>
        <v>996.11385887989366</v>
      </c>
      <c r="E122" s="18">
        <f t="shared" ref="E122:E154" si="31">B122*$L$6</f>
        <v>504.76290734631414</v>
      </c>
      <c r="F122" s="19">
        <f t="shared" ref="F122:F154" si="32">B122*($L$6*(1+$L$6)^J122)/(((1+$L$6)^J122)-1)</f>
        <v>1500.8767662262078</v>
      </c>
      <c r="G122" s="1">
        <f t="shared" ref="G122:G154" si="33">+E122*$B$8</f>
        <v>80.762065175410257</v>
      </c>
      <c r="H122" s="1">
        <f t="shared" ref="H122:H154" si="34">F122+G122</f>
        <v>1581.6388314016181</v>
      </c>
      <c r="I122" s="17">
        <f t="shared" ref="I122:I154" si="35">+B122-D122</f>
        <v>39384.918728825243</v>
      </c>
      <c r="J122" s="16">
        <f t="shared" si="21"/>
        <v>33</v>
      </c>
    </row>
    <row r="123" spans="1:10" x14ac:dyDescent="0.25">
      <c r="A123" s="16" t="s">
        <v>142</v>
      </c>
      <c r="B123" s="17">
        <f t="shared" si="29"/>
        <v>39384.918728825243</v>
      </c>
      <c r="C123" s="20"/>
      <c r="D123" s="17">
        <f t="shared" si="30"/>
        <v>1008.5652821158923</v>
      </c>
      <c r="E123" s="18">
        <f t="shared" si="31"/>
        <v>492.31148411031552</v>
      </c>
      <c r="F123" s="19">
        <f t="shared" si="32"/>
        <v>1500.8767662262078</v>
      </c>
      <c r="G123" s="1">
        <f t="shared" si="33"/>
        <v>78.769837457650482</v>
      </c>
      <c r="H123" s="1">
        <f t="shared" si="34"/>
        <v>1579.6466036838583</v>
      </c>
      <c r="I123" s="17">
        <f t="shared" si="35"/>
        <v>38376.353446709349</v>
      </c>
      <c r="J123" s="16">
        <f t="shared" si="21"/>
        <v>32</v>
      </c>
    </row>
    <row r="124" spans="1:10" x14ac:dyDescent="0.25">
      <c r="A124" s="16" t="s">
        <v>143</v>
      </c>
      <c r="B124" s="17">
        <f t="shared" si="29"/>
        <v>38376.353446709349</v>
      </c>
      <c r="C124" s="20"/>
      <c r="D124" s="17">
        <f t="shared" si="30"/>
        <v>1021.1723481423412</v>
      </c>
      <c r="E124" s="18">
        <f t="shared" si="31"/>
        <v>479.70441808386681</v>
      </c>
      <c r="F124" s="19">
        <f t="shared" si="32"/>
        <v>1500.876766226208</v>
      </c>
      <c r="G124" s="1">
        <f t="shared" si="33"/>
        <v>76.75270689341869</v>
      </c>
      <c r="H124" s="1">
        <f t="shared" si="34"/>
        <v>1577.6294731196267</v>
      </c>
      <c r="I124" s="17">
        <f t="shared" si="35"/>
        <v>37355.181098567009</v>
      </c>
      <c r="J124" s="16">
        <f t="shared" si="21"/>
        <v>31</v>
      </c>
    </row>
    <row r="125" spans="1:10" x14ac:dyDescent="0.25">
      <c r="A125" s="16" t="s">
        <v>144</v>
      </c>
      <c r="B125" s="17">
        <f t="shared" si="29"/>
        <v>37355.181098567009</v>
      </c>
      <c r="C125" s="20"/>
      <c r="D125" s="17">
        <f t="shared" si="30"/>
        <v>1033.9370024941195</v>
      </c>
      <c r="E125" s="18">
        <f t="shared" si="31"/>
        <v>466.93976373208756</v>
      </c>
      <c r="F125" s="19">
        <f t="shared" si="32"/>
        <v>1500.8767662262071</v>
      </c>
      <c r="G125" s="1">
        <f t="shared" si="33"/>
        <v>74.710362197134017</v>
      </c>
      <c r="H125" s="1">
        <f t="shared" si="34"/>
        <v>1575.587128423341</v>
      </c>
      <c r="I125" s="17">
        <f t="shared" si="35"/>
        <v>36321.244096072893</v>
      </c>
      <c r="J125" s="16">
        <f t="shared" si="21"/>
        <v>30</v>
      </c>
    </row>
    <row r="126" spans="1:10" x14ac:dyDescent="0.25">
      <c r="A126" s="16" t="s">
        <v>145</v>
      </c>
      <c r="B126" s="17">
        <f t="shared" si="29"/>
        <v>36321.244096072893</v>
      </c>
      <c r="C126" s="20"/>
      <c r="D126" s="17">
        <f t="shared" si="30"/>
        <v>1046.8612150252973</v>
      </c>
      <c r="E126" s="18">
        <f t="shared" si="31"/>
        <v>454.01555120091115</v>
      </c>
      <c r="F126" s="19">
        <f t="shared" si="32"/>
        <v>1500.8767662262085</v>
      </c>
      <c r="G126" s="1">
        <f t="shared" si="33"/>
        <v>72.642488192145791</v>
      </c>
      <c r="H126" s="1">
        <f t="shared" si="34"/>
        <v>1573.5192544183542</v>
      </c>
      <c r="I126" s="17">
        <f t="shared" si="35"/>
        <v>35274.382881047597</v>
      </c>
      <c r="J126" s="16">
        <f t="shared" si="21"/>
        <v>29</v>
      </c>
    </row>
    <row r="127" spans="1:10" x14ac:dyDescent="0.25">
      <c r="A127" s="16" t="s">
        <v>146</v>
      </c>
      <c r="B127" s="17">
        <f t="shared" si="29"/>
        <v>35274.382881047597</v>
      </c>
      <c r="C127" s="20"/>
      <c r="D127" s="17">
        <f t="shared" si="30"/>
        <v>1059.946980213113</v>
      </c>
      <c r="E127" s="18">
        <f t="shared" si="31"/>
        <v>440.92978601309494</v>
      </c>
      <c r="F127" s="19">
        <f t="shared" si="32"/>
        <v>1500.8767662262078</v>
      </c>
      <c r="G127" s="1">
        <f t="shared" si="33"/>
        <v>70.548765762095186</v>
      </c>
      <c r="H127" s="1">
        <f t="shared" si="34"/>
        <v>1571.425531988303</v>
      </c>
      <c r="I127" s="17">
        <f t="shared" si="35"/>
        <v>34214.435900834484</v>
      </c>
      <c r="J127" s="16">
        <f t="shared" si="21"/>
        <v>28</v>
      </c>
    </row>
    <row r="128" spans="1:10" x14ac:dyDescent="0.25">
      <c r="A128" s="16" t="s">
        <v>147</v>
      </c>
      <c r="B128" s="17">
        <f t="shared" si="29"/>
        <v>34214.435900834484</v>
      </c>
      <c r="C128" s="20"/>
      <c r="D128" s="17">
        <f t="shared" si="30"/>
        <v>1073.1963174657769</v>
      </c>
      <c r="E128" s="18">
        <f t="shared" si="31"/>
        <v>427.68044876043103</v>
      </c>
      <c r="F128" s="19">
        <f t="shared" si="32"/>
        <v>1500.876766226208</v>
      </c>
      <c r="G128" s="1">
        <f t="shared" si="33"/>
        <v>68.428871801668961</v>
      </c>
      <c r="H128" s="1">
        <f t="shared" si="34"/>
        <v>1569.305638027877</v>
      </c>
      <c r="I128" s="17">
        <f t="shared" si="35"/>
        <v>33141.239583368704</v>
      </c>
      <c r="J128" s="16">
        <f t="shared" si="21"/>
        <v>27</v>
      </c>
    </row>
    <row r="129" spans="1:10" x14ac:dyDescent="0.25">
      <c r="A129" s="16" t="s">
        <v>148</v>
      </c>
      <c r="B129" s="17">
        <f t="shared" si="29"/>
        <v>33141.239583368704</v>
      </c>
      <c r="C129" s="20"/>
      <c r="D129" s="17">
        <f t="shared" si="30"/>
        <v>1086.6112714340982</v>
      </c>
      <c r="E129" s="18">
        <f t="shared" si="31"/>
        <v>414.26549479210877</v>
      </c>
      <c r="F129" s="19">
        <f t="shared" si="32"/>
        <v>1500.8767662262069</v>
      </c>
      <c r="G129" s="1">
        <f t="shared" si="33"/>
        <v>66.282479166737403</v>
      </c>
      <c r="H129" s="1">
        <f t="shared" si="34"/>
        <v>1567.1592453929443</v>
      </c>
      <c r="I129" s="17">
        <f t="shared" si="35"/>
        <v>32054.628311934604</v>
      </c>
      <c r="J129" s="16">
        <f t="shared" si="21"/>
        <v>26</v>
      </c>
    </row>
    <row r="130" spans="1:10" x14ac:dyDescent="0.25">
      <c r="A130" s="16" t="s">
        <v>149</v>
      </c>
      <c r="B130" s="17">
        <f t="shared" si="29"/>
        <v>32054.628311934604</v>
      </c>
      <c r="C130" s="20"/>
      <c r="D130" s="17">
        <f t="shared" si="30"/>
        <v>1100.1939123270249</v>
      </c>
      <c r="E130" s="18">
        <f t="shared" si="31"/>
        <v>400.68285389918253</v>
      </c>
      <c r="F130" s="19">
        <f t="shared" si="32"/>
        <v>1500.8767662262076</v>
      </c>
      <c r="G130" s="1">
        <f t="shared" si="33"/>
        <v>64.1092566238692</v>
      </c>
      <c r="H130" s="1">
        <f t="shared" si="34"/>
        <v>1564.9860228500768</v>
      </c>
      <c r="I130" s="17">
        <f t="shared" si="35"/>
        <v>30954.43439960758</v>
      </c>
      <c r="J130" s="16">
        <f t="shared" si="21"/>
        <v>25</v>
      </c>
    </row>
    <row r="131" spans="1:10" x14ac:dyDescent="0.25">
      <c r="A131" s="16" t="s">
        <v>150</v>
      </c>
      <c r="B131" s="17">
        <f t="shared" si="29"/>
        <v>30954.43439960758</v>
      </c>
      <c r="C131" s="20"/>
      <c r="D131" s="17">
        <f t="shared" si="30"/>
        <v>1113.9463362311126</v>
      </c>
      <c r="E131" s="18">
        <f t="shared" si="31"/>
        <v>386.9304299950947</v>
      </c>
      <c r="F131" s="19">
        <f t="shared" si="32"/>
        <v>1500.8767662262073</v>
      </c>
      <c r="G131" s="1">
        <f t="shared" si="33"/>
        <v>61.908868799215156</v>
      </c>
      <c r="H131" s="1">
        <f t="shared" si="34"/>
        <v>1562.7856350254224</v>
      </c>
      <c r="I131" s="17">
        <f t="shared" si="35"/>
        <v>29840.48806337647</v>
      </c>
      <c r="J131" s="16">
        <f t="shared" si="21"/>
        <v>24</v>
      </c>
    </row>
    <row r="132" spans="1:10" x14ac:dyDescent="0.25">
      <c r="A132" s="16" t="s">
        <v>151</v>
      </c>
      <c r="B132" s="17">
        <f t="shared" si="29"/>
        <v>29840.48806337647</v>
      </c>
      <c r="C132" s="20"/>
      <c r="D132" s="17">
        <f t="shared" si="30"/>
        <v>1127.8706654340024</v>
      </c>
      <c r="E132" s="18">
        <f t="shared" si="31"/>
        <v>373.00610079220581</v>
      </c>
      <c r="F132" s="19">
        <f t="shared" si="32"/>
        <v>1500.8767662262082</v>
      </c>
      <c r="G132" s="1">
        <f t="shared" si="33"/>
        <v>59.680976126752931</v>
      </c>
      <c r="H132" s="1">
        <f t="shared" si="34"/>
        <v>1560.5577423529612</v>
      </c>
      <c r="I132" s="17">
        <f t="shared" si="35"/>
        <v>28712.617397942468</v>
      </c>
      <c r="J132" s="16">
        <f t="shared" si="21"/>
        <v>23</v>
      </c>
    </row>
    <row r="133" spans="1:10" x14ac:dyDescent="0.25">
      <c r="A133" s="16" t="s">
        <v>152</v>
      </c>
      <c r="B133" s="17">
        <f t="shared" si="29"/>
        <v>28712.617397942468</v>
      </c>
      <c r="C133" s="20"/>
      <c r="D133" s="17">
        <f t="shared" si="30"/>
        <v>1141.9690487519269</v>
      </c>
      <c r="E133" s="18">
        <f t="shared" si="31"/>
        <v>358.90771747428079</v>
      </c>
      <c r="F133" s="19">
        <f t="shared" si="32"/>
        <v>1500.8767662262078</v>
      </c>
      <c r="G133" s="1">
        <f t="shared" si="33"/>
        <v>57.425234795884926</v>
      </c>
      <c r="H133" s="1">
        <f t="shared" si="34"/>
        <v>1558.3020010220928</v>
      </c>
      <c r="I133" s="17">
        <f t="shared" si="35"/>
        <v>27570.648349190542</v>
      </c>
      <c r="J133" s="16">
        <f t="shared" si="21"/>
        <v>22</v>
      </c>
    </row>
    <row r="134" spans="1:10" x14ac:dyDescent="0.25">
      <c r="A134" s="16" t="s">
        <v>153</v>
      </c>
      <c r="B134" s="17">
        <f t="shared" si="29"/>
        <v>27570.648349190542</v>
      </c>
      <c r="C134" s="20"/>
      <c r="D134" s="17">
        <f t="shared" si="30"/>
        <v>1156.2436618613262</v>
      </c>
      <c r="E134" s="18">
        <f t="shared" si="31"/>
        <v>344.63310436488172</v>
      </c>
      <c r="F134" s="19">
        <f t="shared" si="32"/>
        <v>1500.876766226208</v>
      </c>
      <c r="G134" s="1">
        <f t="shared" si="33"/>
        <v>55.141296698381076</v>
      </c>
      <c r="H134" s="1">
        <f t="shared" si="34"/>
        <v>1556.018062924589</v>
      </c>
      <c r="I134" s="17">
        <f t="shared" si="35"/>
        <v>26414.404687329217</v>
      </c>
      <c r="J134" s="16">
        <f t="shared" si="21"/>
        <v>21</v>
      </c>
    </row>
    <row r="135" spans="1:10" x14ac:dyDescent="0.25">
      <c r="A135" s="16" t="s">
        <v>154</v>
      </c>
      <c r="B135" s="17">
        <f t="shared" si="29"/>
        <v>26414.404687329217</v>
      </c>
      <c r="C135" s="20"/>
      <c r="D135" s="17">
        <f t="shared" si="30"/>
        <v>1170.6967076345923</v>
      </c>
      <c r="E135" s="18">
        <f t="shared" si="31"/>
        <v>330.18005859161519</v>
      </c>
      <c r="F135" s="19">
        <f t="shared" si="32"/>
        <v>1500.8767662262073</v>
      </c>
      <c r="G135" s="1">
        <f t="shared" si="33"/>
        <v>52.828809374658434</v>
      </c>
      <c r="H135" s="1">
        <f t="shared" si="34"/>
        <v>1553.7055756008658</v>
      </c>
      <c r="I135" s="17">
        <f t="shared" si="35"/>
        <v>25243.707979694624</v>
      </c>
      <c r="J135" s="16">
        <f t="shared" si="21"/>
        <v>20</v>
      </c>
    </row>
    <row r="136" spans="1:10" x14ac:dyDescent="0.25">
      <c r="A136" s="16" t="s">
        <v>155</v>
      </c>
      <c r="B136" s="17">
        <f t="shared" si="29"/>
        <v>25243.707979694624</v>
      </c>
      <c r="C136" s="20"/>
      <c r="D136" s="17">
        <f t="shared" si="30"/>
        <v>1185.3304164800243</v>
      </c>
      <c r="E136" s="18">
        <f t="shared" si="31"/>
        <v>315.54634974618278</v>
      </c>
      <c r="F136" s="19">
        <f t="shared" si="32"/>
        <v>1500.8767662262071</v>
      </c>
      <c r="G136" s="1">
        <f t="shared" si="33"/>
        <v>50.487415959389246</v>
      </c>
      <c r="H136" s="1">
        <f t="shared" si="34"/>
        <v>1551.3641821855963</v>
      </c>
      <c r="I136" s="17">
        <f t="shared" si="35"/>
        <v>24058.377563214599</v>
      </c>
      <c r="J136" s="16">
        <f t="shared" si="21"/>
        <v>19</v>
      </c>
    </row>
    <row r="137" spans="1:10" x14ac:dyDescent="0.25">
      <c r="A137" s="16" t="s">
        <v>156</v>
      </c>
      <c r="B137" s="17">
        <f t="shared" si="29"/>
        <v>24058.377563214599</v>
      </c>
      <c r="C137" s="20"/>
      <c r="D137" s="17">
        <f t="shared" si="30"/>
        <v>1200.1470466860239</v>
      </c>
      <c r="E137" s="18">
        <f t="shared" si="31"/>
        <v>300.72971954018249</v>
      </c>
      <c r="F137" s="19">
        <f t="shared" si="32"/>
        <v>1500.8767662262064</v>
      </c>
      <c r="G137" s="1">
        <f t="shared" si="33"/>
        <v>48.116755126429197</v>
      </c>
      <c r="H137" s="1">
        <f t="shared" si="34"/>
        <v>1548.9935213526355</v>
      </c>
      <c r="I137" s="17">
        <f t="shared" si="35"/>
        <v>22858.230516528576</v>
      </c>
      <c r="J137" s="16">
        <f t="shared" si="21"/>
        <v>18</v>
      </c>
    </row>
    <row r="138" spans="1:10" x14ac:dyDescent="0.25">
      <c r="A138" s="16" t="s">
        <v>157</v>
      </c>
      <c r="B138" s="17">
        <f t="shared" si="29"/>
        <v>22858.230516528576</v>
      </c>
      <c r="C138" s="20"/>
      <c r="D138" s="17">
        <f t="shared" si="30"/>
        <v>1215.1488847696</v>
      </c>
      <c r="E138" s="18">
        <f t="shared" si="31"/>
        <v>285.72788145660718</v>
      </c>
      <c r="F138" s="19">
        <f t="shared" si="32"/>
        <v>1500.8767662262073</v>
      </c>
      <c r="G138" s="1">
        <f t="shared" si="33"/>
        <v>45.716461033057151</v>
      </c>
      <c r="H138" s="1">
        <f t="shared" si="34"/>
        <v>1546.5932272592645</v>
      </c>
      <c r="I138" s="17">
        <f t="shared" si="35"/>
        <v>21643.081631758978</v>
      </c>
      <c r="J138" s="16">
        <f t="shared" si="21"/>
        <v>17</v>
      </c>
    </row>
    <row r="139" spans="1:10" x14ac:dyDescent="0.25">
      <c r="A139" s="16" t="s">
        <v>158</v>
      </c>
      <c r="B139" s="17">
        <f t="shared" si="29"/>
        <v>21643.081631758978</v>
      </c>
      <c r="C139" s="20"/>
      <c r="D139" s="17">
        <f t="shared" si="30"/>
        <v>1230.3382458292199</v>
      </c>
      <c r="E139" s="18">
        <f t="shared" si="31"/>
        <v>270.53852039698722</v>
      </c>
      <c r="F139" s="19">
        <f t="shared" si="32"/>
        <v>1500.8767662262071</v>
      </c>
      <c r="G139" s="1">
        <f t="shared" si="33"/>
        <v>43.286163263517956</v>
      </c>
      <c r="H139" s="1">
        <f t="shared" si="34"/>
        <v>1544.162929489725</v>
      </c>
      <c r="I139" s="17">
        <f t="shared" si="35"/>
        <v>20412.74338592976</v>
      </c>
      <c r="J139" s="16">
        <f t="shared" si="21"/>
        <v>16</v>
      </c>
    </row>
    <row r="140" spans="1:10" x14ac:dyDescent="0.25">
      <c r="A140" s="16" t="s">
        <v>159</v>
      </c>
      <c r="B140" s="17">
        <f t="shared" si="29"/>
        <v>20412.74338592976</v>
      </c>
      <c r="C140" s="20"/>
      <c r="D140" s="17">
        <f t="shared" si="30"/>
        <v>1245.7174739020866</v>
      </c>
      <c r="E140" s="18">
        <f t="shared" si="31"/>
        <v>255.15929232412196</v>
      </c>
      <c r="F140" s="19">
        <f t="shared" si="32"/>
        <v>1500.8767662262085</v>
      </c>
      <c r="G140" s="1">
        <f t="shared" si="33"/>
        <v>40.825486771859516</v>
      </c>
      <c r="H140" s="1">
        <f t="shared" si="34"/>
        <v>1541.7022529980679</v>
      </c>
      <c r="I140" s="17">
        <f t="shared" si="35"/>
        <v>19167.025912027675</v>
      </c>
      <c r="J140" s="16">
        <f t="shared" si="21"/>
        <v>15</v>
      </c>
    </row>
    <row r="141" spans="1:10" x14ac:dyDescent="0.25">
      <c r="A141" s="16" t="s">
        <v>160</v>
      </c>
      <c r="B141" s="17">
        <f t="shared" si="29"/>
        <v>19167.025912027675</v>
      </c>
      <c r="C141" s="20"/>
      <c r="D141" s="17">
        <f t="shared" si="30"/>
        <v>1261.2889423258612</v>
      </c>
      <c r="E141" s="18">
        <f t="shared" si="31"/>
        <v>239.58782390034591</v>
      </c>
      <c r="F141" s="19">
        <f t="shared" si="32"/>
        <v>1500.8767662262071</v>
      </c>
      <c r="G141" s="1">
        <f t="shared" si="33"/>
        <v>38.334051824055344</v>
      </c>
      <c r="H141" s="1">
        <f t="shared" si="34"/>
        <v>1539.2108180502626</v>
      </c>
      <c r="I141" s="17">
        <f t="shared" si="35"/>
        <v>17905.736969701815</v>
      </c>
      <c r="J141" s="16">
        <f t="shared" ref="J141" si="36">J140-1</f>
        <v>14</v>
      </c>
    </row>
    <row r="142" spans="1:10" x14ac:dyDescent="0.25">
      <c r="A142" s="16" t="s">
        <v>161</v>
      </c>
      <c r="B142" s="17">
        <f t="shared" si="29"/>
        <v>17905.736969701815</v>
      </c>
      <c r="C142" s="20"/>
      <c r="D142" s="17">
        <f t="shared" si="30"/>
        <v>1277.0550541049361</v>
      </c>
      <c r="E142" s="18">
        <f t="shared" si="31"/>
        <v>223.82171212127267</v>
      </c>
      <c r="F142" s="19">
        <f t="shared" si="32"/>
        <v>1500.8767662262087</v>
      </c>
      <c r="G142" s="1">
        <f t="shared" si="33"/>
        <v>35.811473939403626</v>
      </c>
      <c r="H142" s="1">
        <f t="shared" si="34"/>
        <v>1536.6882401656123</v>
      </c>
      <c r="I142" s="17">
        <f t="shared" si="35"/>
        <v>16628.681915596877</v>
      </c>
      <c r="J142" s="16">
        <f t="shared" si="21"/>
        <v>13</v>
      </c>
    </row>
    <row r="143" spans="1:10" x14ac:dyDescent="0.25">
      <c r="A143" s="16" t="s">
        <v>162</v>
      </c>
      <c r="B143" s="17">
        <f t="shared" si="29"/>
        <v>16628.681915596877</v>
      </c>
      <c r="C143" s="20"/>
      <c r="D143" s="17">
        <f t="shared" si="30"/>
        <v>1293.0182422812459</v>
      </c>
      <c r="E143" s="18">
        <f t="shared" si="31"/>
        <v>207.85852394496095</v>
      </c>
      <c r="F143" s="19">
        <f t="shared" si="32"/>
        <v>1500.8767662262069</v>
      </c>
      <c r="G143" s="1">
        <f t="shared" si="33"/>
        <v>33.25736383119375</v>
      </c>
      <c r="H143" s="1">
        <f t="shared" si="34"/>
        <v>1534.1341300574006</v>
      </c>
      <c r="I143" s="17">
        <f t="shared" si="35"/>
        <v>15335.66367331563</v>
      </c>
      <c r="J143" s="16">
        <f t="shared" ref="J143:J154" si="37">J142-1</f>
        <v>12</v>
      </c>
    </row>
    <row r="144" spans="1:10" x14ac:dyDescent="0.25">
      <c r="A144" s="16" t="s">
        <v>163</v>
      </c>
      <c r="B144" s="17">
        <f t="shared" si="29"/>
        <v>15335.66367331563</v>
      </c>
      <c r="C144" s="20"/>
      <c r="D144" s="17">
        <f t="shared" si="30"/>
        <v>1309.1809703097629</v>
      </c>
      <c r="E144" s="18">
        <f t="shared" si="31"/>
        <v>191.69579591644535</v>
      </c>
      <c r="F144" s="19">
        <f t="shared" si="32"/>
        <v>1500.8767662262082</v>
      </c>
      <c r="G144" s="1">
        <f t="shared" si="33"/>
        <v>30.671327346631255</v>
      </c>
      <c r="H144" s="1">
        <f t="shared" si="34"/>
        <v>1531.5480935728394</v>
      </c>
      <c r="I144" s="17">
        <f t="shared" si="35"/>
        <v>14026.482703005868</v>
      </c>
      <c r="J144" s="16">
        <f t="shared" si="37"/>
        <v>11</v>
      </c>
    </row>
    <row r="145" spans="1:10" x14ac:dyDescent="0.25">
      <c r="A145" s="16" t="s">
        <v>164</v>
      </c>
      <c r="B145" s="17">
        <f t="shared" si="29"/>
        <v>14026.482703005868</v>
      </c>
      <c r="C145" s="20"/>
      <c r="D145" s="17">
        <f t="shared" si="30"/>
        <v>1325.5457324386321</v>
      </c>
      <c r="E145" s="18">
        <f t="shared" si="31"/>
        <v>175.33103378757332</v>
      </c>
      <c r="F145" s="19">
        <f t="shared" si="32"/>
        <v>1500.8767662262053</v>
      </c>
      <c r="G145" s="1">
        <f t="shared" si="33"/>
        <v>28.052965406011733</v>
      </c>
      <c r="H145" s="1">
        <f t="shared" si="34"/>
        <v>1528.929731632217</v>
      </c>
      <c r="I145" s="17">
        <f t="shared" si="35"/>
        <v>12700.936970567236</v>
      </c>
      <c r="J145" s="16">
        <f t="shared" si="37"/>
        <v>10</v>
      </c>
    </row>
    <row r="146" spans="1:10" x14ac:dyDescent="0.25">
      <c r="A146" s="16" t="s">
        <v>165</v>
      </c>
      <c r="B146" s="17">
        <f t="shared" si="29"/>
        <v>12700.936970567236</v>
      </c>
      <c r="C146" s="20"/>
      <c r="D146" s="17">
        <f t="shared" si="30"/>
        <v>1342.1150540941164</v>
      </c>
      <c r="E146" s="18">
        <f t="shared" si="31"/>
        <v>158.76171213209045</v>
      </c>
      <c r="F146" s="19">
        <f t="shared" si="32"/>
        <v>1500.8767662262069</v>
      </c>
      <c r="G146" s="1">
        <f t="shared" si="33"/>
        <v>25.401873941134472</v>
      </c>
      <c r="H146" s="1">
        <f t="shared" si="34"/>
        <v>1526.2786401673413</v>
      </c>
      <c r="I146" s="17">
        <f t="shared" si="35"/>
        <v>11358.82191647312</v>
      </c>
      <c r="J146" s="16">
        <f t="shared" si="37"/>
        <v>9</v>
      </c>
    </row>
    <row r="147" spans="1:10" x14ac:dyDescent="0.25">
      <c r="A147" s="16" t="s">
        <v>166</v>
      </c>
      <c r="B147" s="17">
        <f t="shared" si="29"/>
        <v>11358.82191647312</v>
      </c>
      <c r="C147" s="20"/>
      <c r="D147" s="17">
        <f t="shared" si="30"/>
        <v>1358.8914922702922</v>
      </c>
      <c r="E147" s="18">
        <f t="shared" si="31"/>
        <v>141.98527395591398</v>
      </c>
      <c r="F147" s="19">
        <f t="shared" si="32"/>
        <v>1500.8767662262062</v>
      </c>
      <c r="G147" s="1">
        <f t="shared" si="33"/>
        <v>22.717643832946237</v>
      </c>
      <c r="H147" s="1">
        <f t="shared" si="34"/>
        <v>1523.5944100591523</v>
      </c>
      <c r="I147" s="17">
        <f t="shared" si="35"/>
        <v>9999.9304242028284</v>
      </c>
      <c r="J147" s="16">
        <f t="shared" si="37"/>
        <v>8</v>
      </c>
    </row>
    <row r="148" spans="1:10" x14ac:dyDescent="0.25">
      <c r="A148" s="16" t="s">
        <v>167</v>
      </c>
      <c r="B148" s="17">
        <f t="shared" si="29"/>
        <v>9999.9304242028284</v>
      </c>
      <c r="C148" s="20"/>
      <c r="D148" s="17">
        <f t="shared" si="30"/>
        <v>1375.8776359236738</v>
      </c>
      <c r="E148" s="18">
        <f t="shared" si="31"/>
        <v>124.99913030253535</v>
      </c>
      <c r="F148" s="19">
        <f t="shared" si="32"/>
        <v>1500.8767662262092</v>
      </c>
      <c r="G148" s="1">
        <f t="shared" si="33"/>
        <v>19.999860848405657</v>
      </c>
      <c r="H148" s="1">
        <f t="shared" si="34"/>
        <v>1520.8766270746148</v>
      </c>
      <c r="I148" s="17">
        <f t="shared" si="35"/>
        <v>8624.0527882791539</v>
      </c>
      <c r="J148" s="16">
        <f t="shared" si="37"/>
        <v>7</v>
      </c>
    </row>
    <row r="149" spans="1:10" x14ac:dyDescent="0.25">
      <c r="A149" s="16" t="s">
        <v>168</v>
      </c>
      <c r="B149" s="17">
        <f t="shared" si="29"/>
        <v>8624.0527882791539</v>
      </c>
      <c r="C149" s="20"/>
      <c r="D149" s="17">
        <f t="shared" si="30"/>
        <v>1393.076106372717</v>
      </c>
      <c r="E149" s="18">
        <f t="shared" si="31"/>
        <v>107.80065985348942</v>
      </c>
      <c r="F149" s="19">
        <f t="shared" si="32"/>
        <v>1500.8767662262064</v>
      </c>
      <c r="G149" s="1">
        <f t="shared" si="33"/>
        <v>17.248105576558309</v>
      </c>
      <c r="H149" s="1">
        <f t="shared" si="34"/>
        <v>1518.1248718027648</v>
      </c>
      <c r="I149" s="17">
        <f t="shared" si="35"/>
        <v>7230.9766819064371</v>
      </c>
      <c r="J149" s="16">
        <f t="shared" si="37"/>
        <v>6</v>
      </c>
    </row>
    <row r="150" spans="1:10" x14ac:dyDescent="0.25">
      <c r="A150" s="16" t="s">
        <v>169</v>
      </c>
      <c r="B150" s="17">
        <f t="shared" si="29"/>
        <v>7230.9766819064371</v>
      </c>
      <c r="C150" s="20"/>
      <c r="D150" s="17">
        <f t="shared" si="30"/>
        <v>1410.4895577023769</v>
      </c>
      <c r="E150" s="18">
        <f t="shared" si="31"/>
        <v>90.387208523830452</v>
      </c>
      <c r="F150" s="19">
        <f t="shared" si="32"/>
        <v>1500.8767662262073</v>
      </c>
      <c r="G150" s="1">
        <f t="shared" si="33"/>
        <v>14.461953363812873</v>
      </c>
      <c r="H150" s="1">
        <f t="shared" si="34"/>
        <v>1515.3387195900202</v>
      </c>
      <c r="I150" s="17">
        <f t="shared" si="35"/>
        <v>5820.4871242040599</v>
      </c>
      <c r="J150" s="16">
        <f t="shared" si="37"/>
        <v>5</v>
      </c>
    </row>
    <row r="151" spans="1:10" x14ac:dyDescent="0.25">
      <c r="A151" s="16" t="s">
        <v>170</v>
      </c>
      <c r="B151" s="17">
        <f t="shared" si="29"/>
        <v>5820.4871242040599</v>
      </c>
      <c r="C151" s="20"/>
      <c r="D151" s="17">
        <f t="shared" si="30"/>
        <v>1428.1206771736529</v>
      </c>
      <c r="E151" s="18">
        <f t="shared" si="31"/>
        <v>72.756089052550749</v>
      </c>
      <c r="F151" s="19">
        <f t="shared" si="32"/>
        <v>1500.8767662262037</v>
      </c>
      <c r="G151" s="1">
        <f t="shared" si="33"/>
        <v>11.640974248408121</v>
      </c>
      <c r="H151" s="1">
        <f t="shared" si="34"/>
        <v>1512.5177404746119</v>
      </c>
      <c r="I151" s="17">
        <f t="shared" si="35"/>
        <v>4392.3664470304066</v>
      </c>
      <c r="J151" s="16">
        <f t="shared" si="37"/>
        <v>4</v>
      </c>
    </row>
    <row r="152" spans="1:10" x14ac:dyDescent="0.25">
      <c r="A152" s="16" t="s">
        <v>171</v>
      </c>
      <c r="B152" s="17">
        <f t="shared" si="29"/>
        <v>4392.3664470304066</v>
      </c>
      <c r="C152" s="20"/>
      <c r="D152" s="17">
        <f t="shared" si="30"/>
        <v>1445.9721856383273</v>
      </c>
      <c r="E152" s="18">
        <f t="shared" si="31"/>
        <v>54.904580587880076</v>
      </c>
      <c r="F152" s="19">
        <f t="shared" si="32"/>
        <v>1500.8767662262073</v>
      </c>
      <c r="G152" s="1">
        <f t="shared" si="33"/>
        <v>8.7847328940608129</v>
      </c>
      <c r="H152" s="1">
        <f t="shared" si="34"/>
        <v>1509.6614991202682</v>
      </c>
      <c r="I152" s="17">
        <f t="shared" si="35"/>
        <v>2946.394261392079</v>
      </c>
      <c r="J152" s="16">
        <f t="shared" si="37"/>
        <v>3</v>
      </c>
    </row>
    <row r="153" spans="1:10" x14ac:dyDescent="0.25">
      <c r="A153" s="16" t="s">
        <v>172</v>
      </c>
      <c r="B153" s="17">
        <f t="shared" si="29"/>
        <v>2946.394261392079</v>
      </c>
      <c r="C153" s="20"/>
      <c r="D153" s="17">
        <f t="shared" si="30"/>
        <v>1464.0468379587974</v>
      </c>
      <c r="E153" s="18">
        <f t="shared" si="31"/>
        <v>36.829928267400987</v>
      </c>
      <c r="F153" s="19">
        <f t="shared" si="32"/>
        <v>1500.8767662261982</v>
      </c>
      <c r="G153" s="1">
        <f t="shared" si="33"/>
        <v>5.8927885227841577</v>
      </c>
      <c r="H153" s="1">
        <f t="shared" si="34"/>
        <v>1506.7695547489825</v>
      </c>
      <c r="I153" s="17">
        <f t="shared" si="35"/>
        <v>1482.3474234332816</v>
      </c>
      <c r="J153" s="16">
        <f t="shared" si="37"/>
        <v>2</v>
      </c>
    </row>
    <row r="154" spans="1:10" x14ac:dyDescent="0.25">
      <c r="A154" s="16" t="s">
        <v>173</v>
      </c>
      <c r="B154" s="17">
        <f t="shared" si="29"/>
        <v>1482.3474234332816</v>
      </c>
      <c r="C154" s="20"/>
      <c r="D154" s="17">
        <f t="shared" si="30"/>
        <v>1482.3474234332871</v>
      </c>
      <c r="E154" s="18">
        <f t="shared" si="31"/>
        <v>18.529342792916019</v>
      </c>
      <c r="F154" s="19">
        <f t="shared" si="32"/>
        <v>1500.876766226203</v>
      </c>
      <c r="G154" s="1">
        <f t="shared" si="33"/>
        <v>2.9646948468665633</v>
      </c>
      <c r="H154" s="1">
        <f t="shared" si="34"/>
        <v>1503.8414610730695</v>
      </c>
      <c r="I154" s="17">
        <f t="shared" si="35"/>
        <v>-5.4569682106375694E-12</v>
      </c>
      <c r="J154" s="16">
        <f t="shared" si="37"/>
        <v>1</v>
      </c>
    </row>
  </sheetData>
  <sheetProtectionX algorithmName="SHA-512" hashValue="EqiGAbrECnJtCXAzDHhFpff4R3CpTS3aakNvDbnjH9OzQE0YAOX3S5s6sv6c5iAZQ2s+TdAKANVeLByg3eOh/A==" saltValue="Q60yFOVMAz06aa9vbN1sjA==" spinCount="100000" sheet="1" objects="1" scenarios="1"/>
  <phoneticPr fontId="6" type="noConversion"/>
  <dataValidations count="1">
    <dataValidation type="list" allowBlank="1" showInputMessage="1" showErrorMessage="1" sqref="B5" xr:uid="{00000000-0002-0000-0000-000000000000}">
      <formula1>$M$2:$M$8</formula1>
    </dataValidation>
  </dataValidations>
  <pageMargins left="0.25" right="0.25" top="0.75" bottom="0.75" header="0.3" footer="0.3"/>
  <pageSetup paperSize="119" scale="77" fitToHeight="0"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95"/>
  <sheetViews>
    <sheetView showGridLines="0" zoomScale="99" zoomScaleNormal="100" workbookViewId="0">
      <selection activeCell="B5" sqref="B5"/>
    </sheetView>
  </sheetViews>
  <sheetFormatPr baseColWidth="10" defaultColWidth="11.5" defaultRowHeight="12.75" x14ac:dyDescent="0.25"/>
  <cols>
    <col min="1" max="1" width="15.5" style="3" bestFit="1" customWidth="1"/>
    <col min="2" max="2" width="19.19921875" style="3" bestFit="1" customWidth="1"/>
    <col min="3" max="3" width="15.69921875" style="3" customWidth="1"/>
    <col min="4" max="4" width="12" style="3" customWidth="1"/>
    <col min="5" max="5" width="13.296875" style="3" customWidth="1"/>
    <col min="6" max="6" width="11.796875" style="3" customWidth="1"/>
    <col min="7" max="7" width="9.5" style="3" customWidth="1"/>
    <col min="8" max="8" width="12.296875" style="36" bestFit="1" customWidth="1"/>
    <col min="9" max="9" width="12.796875" style="3" bestFit="1" customWidth="1"/>
    <col min="10" max="10" width="12" style="3" customWidth="1"/>
    <col min="11" max="11" width="2.296875" style="80" customWidth="1"/>
    <col min="12" max="12" width="8" style="72" hidden="1" customWidth="1"/>
    <col min="13" max="13" width="2.796875" style="72" hidden="1" customWidth="1"/>
    <col min="14" max="14" width="11.5" style="80"/>
    <col min="15" max="16384" width="11.5" style="3"/>
  </cols>
  <sheetData>
    <row r="1" spans="1:14" s="48" customFormat="1" ht="20.5" x14ac:dyDescent="0.25">
      <c r="A1" s="55" t="s">
        <v>0</v>
      </c>
      <c r="B1" s="93" t="s">
        <v>124</v>
      </c>
      <c r="D1" s="49"/>
      <c r="E1" s="49"/>
      <c r="F1" s="49"/>
      <c r="G1" s="49"/>
      <c r="H1" s="50"/>
      <c r="I1" s="49"/>
      <c r="J1" s="51" t="s">
        <v>178</v>
      </c>
      <c r="K1" s="79"/>
      <c r="L1" s="78"/>
      <c r="M1" s="78"/>
      <c r="N1" s="79"/>
    </row>
    <row r="2" spans="1:14" x14ac:dyDescent="0.25">
      <c r="A2" s="4" t="s">
        <v>1</v>
      </c>
      <c r="B2" s="46">
        <f>B3</f>
        <v>65000</v>
      </c>
      <c r="C2" s="5"/>
      <c r="D2" s="6"/>
      <c r="E2" s="6"/>
      <c r="F2" s="6"/>
      <c r="G2" s="6"/>
      <c r="H2" s="7"/>
      <c r="I2" s="8"/>
      <c r="J2" s="42" t="s">
        <v>122</v>
      </c>
    </row>
    <row r="3" spans="1:14" ht="26.2" customHeight="1" x14ac:dyDescent="0.25">
      <c r="A3" s="37" t="s">
        <v>2</v>
      </c>
      <c r="B3" s="65">
        <v>65000</v>
      </c>
      <c r="C3" s="62" t="s">
        <v>120</v>
      </c>
      <c r="D3" s="70"/>
      <c r="E3" s="84"/>
      <c r="F3" s="84"/>
      <c r="G3" s="85"/>
      <c r="H3" s="85"/>
      <c r="I3" s="86"/>
      <c r="J3" s="87"/>
      <c r="L3" s="73" t="s">
        <v>3</v>
      </c>
      <c r="M3" s="72">
        <v>12</v>
      </c>
    </row>
    <row r="4" spans="1:14" ht="26.2" customHeight="1" x14ac:dyDescent="0.3">
      <c r="A4" s="56" t="s">
        <v>123</v>
      </c>
      <c r="B4" s="66">
        <v>0.43</v>
      </c>
      <c r="C4" s="63" t="s">
        <v>110</v>
      </c>
      <c r="D4" s="72"/>
      <c r="H4" s="85"/>
      <c r="I4" s="88"/>
      <c r="J4" s="89"/>
      <c r="L4" s="74">
        <f>+B4/360</f>
        <v>1.1944444444444444E-3</v>
      </c>
      <c r="M4" s="72">
        <v>18</v>
      </c>
    </row>
    <row r="5" spans="1:14" ht="26.2" customHeight="1" x14ac:dyDescent="0.25">
      <c r="A5" s="56" t="s">
        <v>6</v>
      </c>
      <c r="B5" s="67">
        <v>12</v>
      </c>
      <c r="C5" s="64" t="s">
        <v>121</v>
      </c>
      <c r="D5" s="72"/>
      <c r="H5" s="85"/>
      <c r="I5" s="88"/>
      <c r="J5" s="84"/>
      <c r="L5" s="73" t="s">
        <v>5</v>
      </c>
      <c r="M5" s="72">
        <v>24</v>
      </c>
    </row>
    <row r="6" spans="1:14" ht="31.6" customHeight="1" x14ac:dyDescent="0.25">
      <c r="A6" s="47" t="s">
        <v>177</v>
      </c>
      <c r="B6" s="109">
        <f>+F11</f>
        <v>6759.4875057471781</v>
      </c>
      <c r="C6" s="11"/>
      <c r="D6" s="71"/>
      <c r="E6" s="90"/>
      <c r="F6" s="91"/>
      <c r="G6" s="85"/>
      <c r="H6" s="85"/>
      <c r="I6" s="88"/>
      <c r="J6" s="84"/>
      <c r="L6" s="74">
        <f>B4/12</f>
        <v>3.5833333333333335E-2</v>
      </c>
      <c r="M6" s="72">
        <v>36</v>
      </c>
    </row>
    <row r="7" spans="1:14" ht="41" customHeight="1" x14ac:dyDescent="0.25">
      <c r="A7" s="47" t="s">
        <v>116</v>
      </c>
      <c r="B7" s="92">
        <f>(1000*(L6*(1+L6)^J11)/(((1+L6)^J11)-1))</f>
        <v>103.99211547303351</v>
      </c>
      <c r="C7" s="11"/>
      <c r="D7" s="60" t="s">
        <v>118</v>
      </c>
      <c r="E7" s="52"/>
      <c r="F7" s="53"/>
      <c r="G7" s="54"/>
      <c r="H7" s="53"/>
      <c r="I7" s="118"/>
      <c r="J7" s="119"/>
      <c r="M7" s="72">
        <v>48</v>
      </c>
    </row>
    <row r="8" spans="1:14" ht="19.55" customHeight="1" x14ac:dyDescent="0.25">
      <c r="A8" s="58" t="s">
        <v>7</v>
      </c>
      <c r="B8" s="59">
        <v>0.16</v>
      </c>
      <c r="C8" s="8"/>
      <c r="D8" s="61" t="s">
        <v>119</v>
      </c>
      <c r="E8" s="52"/>
      <c r="F8" s="120"/>
      <c r="G8" s="120"/>
      <c r="H8" s="120"/>
      <c r="I8" s="10"/>
      <c r="J8" s="43">
        <f ca="1">TODAY()</f>
        <v>45910</v>
      </c>
      <c r="M8" s="72">
        <v>60</v>
      </c>
    </row>
    <row r="9" spans="1:14" x14ac:dyDescent="0.25">
      <c r="A9" s="45"/>
      <c r="B9" s="39"/>
      <c r="C9" s="40"/>
      <c r="D9" s="12"/>
      <c r="E9" s="12"/>
      <c r="F9" s="12"/>
      <c r="G9" s="12"/>
      <c r="H9" s="12"/>
      <c r="I9" s="2"/>
      <c r="J9" s="41" t="s">
        <v>109</v>
      </c>
      <c r="M9" s="72">
        <v>72</v>
      </c>
    </row>
    <row r="10" spans="1:14" s="15" customFormat="1" ht="33.65" customHeight="1" x14ac:dyDescent="0.25">
      <c r="A10" s="13" t="s">
        <v>8</v>
      </c>
      <c r="B10" s="13" t="s">
        <v>111</v>
      </c>
      <c r="C10" s="38" t="s">
        <v>9</v>
      </c>
      <c r="D10" s="13" t="s">
        <v>10</v>
      </c>
      <c r="E10" s="13" t="s">
        <v>112</v>
      </c>
      <c r="F10" s="13" t="s">
        <v>117</v>
      </c>
      <c r="G10" s="13" t="s">
        <v>113</v>
      </c>
      <c r="H10" s="13" t="s">
        <v>114</v>
      </c>
      <c r="I10" s="14" t="s">
        <v>11</v>
      </c>
      <c r="J10" s="13" t="s">
        <v>12</v>
      </c>
      <c r="K10" s="81"/>
      <c r="L10" s="75"/>
      <c r="M10" s="75"/>
      <c r="N10" s="81"/>
    </row>
    <row r="11" spans="1:14" x14ac:dyDescent="0.25">
      <c r="A11" s="16" t="s">
        <v>13</v>
      </c>
      <c r="B11" s="17">
        <f>+B3</f>
        <v>65000</v>
      </c>
      <c r="C11" s="20"/>
      <c r="D11" s="17">
        <f t="shared" ref="D11:D74" si="0">+F11-E11</f>
        <v>4430.3208390805112</v>
      </c>
      <c r="E11" s="18">
        <f t="shared" ref="E11:E42" si="1">B11*$L$6</f>
        <v>2329.166666666667</v>
      </c>
      <c r="F11" s="19">
        <f>(B11*($L$6*(1+$L$6)^J11)/(((1+$L$6)^J11)-1))</f>
        <v>6759.4875057471781</v>
      </c>
      <c r="G11" s="1">
        <f t="shared" ref="G11:G74" si="2">+E11*$B$8</f>
        <v>372.66666666666674</v>
      </c>
      <c r="H11" s="1">
        <f t="shared" ref="H11:H74" si="3">F11+G11</f>
        <v>7132.1541724138451</v>
      </c>
      <c r="I11" s="17">
        <f t="shared" ref="I11:I74" si="4">+B11-D11</f>
        <v>60569.679160919492</v>
      </c>
      <c r="J11" s="16">
        <f>B5</f>
        <v>12</v>
      </c>
    </row>
    <row r="12" spans="1:14" x14ac:dyDescent="0.25">
      <c r="A12" s="16" t="s">
        <v>14</v>
      </c>
      <c r="B12" s="17">
        <f>+I11-C11</f>
        <v>60569.679160919492</v>
      </c>
      <c r="C12" s="20"/>
      <c r="D12" s="17">
        <f t="shared" si="0"/>
        <v>4589.0740024808965</v>
      </c>
      <c r="E12" s="18">
        <f t="shared" si="1"/>
        <v>2170.4135032662821</v>
      </c>
      <c r="F12" s="19">
        <f t="shared" ref="F12:F75" si="5">(B12*($L$6*(1+$L$6)^J12)/(((1+$L$6)^J12)-1))</f>
        <v>6759.4875057471781</v>
      </c>
      <c r="G12" s="1">
        <f t="shared" si="2"/>
        <v>347.26616052260516</v>
      </c>
      <c r="H12" s="1">
        <f t="shared" si="3"/>
        <v>7106.753666269783</v>
      </c>
      <c r="I12" s="17">
        <f t="shared" si="4"/>
        <v>55980.605158438593</v>
      </c>
      <c r="J12" s="16">
        <f>J11-1</f>
        <v>11</v>
      </c>
    </row>
    <row r="13" spans="1:14" x14ac:dyDescent="0.25">
      <c r="A13" s="16" t="s">
        <v>15</v>
      </c>
      <c r="B13" s="17">
        <f t="shared" ref="B13:B76" si="6">+I12-C12</f>
        <v>55980.605158438593</v>
      </c>
      <c r="C13" s="20"/>
      <c r="D13" s="17">
        <f t="shared" si="0"/>
        <v>4753.5158209031306</v>
      </c>
      <c r="E13" s="18">
        <f t="shared" si="1"/>
        <v>2005.9716848440496</v>
      </c>
      <c r="F13" s="19">
        <f t="shared" si="5"/>
        <v>6759.48750574718</v>
      </c>
      <c r="G13" s="1">
        <f t="shared" si="2"/>
        <v>320.95546957504797</v>
      </c>
      <c r="H13" s="1">
        <f t="shared" si="3"/>
        <v>7080.4429753222275</v>
      </c>
      <c r="I13" s="17">
        <f t="shared" si="4"/>
        <v>51227.089337535464</v>
      </c>
      <c r="J13" s="16">
        <f t="shared" ref="J13:J76" si="7">J12-1</f>
        <v>10</v>
      </c>
    </row>
    <row r="14" spans="1:14" x14ac:dyDescent="0.25">
      <c r="A14" s="16" t="s">
        <v>16</v>
      </c>
      <c r="B14" s="17">
        <f t="shared" si="6"/>
        <v>51227.089337535464</v>
      </c>
      <c r="C14" s="20"/>
      <c r="D14" s="17">
        <f t="shared" si="0"/>
        <v>4923.850137818823</v>
      </c>
      <c r="E14" s="18">
        <f t="shared" si="1"/>
        <v>1835.6373679283543</v>
      </c>
      <c r="F14" s="19">
        <f t="shared" si="5"/>
        <v>6759.4875057471772</v>
      </c>
      <c r="G14" s="1">
        <f t="shared" si="2"/>
        <v>293.70197886853668</v>
      </c>
      <c r="H14" s="1">
        <f t="shared" si="3"/>
        <v>7053.1894846157138</v>
      </c>
      <c r="I14" s="17">
        <f t="shared" si="4"/>
        <v>46303.239199716641</v>
      </c>
      <c r="J14" s="16">
        <f t="shared" si="7"/>
        <v>9</v>
      </c>
    </row>
    <row r="15" spans="1:14" x14ac:dyDescent="0.25">
      <c r="A15" s="16" t="s">
        <v>17</v>
      </c>
      <c r="B15" s="17">
        <f t="shared" si="6"/>
        <v>46303.239199716641</v>
      </c>
      <c r="C15" s="20"/>
      <c r="D15" s="17">
        <f t="shared" si="0"/>
        <v>5100.2881010906658</v>
      </c>
      <c r="E15" s="18">
        <f t="shared" si="1"/>
        <v>1659.199404656513</v>
      </c>
      <c r="F15" s="19">
        <f t="shared" si="5"/>
        <v>6759.4875057471791</v>
      </c>
      <c r="G15" s="1">
        <f t="shared" si="2"/>
        <v>265.47190474504208</v>
      </c>
      <c r="H15" s="1">
        <f t="shared" si="3"/>
        <v>7024.9594104922207</v>
      </c>
      <c r="I15" s="17">
        <f t="shared" si="4"/>
        <v>41202.951098625977</v>
      </c>
      <c r="J15" s="16">
        <f t="shared" si="7"/>
        <v>8</v>
      </c>
    </row>
    <row r="16" spans="1:14" x14ac:dyDescent="0.25">
      <c r="A16" s="16" t="s">
        <v>18</v>
      </c>
      <c r="B16" s="17">
        <f t="shared" si="6"/>
        <v>41202.951098625977</v>
      </c>
      <c r="C16" s="20"/>
      <c r="D16" s="17">
        <f t="shared" si="0"/>
        <v>5283.0484247130835</v>
      </c>
      <c r="E16" s="18">
        <f t="shared" si="1"/>
        <v>1476.4390810340976</v>
      </c>
      <c r="F16" s="19">
        <f t="shared" si="5"/>
        <v>6759.4875057471809</v>
      </c>
      <c r="G16" s="1">
        <f t="shared" si="2"/>
        <v>236.23025296545563</v>
      </c>
      <c r="H16" s="1">
        <f t="shared" si="3"/>
        <v>6995.7177587126362</v>
      </c>
      <c r="I16" s="17">
        <f t="shared" si="4"/>
        <v>35919.902673912897</v>
      </c>
      <c r="J16" s="16">
        <f t="shared" si="7"/>
        <v>7</v>
      </c>
    </row>
    <row r="17" spans="1:14" x14ac:dyDescent="0.25">
      <c r="A17" s="16" t="s">
        <v>19</v>
      </c>
      <c r="B17" s="17">
        <f t="shared" si="6"/>
        <v>35919.902673912897</v>
      </c>
      <c r="C17" s="20"/>
      <c r="D17" s="17">
        <f t="shared" si="0"/>
        <v>5472.3576599319713</v>
      </c>
      <c r="E17" s="18">
        <f t="shared" si="1"/>
        <v>1287.1298458152121</v>
      </c>
      <c r="F17" s="19">
        <f t="shared" si="5"/>
        <v>6759.4875057471836</v>
      </c>
      <c r="G17" s="1">
        <f t="shared" si="2"/>
        <v>205.94077533043395</v>
      </c>
      <c r="H17" s="1">
        <f t="shared" si="3"/>
        <v>6965.4282810776176</v>
      </c>
      <c r="I17" s="17">
        <f t="shared" si="4"/>
        <v>30447.545013980925</v>
      </c>
      <c r="J17" s="16">
        <f t="shared" si="7"/>
        <v>6</v>
      </c>
      <c r="M17" s="76"/>
    </row>
    <row r="18" spans="1:14" customFormat="1" x14ac:dyDescent="0.25">
      <c r="A18" s="21" t="s">
        <v>20</v>
      </c>
      <c r="B18" s="22">
        <f t="shared" si="6"/>
        <v>30447.545013980925</v>
      </c>
      <c r="C18" s="23"/>
      <c r="D18" s="24">
        <f t="shared" si="0"/>
        <v>5668.4504760795298</v>
      </c>
      <c r="E18" s="18">
        <f t="shared" si="1"/>
        <v>1091.0370296676499</v>
      </c>
      <c r="F18" s="19">
        <f t="shared" si="5"/>
        <v>6759.48750574718</v>
      </c>
      <c r="G18" s="25">
        <f t="shared" si="2"/>
        <v>174.56592474682398</v>
      </c>
      <c r="H18" s="1">
        <f t="shared" si="3"/>
        <v>6934.0534304940038</v>
      </c>
      <c r="I18" s="24">
        <f t="shared" si="4"/>
        <v>24779.094537901394</v>
      </c>
      <c r="J18" s="21">
        <f t="shared" si="7"/>
        <v>5</v>
      </c>
      <c r="K18" s="82"/>
      <c r="L18" s="76"/>
      <c r="M18" s="76"/>
      <c r="N18" s="82"/>
    </row>
    <row r="19" spans="1:14" customFormat="1" ht="12.75" customHeight="1" x14ac:dyDescent="0.25">
      <c r="A19" s="26" t="s">
        <v>21</v>
      </c>
      <c r="B19" s="22">
        <f t="shared" si="6"/>
        <v>24779.094537901394</v>
      </c>
      <c r="C19" s="27"/>
      <c r="D19" s="22">
        <f t="shared" si="0"/>
        <v>5871.5699514723847</v>
      </c>
      <c r="E19" s="18">
        <f t="shared" si="1"/>
        <v>887.91755427479995</v>
      </c>
      <c r="F19" s="19">
        <f t="shared" si="5"/>
        <v>6759.4875057471845</v>
      </c>
      <c r="G19" s="28">
        <f t="shared" si="2"/>
        <v>142.06680868396799</v>
      </c>
      <c r="H19" s="1">
        <f t="shared" si="3"/>
        <v>6901.5543144311523</v>
      </c>
      <c r="I19" s="22">
        <f t="shared" si="4"/>
        <v>18907.524586429008</v>
      </c>
      <c r="J19" s="26">
        <f t="shared" si="7"/>
        <v>4</v>
      </c>
      <c r="K19" s="82"/>
      <c r="L19" s="76"/>
      <c r="M19" s="72"/>
      <c r="N19" s="82"/>
    </row>
    <row r="20" spans="1:14" x14ac:dyDescent="0.25">
      <c r="A20" s="16" t="s">
        <v>22</v>
      </c>
      <c r="B20" s="17">
        <f t="shared" si="6"/>
        <v>18907.524586429008</v>
      </c>
      <c r="C20" s="20"/>
      <c r="D20" s="17">
        <f t="shared" si="0"/>
        <v>6081.9678747334756</v>
      </c>
      <c r="E20" s="18">
        <f t="shared" si="1"/>
        <v>677.5196310137062</v>
      </c>
      <c r="F20" s="19">
        <f t="shared" si="5"/>
        <v>6759.4875057471818</v>
      </c>
      <c r="G20" s="1">
        <f t="shared" si="2"/>
        <v>108.40314096219299</v>
      </c>
      <c r="H20" s="1">
        <f t="shared" si="3"/>
        <v>6867.8906467093748</v>
      </c>
      <c r="I20" s="17">
        <f t="shared" si="4"/>
        <v>12825.556711695532</v>
      </c>
      <c r="J20" s="16">
        <f t="shared" si="7"/>
        <v>3</v>
      </c>
    </row>
    <row r="21" spans="1:14" x14ac:dyDescent="0.25">
      <c r="A21" s="16" t="s">
        <v>23</v>
      </c>
      <c r="B21" s="17">
        <f t="shared" si="6"/>
        <v>12825.556711695532</v>
      </c>
      <c r="C21" s="20"/>
      <c r="D21" s="17">
        <f t="shared" si="0"/>
        <v>6299.9050569114343</v>
      </c>
      <c r="E21" s="18">
        <f t="shared" si="1"/>
        <v>459.58244883575657</v>
      </c>
      <c r="F21" s="19">
        <f t="shared" si="5"/>
        <v>6759.4875057471909</v>
      </c>
      <c r="G21" s="1">
        <f t="shared" si="2"/>
        <v>73.533191813721047</v>
      </c>
      <c r="H21" s="1">
        <f t="shared" si="3"/>
        <v>6833.0206975609117</v>
      </c>
      <c r="I21" s="17">
        <f t="shared" si="4"/>
        <v>6525.6516547840974</v>
      </c>
      <c r="J21" s="16">
        <f t="shared" si="7"/>
        <v>2</v>
      </c>
    </row>
    <row r="22" spans="1:14" x14ac:dyDescent="0.25">
      <c r="A22" s="16" t="s">
        <v>24</v>
      </c>
      <c r="B22" s="17">
        <f t="shared" si="6"/>
        <v>6525.6516547840974</v>
      </c>
      <c r="C22" s="20"/>
      <c r="D22" s="17">
        <f t="shared" si="0"/>
        <v>6525.6516547840884</v>
      </c>
      <c r="E22" s="18">
        <f t="shared" si="1"/>
        <v>233.83585096309685</v>
      </c>
      <c r="F22" s="19">
        <f t="shared" si="5"/>
        <v>6759.4875057471854</v>
      </c>
      <c r="G22" s="1">
        <f t="shared" si="2"/>
        <v>37.413736154095496</v>
      </c>
      <c r="H22" s="1">
        <f t="shared" si="3"/>
        <v>6796.9012419012806</v>
      </c>
      <c r="I22" s="17">
        <f t="shared" si="4"/>
        <v>9.0949470177292824E-12</v>
      </c>
      <c r="J22" s="16">
        <f t="shared" si="7"/>
        <v>1</v>
      </c>
    </row>
    <row r="23" spans="1:14" x14ac:dyDescent="0.25">
      <c r="A23" s="16" t="s">
        <v>25</v>
      </c>
      <c r="B23" s="17">
        <f t="shared" si="6"/>
        <v>9.0949470177292824E-12</v>
      </c>
      <c r="C23" s="20"/>
      <c r="D23" s="17" t="e">
        <f t="shared" si="0"/>
        <v>#DIV/0!</v>
      </c>
      <c r="E23" s="18">
        <f t="shared" si="1"/>
        <v>3.2590226813529929E-13</v>
      </c>
      <c r="F23" s="19" t="e">
        <f t="shared" si="5"/>
        <v>#DIV/0!</v>
      </c>
      <c r="G23" s="1">
        <f t="shared" si="2"/>
        <v>5.2144362901647886E-14</v>
      </c>
      <c r="H23" s="1" t="e">
        <f t="shared" si="3"/>
        <v>#DIV/0!</v>
      </c>
      <c r="I23" s="17" t="e">
        <f t="shared" si="4"/>
        <v>#DIV/0!</v>
      </c>
      <c r="J23" s="16">
        <f t="shared" si="7"/>
        <v>0</v>
      </c>
    </row>
    <row r="24" spans="1:14" x14ac:dyDescent="0.25">
      <c r="A24" s="16" t="s">
        <v>26</v>
      </c>
      <c r="B24" s="17" t="e">
        <f t="shared" si="6"/>
        <v>#DIV/0!</v>
      </c>
      <c r="C24" s="20"/>
      <c r="D24" s="17" t="e">
        <f t="shared" si="0"/>
        <v>#DIV/0!</v>
      </c>
      <c r="E24" s="18" t="e">
        <f t="shared" si="1"/>
        <v>#DIV/0!</v>
      </c>
      <c r="F24" s="19" t="e">
        <f t="shared" si="5"/>
        <v>#DIV/0!</v>
      </c>
      <c r="G24" s="1" t="e">
        <f t="shared" si="2"/>
        <v>#DIV/0!</v>
      </c>
      <c r="H24" s="1" t="e">
        <f t="shared" si="3"/>
        <v>#DIV/0!</v>
      </c>
      <c r="I24" s="17" t="e">
        <f t="shared" si="4"/>
        <v>#DIV/0!</v>
      </c>
      <c r="J24" s="16">
        <f t="shared" si="7"/>
        <v>-1</v>
      </c>
    </row>
    <row r="25" spans="1:14" x14ac:dyDescent="0.25">
      <c r="A25" s="16" t="s">
        <v>27</v>
      </c>
      <c r="B25" s="17" t="e">
        <f t="shared" si="6"/>
        <v>#DIV/0!</v>
      </c>
      <c r="C25" s="20"/>
      <c r="D25" s="17" t="e">
        <f t="shared" si="0"/>
        <v>#DIV/0!</v>
      </c>
      <c r="E25" s="18" t="e">
        <f t="shared" si="1"/>
        <v>#DIV/0!</v>
      </c>
      <c r="F25" s="19" t="e">
        <f t="shared" si="5"/>
        <v>#DIV/0!</v>
      </c>
      <c r="G25" s="1" t="e">
        <f t="shared" si="2"/>
        <v>#DIV/0!</v>
      </c>
      <c r="H25" s="1" t="e">
        <f t="shared" si="3"/>
        <v>#DIV/0!</v>
      </c>
      <c r="I25" s="17" t="e">
        <f t="shared" si="4"/>
        <v>#DIV/0!</v>
      </c>
      <c r="J25" s="16">
        <f t="shared" si="7"/>
        <v>-2</v>
      </c>
    </row>
    <row r="26" spans="1:14" x14ac:dyDescent="0.25">
      <c r="A26" s="16" t="s">
        <v>28</v>
      </c>
      <c r="B26" s="17" t="e">
        <f t="shared" si="6"/>
        <v>#DIV/0!</v>
      </c>
      <c r="C26" s="20"/>
      <c r="D26" s="17" t="e">
        <f t="shared" si="0"/>
        <v>#DIV/0!</v>
      </c>
      <c r="E26" s="18" t="e">
        <f t="shared" si="1"/>
        <v>#DIV/0!</v>
      </c>
      <c r="F26" s="19" t="e">
        <f t="shared" si="5"/>
        <v>#DIV/0!</v>
      </c>
      <c r="G26" s="1" t="e">
        <f t="shared" si="2"/>
        <v>#DIV/0!</v>
      </c>
      <c r="H26" s="1" t="e">
        <f t="shared" si="3"/>
        <v>#DIV/0!</v>
      </c>
      <c r="I26" s="17" t="e">
        <f t="shared" si="4"/>
        <v>#DIV/0!</v>
      </c>
      <c r="J26" s="16">
        <f t="shared" si="7"/>
        <v>-3</v>
      </c>
    </row>
    <row r="27" spans="1:14" x14ac:dyDescent="0.25">
      <c r="A27" s="16" t="s">
        <v>29</v>
      </c>
      <c r="B27" s="17" t="e">
        <f t="shared" si="6"/>
        <v>#DIV/0!</v>
      </c>
      <c r="C27" s="20"/>
      <c r="D27" s="17" t="e">
        <f t="shared" si="0"/>
        <v>#DIV/0!</v>
      </c>
      <c r="E27" s="18" t="e">
        <f t="shared" si="1"/>
        <v>#DIV/0!</v>
      </c>
      <c r="F27" s="19" t="e">
        <f t="shared" si="5"/>
        <v>#DIV/0!</v>
      </c>
      <c r="G27" s="1" t="e">
        <f t="shared" si="2"/>
        <v>#DIV/0!</v>
      </c>
      <c r="H27" s="1" t="e">
        <f t="shared" si="3"/>
        <v>#DIV/0!</v>
      </c>
      <c r="I27" s="17" t="e">
        <f t="shared" si="4"/>
        <v>#DIV/0!</v>
      </c>
      <c r="J27" s="16">
        <f t="shared" si="7"/>
        <v>-4</v>
      </c>
    </row>
    <row r="28" spans="1:14" x14ac:dyDescent="0.25">
      <c r="A28" s="16" t="s">
        <v>30</v>
      </c>
      <c r="B28" s="17" t="e">
        <f t="shared" si="6"/>
        <v>#DIV/0!</v>
      </c>
      <c r="C28" s="20"/>
      <c r="D28" s="17" t="e">
        <f t="shared" si="0"/>
        <v>#DIV/0!</v>
      </c>
      <c r="E28" s="18" t="e">
        <f t="shared" si="1"/>
        <v>#DIV/0!</v>
      </c>
      <c r="F28" s="19" t="e">
        <f t="shared" si="5"/>
        <v>#DIV/0!</v>
      </c>
      <c r="G28" s="1" t="e">
        <f t="shared" si="2"/>
        <v>#DIV/0!</v>
      </c>
      <c r="H28" s="1" t="e">
        <f t="shared" si="3"/>
        <v>#DIV/0!</v>
      </c>
      <c r="I28" s="17" t="e">
        <f t="shared" si="4"/>
        <v>#DIV/0!</v>
      </c>
      <c r="J28" s="16">
        <f t="shared" si="7"/>
        <v>-5</v>
      </c>
    </row>
    <row r="29" spans="1:14" x14ac:dyDescent="0.25">
      <c r="A29" s="16" t="s">
        <v>31</v>
      </c>
      <c r="B29" s="17" t="e">
        <f t="shared" si="6"/>
        <v>#DIV/0!</v>
      </c>
      <c r="C29" s="20"/>
      <c r="D29" s="17" t="e">
        <f t="shared" si="0"/>
        <v>#DIV/0!</v>
      </c>
      <c r="E29" s="18" t="e">
        <f t="shared" si="1"/>
        <v>#DIV/0!</v>
      </c>
      <c r="F29" s="19" t="e">
        <f t="shared" si="5"/>
        <v>#DIV/0!</v>
      </c>
      <c r="G29" s="1" t="e">
        <f t="shared" si="2"/>
        <v>#DIV/0!</v>
      </c>
      <c r="H29" s="1" t="e">
        <f t="shared" si="3"/>
        <v>#DIV/0!</v>
      </c>
      <c r="I29" s="17" t="e">
        <f t="shared" si="4"/>
        <v>#DIV/0!</v>
      </c>
      <c r="J29" s="16">
        <f t="shared" si="7"/>
        <v>-6</v>
      </c>
    </row>
    <row r="30" spans="1:14" x14ac:dyDescent="0.25">
      <c r="A30" s="16" t="s">
        <v>32</v>
      </c>
      <c r="B30" s="17" t="e">
        <f t="shared" si="6"/>
        <v>#DIV/0!</v>
      </c>
      <c r="C30" s="20"/>
      <c r="D30" s="17" t="e">
        <f t="shared" si="0"/>
        <v>#DIV/0!</v>
      </c>
      <c r="E30" s="18" t="e">
        <f t="shared" si="1"/>
        <v>#DIV/0!</v>
      </c>
      <c r="F30" s="19" t="e">
        <f t="shared" si="5"/>
        <v>#DIV/0!</v>
      </c>
      <c r="G30" s="1" t="e">
        <f t="shared" si="2"/>
        <v>#DIV/0!</v>
      </c>
      <c r="H30" s="1" t="e">
        <f t="shared" si="3"/>
        <v>#DIV/0!</v>
      </c>
      <c r="I30" s="17" t="e">
        <f t="shared" si="4"/>
        <v>#DIV/0!</v>
      </c>
      <c r="J30" s="16">
        <f t="shared" si="7"/>
        <v>-7</v>
      </c>
    </row>
    <row r="31" spans="1:14" x14ac:dyDescent="0.25">
      <c r="A31" s="16" t="s">
        <v>33</v>
      </c>
      <c r="B31" s="17" t="e">
        <f t="shared" si="6"/>
        <v>#DIV/0!</v>
      </c>
      <c r="C31" s="20"/>
      <c r="D31" s="17" t="e">
        <f t="shared" si="0"/>
        <v>#DIV/0!</v>
      </c>
      <c r="E31" s="18" t="e">
        <f t="shared" si="1"/>
        <v>#DIV/0!</v>
      </c>
      <c r="F31" s="19" t="e">
        <f t="shared" si="5"/>
        <v>#DIV/0!</v>
      </c>
      <c r="G31" s="1" t="e">
        <f t="shared" si="2"/>
        <v>#DIV/0!</v>
      </c>
      <c r="H31" s="1" t="e">
        <f t="shared" si="3"/>
        <v>#DIV/0!</v>
      </c>
      <c r="I31" s="17" t="e">
        <f t="shared" si="4"/>
        <v>#DIV/0!</v>
      </c>
      <c r="J31" s="16">
        <f t="shared" si="7"/>
        <v>-8</v>
      </c>
    </row>
    <row r="32" spans="1:14" x14ac:dyDescent="0.25">
      <c r="A32" s="16" t="s">
        <v>34</v>
      </c>
      <c r="B32" s="17" t="e">
        <f t="shared" si="6"/>
        <v>#DIV/0!</v>
      </c>
      <c r="C32" s="20"/>
      <c r="D32" s="17" t="e">
        <f t="shared" si="0"/>
        <v>#DIV/0!</v>
      </c>
      <c r="E32" s="18" t="e">
        <f t="shared" si="1"/>
        <v>#DIV/0!</v>
      </c>
      <c r="F32" s="19" t="e">
        <f t="shared" si="5"/>
        <v>#DIV/0!</v>
      </c>
      <c r="G32" s="1" t="e">
        <f t="shared" si="2"/>
        <v>#DIV/0!</v>
      </c>
      <c r="H32" s="1" t="e">
        <f t="shared" si="3"/>
        <v>#DIV/0!</v>
      </c>
      <c r="I32" s="17" t="e">
        <f t="shared" si="4"/>
        <v>#DIV/0!</v>
      </c>
      <c r="J32" s="16">
        <f t="shared" si="7"/>
        <v>-9</v>
      </c>
    </row>
    <row r="33" spans="1:14" x14ac:dyDescent="0.25">
      <c r="A33" s="16" t="s">
        <v>35</v>
      </c>
      <c r="B33" s="17" t="e">
        <f t="shared" si="6"/>
        <v>#DIV/0!</v>
      </c>
      <c r="C33" s="20"/>
      <c r="D33" s="17" t="e">
        <f t="shared" si="0"/>
        <v>#DIV/0!</v>
      </c>
      <c r="E33" s="18" t="e">
        <f t="shared" si="1"/>
        <v>#DIV/0!</v>
      </c>
      <c r="F33" s="19" t="e">
        <f t="shared" si="5"/>
        <v>#DIV/0!</v>
      </c>
      <c r="G33" s="1" t="e">
        <f t="shared" si="2"/>
        <v>#DIV/0!</v>
      </c>
      <c r="H33" s="1" t="e">
        <f t="shared" si="3"/>
        <v>#DIV/0!</v>
      </c>
      <c r="I33" s="17" t="e">
        <f t="shared" si="4"/>
        <v>#DIV/0!</v>
      </c>
      <c r="J33" s="16">
        <f t="shared" si="7"/>
        <v>-10</v>
      </c>
    </row>
    <row r="34" spans="1:14" x14ac:dyDescent="0.25">
      <c r="A34" s="16" t="s">
        <v>36</v>
      </c>
      <c r="B34" s="17" t="e">
        <f t="shared" si="6"/>
        <v>#DIV/0!</v>
      </c>
      <c r="C34" s="20"/>
      <c r="D34" s="17" t="e">
        <f t="shared" si="0"/>
        <v>#DIV/0!</v>
      </c>
      <c r="E34" s="18" t="e">
        <f t="shared" si="1"/>
        <v>#DIV/0!</v>
      </c>
      <c r="F34" s="19" t="e">
        <f t="shared" si="5"/>
        <v>#DIV/0!</v>
      </c>
      <c r="G34" s="1" t="e">
        <f t="shared" si="2"/>
        <v>#DIV/0!</v>
      </c>
      <c r="H34" s="1" t="e">
        <f t="shared" si="3"/>
        <v>#DIV/0!</v>
      </c>
      <c r="I34" s="17" t="e">
        <f t="shared" si="4"/>
        <v>#DIV/0!</v>
      </c>
      <c r="J34" s="16">
        <f t="shared" si="7"/>
        <v>-11</v>
      </c>
    </row>
    <row r="35" spans="1:14" x14ac:dyDescent="0.25">
      <c r="A35" s="16" t="s">
        <v>37</v>
      </c>
      <c r="B35" s="17" t="e">
        <f t="shared" si="6"/>
        <v>#DIV/0!</v>
      </c>
      <c r="C35" s="20"/>
      <c r="D35" s="17" t="e">
        <f t="shared" si="0"/>
        <v>#DIV/0!</v>
      </c>
      <c r="E35" s="18" t="e">
        <f t="shared" si="1"/>
        <v>#DIV/0!</v>
      </c>
      <c r="F35" s="19" t="e">
        <f t="shared" si="5"/>
        <v>#DIV/0!</v>
      </c>
      <c r="G35" s="1" t="e">
        <f t="shared" si="2"/>
        <v>#DIV/0!</v>
      </c>
      <c r="H35" s="1" t="e">
        <f t="shared" si="3"/>
        <v>#DIV/0!</v>
      </c>
      <c r="I35" s="17" t="e">
        <f t="shared" si="4"/>
        <v>#DIV/0!</v>
      </c>
      <c r="J35" s="16">
        <f t="shared" si="7"/>
        <v>-12</v>
      </c>
    </row>
    <row r="36" spans="1:14" x14ac:dyDescent="0.25">
      <c r="A36" s="16" t="s">
        <v>38</v>
      </c>
      <c r="B36" s="17" t="e">
        <f t="shared" si="6"/>
        <v>#DIV/0!</v>
      </c>
      <c r="C36" s="20"/>
      <c r="D36" s="17" t="e">
        <f t="shared" si="0"/>
        <v>#DIV/0!</v>
      </c>
      <c r="E36" s="18" t="e">
        <f t="shared" si="1"/>
        <v>#DIV/0!</v>
      </c>
      <c r="F36" s="19" t="e">
        <f t="shared" si="5"/>
        <v>#DIV/0!</v>
      </c>
      <c r="G36" s="1" t="e">
        <f t="shared" si="2"/>
        <v>#DIV/0!</v>
      </c>
      <c r="H36" s="1" t="e">
        <f t="shared" si="3"/>
        <v>#DIV/0!</v>
      </c>
      <c r="I36" s="17" t="e">
        <f t="shared" si="4"/>
        <v>#DIV/0!</v>
      </c>
      <c r="J36" s="16">
        <f t="shared" si="7"/>
        <v>-13</v>
      </c>
    </row>
    <row r="37" spans="1:14" x14ac:dyDescent="0.25">
      <c r="A37" s="16" t="s">
        <v>39</v>
      </c>
      <c r="B37" s="17" t="e">
        <f t="shared" si="6"/>
        <v>#DIV/0!</v>
      </c>
      <c r="C37" s="20"/>
      <c r="D37" s="17" t="e">
        <f t="shared" si="0"/>
        <v>#DIV/0!</v>
      </c>
      <c r="E37" s="18" t="e">
        <f t="shared" si="1"/>
        <v>#DIV/0!</v>
      </c>
      <c r="F37" s="19" t="e">
        <f t="shared" si="5"/>
        <v>#DIV/0!</v>
      </c>
      <c r="G37" s="1" t="e">
        <f t="shared" si="2"/>
        <v>#DIV/0!</v>
      </c>
      <c r="H37" s="1" t="e">
        <f t="shared" si="3"/>
        <v>#DIV/0!</v>
      </c>
      <c r="I37" s="17" t="e">
        <f t="shared" si="4"/>
        <v>#DIV/0!</v>
      </c>
      <c r="J37" s="16">
        <f t="shared" si="7"/>
        <v>-14</v>
      </c>
    </row>
    <row r="38" spans="1:14" x14ac:dyDescent="0.25">
      <c r="A38" s="16" t="s">
        <v>40</v>
      </c>
      <c r="B38" s="17" t="e">
        <f t="shared" si="6"/>
        <v>#DIV/0!</v>
      </c>
      <c r="C38" s="20"/>
      <c r="D38" s="17" t="e">
        <f t="shared" si="0"/>
        <v>#DIV/0!</v>
      </c>
      <c r="E38" s="18" t="e">
        <f t="shared" si="1"/>
        <v>#DIV/0!</v>
      </c>
      <c r="F38" s="19" t="e">
        <f t="shared" si="5"/>
        <v>#DIV/0!</v>
      </c>
      <c r="G38" s="1" t="e">
        <f t="shared" si="2"/>
        <v>#DIV/0!</v>
      </c>
      <c r="H38" s="1" t="e">
        <f t="shared" si="3"/>
        <v>#DIV/0!</v>
      </c>
      <c r="I38" s="17" t="e">
        <f t="shared" si="4"/>
        <v>#DIV/0!</v>
      </c>
      <c r="J38" s="16">
        <f t="shared" si="7"/>
        <v>-15</v>
      </c>
    </row>
    <row r="39" spans="1:14" x14ac:dyDescent="0.25">
      <c r="A39" s="16" t="s">
        <v>41</v>
      </c>
      <c r="B39" s="17" t="e">
        <f t="shared" si="6"/>
        <v>#DIV/0!</v>
      </c>
      <c r="C39" s="20"/>
      <c r="D39" s="17" t="e">
        <f t="shared" si="0"/>
        <v>#DIV/0!</v>
      </c>
      <c r="E39" s="18" t="e">
        <f t="shared" si="1"/>
        <v>#DIV/0!</v>
      </c>
      <c r="F39" s="19" t="e">
        <f t="shared" si="5"/>
        <v>#DIV/0!</v>
      </c>
      <c r="G39" s="1" t="e">
        <f t="shared" si="2"/>
        <v>#DIV/0!</v>
      </c>
      <c r="H39" s="1" t="e">
        <f t="shared" si="3"/>
        <v>#DIV/0!</v>
      </c>
      <c r="I39" s="17" t="e">
        <f t="shared" si="4"/>
        <v>#DIV/0!</v>
      </c>
      <c r="J39" s="16">
        <f t="shared" si="7"/>
        <v>-16</v>
      </c>
    </row>
    <row r="40" spans="1:14" x14ac:dyDescent="0.25">
      <c r="A40" s="16" t="s">
        <v>42</v>
      </c>
      <c r="B40" s="17" t="e">
        <f t="shared" si="6"/>
        <v>#DIV/0!</v>
      </c>
      <c r="C40" s="20"/>
      <c r="D40" s="17" t="e">
        <f t="shared" si="0"/>
        <v>#DIV/0!</v>
      </c>
      <c r="E40" s="18" t="e">
        <f t="shared" si="1"/>
        <v>#DIV/0!</v>
      </c>
      <c r="F40" s="19" t="e">
        <f t="shared" si="5"/>
        <v>#DIV/0!</v>
      </c>
      <c r="G40" s="1" t="e">
        <f t="shared" si="2"/>
        <v>#DIV/0!</v>
      </c>
      <c r="H40" s="1" t="e">
        <f t="shared" si="3"/>
        <v>#DIV/0!</v>
      </c>
      <c r="I40" s="17" t="e">
        <f t="shared" si="4"/>
        <v>#DIV/0!</v>
      </c>
      <c r="J40" s="16">
        <f t="shared" si="7"/>
        <v>-17</v>
      </c>
    </row>
    <row r="41" spans="1:14" x14ac:dyDescent="0.25">
      <c r="A41" s="16" t="s">
        <v>43</v>
      </c>
      <c r="B41" s="17" t="e">
        <f t="shared" si="6"/>
        <v>#DIV/0!</v>
      </c>
      <c r="C41" s="20"/>
      <c r="D41" s="17" t="e">
        <f t="shared" si="0"/>
        <v>#DIV/0!</v>
      </c>
      <c r="E41" s="18" t="e">
        <f t="shared" si="1"/>
        <v>#DIV/0!</v>
      </c>
      <c r="F41" s="19" t="e">
        <f t="shared" si="5"/>
        <v>#DIV/0!</v>
      </c>
      <c r="G41" s="1" t="e">
        <f t="shared" si="2"/>
        <v>#DIV/0!</v>
      </c>
      <c r="H41" s="1" t="e">
        <f t="shared" si="3"/>
        <v>#DIV/0!</v>
      </c>
      <c r="I41" s="17" t="e">
        <f t="shared" si="4"/>
        <v>#DIV/0!</v>
      </c>
      <c r="J41" s="16">
        <f t="shared" si="7"/>
        <v>-18</v>
      </c>
    </row>
    <row r="42" spans="1:14" x14ac:dyDescent="0.25">
      <c r="A42" s="16" t="s">
        <v>44</v>
      </c>
      <c r="B42" s="17" t="e">
        <f t="shared" si="6"/>
        <v>#DIV/0!</v>
      </c>
      <c r="C42" s="20"/>
      <c r="D42" s="17" t="e">
        <f t="shared" si="0"/>
        <v>#DIV/0!</v>
      </c>
      <c r="E42" s="18" t="e">
        <f t="shared" si="1"/>
        <v>#DIV/0!</v>
      </c>
      <c r="F42" s="19" t="e">
        <f t="shared" si="5"/>
        <v>#DIV/0!</v>
      </c>
      <c r="G42" s="1" t="e">
        <f t="shared" si="2"/>
        <v>#DIV/0!</v>
      </c>
      <c r="H42" s="1" t="e">
        <f t="shared" si="3"/>
        <v>#DIV/0!</v>
      </c>
      <c r="I42" s="17" t="e">
        <f t="shared" si="4"/>
        <v>#DIV/0!</v>
      </c>
      <c r="J42" s="16">
        <f t="shared" si="7"/>
        <v>-19</v>
      </c>
    </row>
    <row r="43" spans="1:14" x14ac:dyDescent="0.25">
      <c r="A43" s="16" t="s">
        <v>45</v>
      </c>
      <c r="B43" s="17" t="e">
        <f t="shared" si="6"/>
        <v>#DIV/0!</v>
      </c>
      <c r="C43" s="20"/>
      <c r="D43" s="17" t="e">
        <f t="shared" si="0"/>
        <v>#DIV/0!</v>
      </c>
      <c r="E43" s="18" t="e">
        <f t="shared" ref="E43:E74" si="8">B43*$L$6</f>
        <v>#DIV/0!</v>
      </c>
      <c r="F43" s="19" t="e">
        <f t="shared" si="5"/>
        <v>#DIV/0!</v>
      </c>
      <c r="G43" s="1" t="e">
        <f t="shared" si="2"/>
        <v>#DIV/0!</v>
      </c>
      <c r="H43" s="1" t="e">
        <f t="shared" si="3"/>
        <v>#DIV/0!</v>
      </c>
      <c r="I43" s="17" t="e">
        <f t="shared" si="4"/>
        <v>#DIV/0!</v>
      </c>
      <c r="J43" s="16">
        <f t="shared" si="7"/>
        <v>-20</v>
      </c>
    </row>
    <row r="44" spans="1:14" x14ac:dyDescent="0.25">
      <c r="A44" s="16" t="s">
        <v>46</v>
      </c>
      <c r="B44" s="17" t="e">
        <f t="shared" si="6"/>
        <v>#DIV/0!</v>
      </c>
      <c r="C44" s="20"/>
      <c r="D44" s="17" t="e">
        <f t="shared" si="0"/>
        <v>#DIV/0!</v>
      </c>
      <c r="E44" s="18" t="e">
        <f t="shared" si="8"/>
        <v>#DIV/0!</v>
      </c>
      <c r="F44" s="19" t="e">
        <f t="shared" si="5"/>
        <v>#DIV/0!</v>
      </c>
      <c r="G44" s="1" t="e">
        <f t="shared" si="2"/>
        <v>#DIV/0!</v>
      </c>
      <c r="H44" s="1" t="e">
        <f t="shared" si="3"/>
        <v>#DIV/0!</v>
      </c>
      <c r="I44" s="17" t="e">
        <f t="shared" si="4"/>
        <v>#DIV/0!</v>
      </c>
      <c r="J44" s="16">
        <f t="shared" si="7"/>
        <v>-21</v>
      </c>
    </row>
    <row r="45" spans="1:14" x14ac:dyDescent="0.25">
      <c r="A45" s="16" t="s">
        <v>47</v>
      </c>
      <c r="B45" s="17" t="e">
        <f t="shared" si="6"/>
        <v>#DIV/0!</v>
      </c>
      <c r="C45" s="20"/>
      <c r="D45" s="17" t="e">
        <f t="shared" si="0"/>
        <v>#DIV/0!</v>
      </c>
      <c r="E45" s="18" t="e">
        <f t="shared" si="8"/>
        <v>#DIV/0!</v>
      </c>
      <c r="F45" s="19" t="e">
        <f t="shared" si="5"/>
        <v>#DIV/0!</v>
      </c>
      <c r="G45" s="1" t="e">
        <f t="shared" si="2"/>
        <v>#DIV/0!</v>
      </c>
      <c r="H45" s="1" t="e">
        <f t="shared" si="3"/>
        <v>#DIV/0!</v>
      </c>
      <c r="I45" s="17" t="e">
        <f t="shared" si="4"/>
        <v>#DIV/0!</v>
      </c>
      <c r="J45" s="16">
        <f t="shared" si="7"/>
        <v>-22</v>
      </c>
      <c r="M45" s="77"/>
    </row>
    <row r="46" spans="1:14" s="29" customFormat="1" x14ac:dyDescent="0.25">
      <c r="A46" s="16" t="s">
        <v>48</v>
      </c>
      <c r="B46" s="17" t="e">
        <f t="shared" si="6"/>
        <v>#DIV/0!</v>
      </c>
      <c r="C46" s="20"/>
      <c r="D46" s="17" t="e">
        <f t="shared" si="0"/>
        <v>#DIV/0!</v>
      </c>
      <c r="E46" s="18" t="e">
        <f t="shared" si="8"/>
        <v>#DIV/0!</v>
      </c>
      <c r="F46" s="19" t="e">
        <f t="shared" si="5"/>
        <v>#DIV/0!</v>
      </c>
      <c r="G46" s="1" t="e">
        <f t="shared" si="2"/>
        <v>#DIV/0!</v>
      </c>
      <c r="H46" s="1" t="e">
        <f t="shared" si="3"/>
        <v>#DIV/0!</v>
      </c>
      <c r="I46" s="17" t="e">
        <f t="shared" si="4"/>
        <v>#DIV/0!</v>
      </c>
      <c r="J46" s="16">
        <f t="shared" si="7"/>
        <v>-23</v>
      </c>
      <c r="K46" s="83"/>
      <c r="L46" s="77"/>
      <c r="M46" s="77"/>
      <c r="N46" s="83"/>
    </row>
    <row r="47" spans="1:14" s="29" customFormat="1" x14ac:dyDescent="0.25">
      <c r="A47" s="16" t="s">
        <v>49</v>
      </c>
      <c r="B47" s="17" t="e">
        <f t="shared" si="6"/>
        <v>#DIV/0!</v>
      </c>
      <c r="C47" s="20"/>
      <c r="D47" s="17" t="e">
        <f t="shared" si="0"/>
        <v>#DIV/0!</v>
      </c>
      <c r="E47" s="18" t="e">
        <f t="shared" si="8"/>
        <v>#DIV/0!</v>
      </c>
      <c r="F47" s="19" t="e">
        <f t="shared" si="5"/>
        <v>#DIV/0!</v>
      </c>
      <c r="G47" s="1" t="e">
        <f t="shared" si="2"/>
        <v>#DIV/0!</v>
      </c>
      <c r="H47" s="1" t="e">
        <f t="shared" si="3"/>
        <v>#DIV/0!</v>
      </c>
      <c r="I47" s="17" t="e">
        <f t="shared" si="4"/>
        <v>#DIV/0!</v>
      </c>
      <c r="J47" s="16">
        <f t="shared" si="7"/>
        <v>-24</v>
      </c>
      <c r="K47" s="83"/>
      <c r="L47" s="77"/>
      <c r="M47" s="77"/>
      <c r="N47" s="83"/>
    </row>
    <row r="48" spans="1:14" s="29" customFormat="1" x14ac:dyDescent="0.25">
      <c r="A48" s="16" t="s">
        <v>50</v>
      </c>
      <c r="B48" s="17" t="e">
        <f t="shared" si="6"/>
        <v>#DIV/0!</v>
      </c>
      <c r="C48" s="20"/>
      <c r="D48" s="17" t="e">
        <f t="shared" si="0"/>
        <v>#DIV/0!</v>
      </c>
      <c r="E48" s="18" t="e">
        <f t="shared" si="8"/>
        <v>#DIV/0!</v>
      </c>
      <c r="F48" s="19" t="e">
        <f t="shared" si="5"/>
        <v>#DIV/0!</v>
      </c>
      <c r="G48" s="1" t="e">
        <f t="shared" si="2"/>
        <v>#DIV/0!</v>
      </c>
      <c r="H48" s="1" t="e">
        <f t="shared" si="3"/>
        <v>#DIV/0!</v>
      </c>
      <c r="I48" s="17" t="e">
        <f t="shared" si="4"/>
        <v>#DIV/0!</v>
      </c>
      <c r="J48" s="16">
        <f t="shared" si="7"/>
        <v>-25</v>
      </c>
      <c r="K48" s="83"/>
      <c r="L48" s="77"/>
      <c r="M48" s="77"/>
      <c r="N48" s="83"/>
    </row>
    <row r="49" spans="1:14" s="29" customFormat="1" x14ac:dyDescent="0.25">
      <c r="A49" s="16" t="s">
        <v>51</v>
      </c>
      <c r="B49" s="17" t="e">
        <f t="shared" si="6"/>
        <v>#DIV/0!</v>
      </c>
      <c r="C49" s="20"/>
      <c r="D49" s="17" t="e">
        <f t="shared" si="0"/>
        <v>#DIV/0!</v>
      </c>
      <c r="E49" s="18" t="e">
        <f t="shared" si="8"/>
        <v>#DIV/0!</v>
      </c>
      <c r="F49" s="19" t="e">
        <f t="shared" si="5"/>
        <v>#DIV/0!</v>
      </c>
      <c r="G49" s="1" t="e">
        <f t="shared" si="2"/>
        <v>#DIV/0!</v>
      </c>
      <c r="H49" s="1" t="e">
        <f t="shared" si="3"/>
        <v>#DIV/0!</v>
      </c>
      <c r="I49" s="17" t="e">
        <f t="shared" si="4"/>
        <v>#DIV/0!</v>
      </c>
      <c r="J49" s="16">
        <f t="shared" si="7"/>
        <v>-26</v>
      </c>
      <c r="K49" s="83"/>
      <c r="L49" s="77"/>
      <c r="M49" s="77"/>
      <c r="N49" s="83"/>
    </row>
    <row r="50" spans="1:14" s="29" customFormat="1" x14ac:dyDescent="0.25">
      <c r="A50" s="16" t="s">
        <v>52</v>
      </c>
      <c r="B50" s="17" t="e">
        <f t="shared" si="6"/>
        <v>#DIV/0!</v>
      </c>
      <c r="C50" s="20"/>
      <c r="D50" s="17" t="e">
        <f t="shared" si="0"/>
        <v>#DIV/0!</v>
      </c>
      <c r="E50" s="18" t="e">
        <f t="shared" si="8"/>
        <v>#DIV/0!</v>
      </c>
      <c r="F50" s="19" t="e">
        <f t="shared" si="5"/>
        <v>#DIV/0!</v>
      </c>
      <c r="G50" s="1" t="e">
        <f t="shared" si="2"/>
        <v>#DIV/0!</v>
      </c>
      <c r="H50" s="1" t="e">
        <f t="shared" si="3"/>
        <v>#DIV/0!</v>
      </c>
      <c r="I50" s="17" t="e">
        <f t="shared" si="4"/>
        <v>#DIV/0!</v>
      </c>
      <c r="J50" s="16">
        <f t="shared" si="7"/>
        <v>-27</v>
      </c>
      <c r="K50" s="83"/>
      <c r="L50" s="77"/>
      <c r="M50" s="77"/>
      <c r="N50" s="83"/>
    </row>
    <row r="51" spans="1:14" s="29" customFormat="1" x14ac:dyDescent="0.25">
      <c r="A51" s="16" t="s">
        <v>53</v>
      </c>
      <c r="B51" s="17" t="e">
        <f t="shared" si="6"/>
        <v>#DIV/0!</v>
      </c>
      <c r="C51" s="20"/>
      <c r="D51" s="17" t="e">
        <f t="shared" si="0"/>
        <v>#DIV/0!</v>
      </c>
      <c r="E51" s="18" t="e">
        <f t="shared" si="8"/>
        <v>#DIV/0!</v>
      </c>
      <c r="F51" s="19" t="e">
        <f t="shared" si="5"/>
        <v>#DIV/0!</v>
      </c>
      <c r="G51" s="1" t="e">
        <f t="shared" si="2"/>
        <v>#DIV/0!</v>
      </c>
      <c r="H51" s="1" t="e">
        <f t="shared" si="3"/>
        <v>#DIV/0!</v>
      </c>
      <c r="I51" s="17" t="e">
        <f t="shared" si="4"/>
        <v>#DIV/0!</v>
      </c>
      <c r="J51" s="16">
        <f t="shared" si="7"/>
        <v>-28</v>
      </c>
      <c r="K51" s="83"/>
      <c r="L51" s="77"/>
      <c r="M51" s="77"/>
      <c r="N51" s="83"/>
    </row>
    <row r="52" spans="1:14" s="29" customFormat="1" x14ac:dyDescent="0.25">
      <c r="A52" s="16" t="s">
        <v>54</v>
      </c>
      <c r="B52" s="17" t="e">
        <f t="shared" si="6"/>
        <v>#DIV/0!</v>
      </c>
      <c r="C52" s="20"/>
      <c r="D52" s="17" t="e">
        <f t="shared" si="0"/>
        <v>#DIV/0!</v>
      </c>
      <c r="E52" s="18" t="e">
        <f t="shared" si="8"/>
        <v>#DIV/0!</v>
      </c>
      <c r="F52" s="19" t="e">
        <f t="shared" si="5"/>
        <v>#DIV/0!</v>
      </c>
      <c r="G52" s="1" t="e">
        <f t="shared" si="2"/>
        <v>#DIV/0!</v>
      </c>
      <c r="H52" s="1" t="e">
        <f t="shared" si="3"/>
        <v>#DIV/0!</v>
      </c>
      <c r="I52" s="17" t="e">
        <f t="shared" si="4"/>
        <v>#DIV/0!</v>
      </c>
      <c r="J52" s="16">
        <f t="shared" si="7"/>
        <v>-29</v>
      </c>
      <c r="K52" s="83"/>
      <c r="L52" s="77"/>
      <c r="M52" s="77"/>
      <c r="N52" s="83"/>
    </row>
    <row r="53" spans="1:14" s="29" customFormat="1" x14ac:dyDescent="0.25">
      <c r="A53" s="16" t="s">
        <v>55</v>
      </c>
      <c r="B53" s="17" t="e">
        <f t="shared" si="6"/>
        <v>#DIV/0!</v>
      </c>
      <c r="C53" s="20"/>
      <c r="D53" s="17" t="e">
        <f t="shared" si="0"/>
        <v>#DIV/0!</v>
      </c>
      <c r="E53" s="18" t="e">
        <f t="shared" si="8"/>
        <v>#DIV/0!</v>
      </c>
      <c r="F53" s="19" t="e">
        <f t="shared" si="5"/>
        <v>#DIV/0!</v>
      </c>
      <c r="G53" s="1" t="e">
        <f t="shared" si="2"/>
        <v>#DIV/0!</v>
      </c>
      <c r="H53" s="1" t="e">
        <f t="shared" si="3"/>
        <v>#DIV/0!</v>
      </c>
      <c r="I53" s="17" t="e">
        <f t="shared" si="4"/>
        <v>#DIV/0!</v>
      </c>
      <c r="J53" s="16">
        <f t="shared" si="7"/>
        <v>-30</v>
      </c>
      <c r="K53" s="83"/>
      <c r="L53" s="77"/>
      <c r="M53" s="77"/>
      <c r="N53" s="83"/>
    </row>
    <row r="54" spans="1:14" s="29" customFormat="1" x14ac:dyDescent="0.25">
      <c r="A54" s="16" t="s">
        <v>56</v>
      </c>
      <c r="B54" s="17" t="e">
        <f t="shared" si="6"/>
        <v>#DIV/0!</v>
      </c>
      <c r="C54" s="20"/>
      <c r="D54" s="17" t="e">
        <f t="shared" si="0"/>
        <v>#DIV/0!</v>
      </c>
      <c r="E54" s="18" t="e">
        <f t="shared" si="8"/>
        <v>#DIV/0!</v>
      </c>
      <c r="F54" s="19" t="e">
        <f t="shared" si="5"/>
        <v>#DIV/0!</v>
      </c>
      <c r="G54" s="1" t="e">
        <f t="shared" si="2"/>
        <v>#DIV/0!</v>
      </c>
      <c r="H54" s="1" t="e">
        <f t="shared" si="3"/>
        <v>#DIV/0!</v>
      </c>
      <c r="I54" s="17" t="e">
        <f t="shared" si="4"/>
        <v>#DIV/0!</v>
      </c>
      <c r="J54" s="16">
        <f t="shared" si="7"/>
        <v>-31</v>
      </c>
      <c r="K54" s="83"/>
      <c r="L54" s="77"/>
      <c r="M54" s="77"/>
      <c r="N54" s="83"/>
    </row>
    <row r="55" spans="1:14" s="29" customFormat="1" x14ac:dyDescent="0.25">
      <c r="A55" s="16" t="s">
        <v>57</v>
      </c>
      <c r="B55" s="17" t="e">
        <f t="shared" si="6"/>
        <v>#DIV/0!</v>
      </c>
      <c r="C55" s="20"/>
      <c r="D55" s="17" t="e">
        <f t="shared" si="0"/>
        <v>#DIV/0!</v>
      </c>
      <c r="E55" s="18" t="e">
        <f t="shared" si="8"/>
        <v>#DIV/0!</v>
      </c>
      <c r="F55" s="19" t="e">
        <f t="shared" si="5"/>
        <v>#DIV/0!</v>
      </c>
      <c r="G55" s="1" t="e">
        <f t="shared" si="2"/>
        <v>#DIV/0!</v>
      </c>
      <c r="H55" s="1" t="e">
        <f t="shared" si="3"/>
        <v>#DIV/0!</v>
      </c>
      <c r="I55" s="17" t="e">
        <f t="shared" si="4"/>
        <v>#DIV/0!</v>
      </c>
      <c r="J55" s="16">
        <f t="shared" si="7"/>
        <v>-32</v>
      </c>
      <c r="K55" s="83"/>
      <c r="L55" s="77"/>
      <c r="M55" s="77"/>
      <c r="N55" s="83"/>
    </row>
    <row r="56" spans="1:14" s="29" customFormat="1" x14ac:dyDescent="0.25">
      <c r="A56" s="16" t="s">
        <v>58</v>
      </c>
      <c r="B56" s="17" t="e">
        <f t="shared" si="6"/>
        <v>#DIV/0!</v>
      </c>
      <c r="C56" s="20"/>
      <c r="D56" s="17" t="e">
        <f t="shared" si="0"/>
        <v>#DIV/0!</v>
      </c>
      <c r="E56" s="18" t="e">
        <f t="shared" si="8"/>
        <v>#DIV/0!</v>
      </c>
      <c r="F56" s="19" t="e">
        <f t="shared" si="5"/>
        <v>#DIV/0!</v>
      </c>
      <c r="G56" s="1" t="e">
        <f t="shared" si="2"/>
        <v>#DIV/0!</v>
      </c>
      <c r="H56" s="1" t="e">
        <f t="shared" si="3"/>
        <v>#DIV/0!</v>
      </c>
      <c r="I56" s="17" t="e">
        <f t="shared" si="4"/>
        <v>#DIV/0!</v>
      </c>
      <c r="J56" s="16">
        <f t="shared" si="7"/>
        <v>-33</v>
      </c>
      <c r="K56" s="83"/>
      <c r="L56" s="77"/>
      <c r="M56" s="77"/>
      <c r="N56" s="83"/>
    </row>
    <row r="57" spans="1:14" s="29" customFormat="1" x14ac:dyDescent="0.25">
      <c r="A57" s="16" t="s">
        <v>59</v>
      </c>
      <c r="B57" s="17" t="e">
        <f t="shared" si="6"/>
        <v>#DIV/0!</v>
      </c>
      <c r="C57" s="20"/>
      <c r="D57" s="17" t="e">
        <f t="shared" si="0"/>
        <v>#DIV/0!</v>
      </c>
      <c r="E57" s="18" t="e">
        <f t="shared" si="8"/>
        <v>#DIV/0!</v>
      </c>
      <c r="F57" s="19" t="e">
        <f t="shared" si="5"/>
        <v>#DIV/0!</v>
      </c>
      <c r="G57" s="1" t="e">
        <f t="shared" si="2"/>
        <v>#DIV/0!</v>
      </c>
      <c r="H57" s="1" t="e">
        <f t="shared" si="3"/>
        <v>#DIV/0!</v>
      </c>
      <c r="I57" s="17" t="e">
        <f t="shared" si="4"/>
        <v>#DIV/0!</v>
      </c>
      <c r="J57" s="16">
        <f t="shared" si="7"/>
        <v>-34</v>
      </c>
      <c r="K57" s="83"/>
      <c r="L57" s="77"/>
      <c r="M57" s="77"/>
      <c r="N57" s="83"/>
    </row>
    <row r="58" spans="1:14" s="29" customFormat="1" x14ac:dyDescent="0.25">
      <c r="A58" s="16" t="s">
        <v>60</v>
      </c>
      <c r="B58" s="17" t="e">
        <f t="shared" si="6"/>
        <v>#DIV/0!</v>
      </c>
      <c r="C58" s="20"/>
      <c r="D58" s="17" t="e">
        <f t="shared" si="0"/>
        <v>#DIV/0!</v>
      </c>
      <c r="E58" s="18" t="e">
        <f t="shared" si="8"/>
        <v>#DIV/0!</v>
      </c>
      <c r="F58" s="19" t="e">
        <f t="shared" si="5"/>
        <v>#DIV/0!</v>
      </c>
      <c r="G58" s="1" t="e">
        <f t="shared" si="2"/>
        <v>#DIV/0!</v>
      </c>
      <c r="H58" s="1" t="e">
        <f t="shared" si="3"/>
        <v>#DIV/0!</v>
      </c>
      <c r="I58" s="17" t="e">
        <f t="shared" si="4"/>
        <v>#DIV/0!</v>
      </c>
      <c r="J58" s="16">
        <f t="shared" si="7"/>
        <v>-35</v>
      </c>
      <c r="K58" s="83"/>
      <c r="L58" s="77"/>
      <c r="M58" s="72"/>
      <c r="N58" s="83"/>
    </row>
    <row r="59" spans="1:14" x14ac:dyDescent="0.25">
      <c r="A59" s="16" t="s">
        <v>61</v>
      </c>
      <c r="B59" s="17" t="e">
        <f t="shared" si="6"/>
        <v>#DIV/0!</v>
      </c>
      <c r="C59" s="20"/>
      <c r="D59" s="17" t="e">
        <f t="shared" si="0"/>
        <v>#DIV/0!</v>
      </c>
      <c r="E59" s="18" t="e">
        <f t="shared" si="8"/>
        <v>#DIV/0!</v>
      </c>
      <c r="F59" s="19" t="e">
        <f t="shared" si="5"/>
        <v>#DIV/0!</v>
      </c>
      <c r="G59" s="1" t="e">
        <f t="shared" si="2"/>
        <v>#DIV/0!</v>
      </c>
      <c r="H59" s="1" t="e">
        <f t="shared" si="3"/>
        <v>#DIV/0!</v>
      </c>
      <c r="I59" s="17" t="e">
        <f t="shared" si="4"/>
        <v>#DIV/0!</v>
      </c>
      <c r="J59" s="16">
        <f t="shared" si="7"/>
        <v>-36</v>
      </c>
    </row>
    <row r="60" spans="1:14" x14ac:dyDescent="0.25">
      <c r="A60" s="16" t="s">
        <v>62</v>
      </c>
      <c r="B60" s="17" t="e">
        <f t="shared" si="6"/>
        <v>#DIV/0!</v>
      </c>
      <c r="C60" s="20"/>
      <c r="D60" s="17" t="e">
        <f t="shared" si="0"/>
        <v>#DIV/0!</v>
      </c>
      <c r="E60" s="18" t="e">
        <f t="shared" si="8"/>
        <v>#DIV/0!</v>
      </c>
      <c r="F60" s="19" t="e">
        <f t="shared" si="5"/>
        <v>#DIV/0!</v>
      </c>
      <c r="G60" s="1" t="e">
        <f t="shared" si="2"/>
        <v>#DIV/0!</v>
      </c>
      <c r="H60" s="1" t="e">
        <f t="shared" si="3"/>
        <v>#DIV/0!</v>
      </c>
      <c r="I60" s="17" t="e">
        <f t="shared" si="4"/>
        <v>#DIV/0!</v>
      </c>
      <c r="J60" s="16">
        <f t="shared" si="7"/>
        <v>-37</v>
      </c>
    </row>
    <row r="61" spans="1:14" x14ac:dyDescent="0.25">
      <c r="A61" s="16" t="s">
        <v>63</v>
      </c>
      <c r="B61" s="17" t="e">
        <f t="shared" si="6"/>
        <v>#DIV/0!</v>
      </c>
      <c r="C61" s="20"/>
      <c r="D61" s="17" t="e">
        <f t="shared" si="0"/>
        <v>#DIV/0!</v>
      </c>
      <c r="E61" s="18" t="e">
        <f t="shared" si="8"/>
        <v>#DIV/0!</v>
      </c>
      <c r="F61" s="19" t="e">
        <f t="shared" si="5"/>
        <v>#DIV/0!</v>
      </c>
      <c r="G61" s="1" t="e">
        <f t="shared" si="2"/>
        <v>#DIV/0!</v>
      </c>
      <c r="H61" s="1" t="e">
        <f t="shared" si="3"/>
        <v>#DIV/0!</v>
      </c>
      <c r="I61" s="17" t="e">
        <f t="shared" si="4"/>
        <v>#DIV/0!</v>
      </c>
      <c r="J61" s="16">
        <f t="shared" si="7"/>
        <v>-38</v>
      </c>
    </row>
    <row r="62" spans="1:14" x14ac:dyDescent="0.25">
      <c r="A62" s="16" t="s">
        <v>64</v>
      </c>
      <c r="B62" s="17" t="e">
        <f t="shared" si="6"/>
        <v>#DIV/0!</v>
      </c>
      <c r="C62" s="20"/>
      <c r="D62" s="17" t="e">
        <f t="shared" si="0"/>
        <v>#DIV/0!</v>
      </c>
      <c r="E62" s="18" t="e">
        <f t="shared" si="8"/>
        <v>#DIV/0!</v>
      </c>
      <c r="F62" s="19" t="e">
        <f t="shared" si="5"/>
        <v>#DIV/0!</v>
      </c>
      <c r="G62" s="1" t="e">
        <f t="shared" si="2"/>
        <v>#DIV/0!</v>
      </c>
      <c r="H62" s="1" t="e">
        <f t="shared" si="3"/>
        <v>#DIV/0!</v>
      </c>
      <c r="I62" s="17" t="e">
        <f t="shared" si="4"/>
        <v>#DIV/0!</v>
      </c>
      <c r="J62" s="16">
        <f t="shared" si="7"/>
        <v>-39</v>
      </c>
    </row>
    <row r="63" spans="1:14" x14ac:dyDescent="0.25">
      <c r="A63" s="16" t="s">
        <v>65</v>
      </c>
      <c r="B63" s="17" t="e">
        <f t="shared" si="6"/>
        <v>#DIV/0!</v>
      </c>
      <c r="C63" s="20"/>
      <c r="D63" s="17" t="e">
        <f t="shared" si="0"/>
        <v>#DIV/0!</v>
      </c>
      <c r="E63" s="18" t="e">
        <f t="shared" si="8"/>
        <v>#DIV/0!</v>
      </c>
      <c r="F63" s="19" t="e">
        <f t="shared" si="5"/>
        <v>#DIV/0!</v>
      </c>
      <c r="G63" s="1" t="e">
        <f t="shared" si="2"/>
        <v>#DIV/0!</v>
      </c>
      <c r="H63" s="1" t="e">
        <f t="shared" si="3"/>
        <v>#DIV/0!</v>
      </c>
      <c r="I63" s="17" t="e">
        <f t="shared" si="4"/>
        <v>#DIV/0!</v>
      </c>
      <c r="J63" s="16">
        <f t="shared" si="7"/>
        <v>-40</v>
      </c>
    </row>
    <row r="64" spans="1:14" x14ac:dyDescent="0.25">
      <c r="A64" s="16" t="s">
        <v>66</v>
      </c>
      <c r="B64" s="17" t="e">
        <f t="shared" si="6"/>
        <v>#DIV/0!</v>
      </c>
      <c r="C64" s="20"/>
      <c r="D64" s="17" t="e">
        <f t="shared" si="0"/>
        <v>#DIV/0!</v>
      </c>
      <c r="E64" s="18" t="e">
        <f t="shared" si="8"/>
        <v>#DIV/0!</v>
      </c>
      <c r="F64" s="19" t="e">
        <f t="shared" si="5"/>
        <v>#DIV/0!</v>
      </c>
      <c r="G64" s="1" t="e">
        <f t="shared" si="2"/>
        <v>#DIV/0!</v>
      </c>
      <c r="H64" s="1" t="e">
        <f t="shared" si="3"/>
        <v>#DIV/0!</v>
      </c>
      <c r="I64" s="17" t="e">
        <f t="shared" si="4"/>
        <v>#DIV/0!</v>
      </c>
      <c r="J64" s="16">
        <f t="shared" si="7"/>
        <v>-41</v>
      </c>
    </row>
    <row r="65" spans="1:10" x14ac:dyDescent="0.25">
      <c r="A65" s="16" t="s">
        <v>67</v>
      </c>
      <c r="B65" s="17" t="e">
        <f t="shared" si="6"/>
        <v>#DIV/0!</v>
      </c>
      <c r="C65" s="20"/>
      <c r="D65" s="17" t="e">
        <f t="shared" si="0"/>
        <v>#DIV/0!</v>
      </c>
      <c r="E65" s="18" t="e">
        <f t="shared" si="8"/>
        <v>#DIV/0!</v>
      </c>
      <c r="F65" s="19" t="e">
        <f t="shared" si="5"/>
        <v>#DIV/0!</v>
      </c>
      <c r="G65" s="1" t="e">
        <f t="shared" si="2"/>
        <v>#DIV/0!</v>
      </c>
      <c r="H65" s="1" t="e">
        <f t="shared" si="3"/>
        <v>#DIV/0!</v>
      </c>
      <c r="I65" s="17" t="e">
        <f t="shared" si="4"/>
        <v>#DIV/0!</v>
      </c>
      <c r="J65" s="16">
        <f t="shared" si="7"/>
        <v>-42</v>
      </c>
    </row>
    <row r="66" spans="1:10" x14ac:dyDescent="0.25">
      <c r="A66" s="16" t="s">
        <v>68</v>
      </c>
      <c r="B66" s="17" t="e">
        <f t="shared" si="6"/>
        <v>#DIV/0!</v>
      </c>
      <c r="C66" s="20"/>
      <c r="D66" s="17" t="e">
        <f t="shared" si="0"/>
        <v>#DIV/0!</v>
      </c>
      <c r="E66" s="18" t="e">
        <f t="shared" si="8"/>
        <v>#DIV/0!</v>
      </c>
      <c r="F66" s="19" t="e">
        <f t="shared" si="5"/>
        <v>#DIV/0!</v>
      </c>
      <c r="G66" s="1" t="e">
        <f t="shared" si="2"/>
        <v>#DIV/0!</v>
      </c>
      <c r="H66" s="1" t="e">
        <f t="shared" si="3"/>
        <v>#DIV/0!</v>
      </c>
      <c r="I66" s="17" t="e">
        <f t="shared" si="4"/>
        <v>#DIV/0!</v>
      </c>
      <c r="J66" s="16">
        <f t="shared" si="7"/>
        <v>-43</v>
      </c>
    </row>
    <row r="67" spans="1:10" x14ac:dyDescent="0.25">
      <c r="A67" s="16" t="s">
        <v>69</v>
      </c>
      <c r="B67" s="17" t="e">
        <f t="shared" si="6"/>
        <v>#DIV/0!</v>
      </c>
      <c r="C67" s="20"/>
      <c r="D67" s="17" t="e">
        <f t="shared" si="0"/>
        <v>#DIV/0!</v>
      </c>
      <c r="E67" s="18" t="e">
        <f t="shared" si="8"/>
        <v>#DIV/0!</v>
      </c>
      <c r="F67" s="19" t="e">
        <f t="shared" si="5"/>
        <v>#DIV/0!</v>
      </c>
      <c r="G67" s="1" t="e">
        <f t="shared" si="2"/>
        <v>#DIV/0!</v>
      </c>
      <c r="H67" s="1" t="e">
        <f t="shared" si="3"/>
        <v>#DIV/0!</v>
      </c>
      <c r="I67" s="17" t="e">
        <f t="shared" si="4"/>
        <v>#DIV/0!</v>
      </c>
      <c r="J67" s="16">
        <f t="shared" si="7"/>
        <v>-44</v>
      </c>
    </row>
    <row r="68" spans="1:10" x14ac:dyDescent="0.25">
      <c r="A68" s="16" t="s">
        <v>70</v>
      </c>
      <c r="B68" s="17" t="e">
        <f t="shared" si="6"/>
        <v>#DIV/0!</v>
      </c>
      <c r="C68" s="20"/>
      <c r="D68" s="17" t="e">
        <f t="shared" si="0"/>
        <v>#DIV/0!</v>
      </c>
      <c r="E68" s="18" t="e">
        <f t="shared" si="8"/>
        <v>#DIV/0!</v>
      </c>
      <c r="F68" s="19" t="e">
        <f t="shared" si="5"/>
        <v>#DIV/0!</v>
      </c>
      <c r="G68" s="1" t="e">
        <f t="shared" si="2"/>
        <v>#DIV/0!</v>
      </c>
      <c r="H68" s="1" t="e">
        <f t="shared" si="3"/>
        <v>#DIV/0!</v>
      </c>
      <c r="I68" s="17" t="e">
        <f t="shared" si="4"/>
        <v>#DIV/0!</v>
      </c>
      <c r="J68" s="16">
        <f t="shared" si="7"/>
        <v>-45</v>
      </c>
    </row>
    <row r="69" spans="1:10" x14ac:dyDescent="0.25">
      <c r="A69" s="16" t="s">
        <v>71</v>
      </c>
      <c r="B69" s="17" t="e">
        <f t="shared" si="6"/>
        <v>#DIV/0!</v>
      </c>
      <c r="C69" s="20"/>
      <c r="D69" s="17" t="e">
        <f t="shared" si="0"/>
        <v>#DIV/0!</v>
      </c>
      <c r="E69" s="18" t="e">
        <f t="shared" si="8"/>
        <v>#DIV/0!</v>
      </c>
      <c r="F69" s="19" t="e">
        <f t="shared" si="5"/>
        <v>#DIV/0!</v>
      </c>
      <c r="G69" s="1" t="e">
        <f t="shared" si="2"/>
        <v>#DIV/0!</v>
      </c>
      <c r="H69" s="1" t="e">
        <f t="shared" si="3"/>
        <v>#DIV/0!</v>
      </c>
      <c r="I69" s="17" t="e">
        <f t="shared" si="4"/>
        <v>#DIV/0!</v>
      </c>
      <c r="J69" s="16">
        <f t="shared" si="7"/>
        <v>-46</v>
      </c>
    </row>
    <row r="70" spans="1:10" x14ac:dyDescent="0.25">
      <c r="A70" s="16" t="s">
        <v>72</v>
      </c>
      <c r="B70" s="17" t="e">
        <f t="shared" si="6"/>
        <v>#DIV/0!</v>
      </c>
      <c r="C70" s="20"/>
      <c r="D70" s="17" t="e">
        <f t="shared" si="0"/>
        <v>#DIV/0!</v>
      </c>
      <c r="E70" s="18" t="e">
        <f t="shared" si="8"/>
        <v>#DIV/0!</v>
      </c>
      <c r="F70" s="19" t="e">
        <f t="shared" si="5"/>
        <v>#DIV/0!</v>
      </c>
      <c r="G70" s="1" t="e">
        <f t="shared" si="2"/>
        <v>#DIV/0!</v>
      </c>
      <c r="H70" s="1" t="e">
        <f t="shared" si="3"/>
        <v>#DIV/0!</v>
      </c>
      <c r="I70" s="17" t="e">
        <f t="shared" si="4"/>
        <v>#DIV/0!</v>
      </c>
      <c r="J70" s="16">
        <f t="shared" si="7"/>
        <v>-47</v>
      </c>
    </row>
    <row r="71" spans="1:10" x14ac:dyDescent="0.25">
      <c r="A71" s="16" t="s">
        <v>73</v>
      </c>
      <c r="B71" s="17" t="e">
        <f t="shared" si="6"/>
        <v>#DIV/0!</v>
      </c>
      <c r="C71" s="20"/>
      <c r="D71" s="17" t="e">
        <f t="shared" si="0"/>
        <v>#DIV/0!</v>
      </c>
      <c r="E71" s="18" t="e">
        <f t="shared" si="8"/>
        <v>#DIV/0!</v>
      </c>
      <c r="F71" s="19" t="e">
        <f t="shared" si="5"/>
        <v>#DIV/0!</v>
      </c>
      <c r="G71" s="1" t="e">
        <f t="shared" si="2"/>
        <v>#DIV/0!</v>
      </c>
      <c r="H71" s="1" t="e">
        <f t="shared" si="3"/>
        <v>#DIV/0!</v>
      </c>
      <c r="I71" s="17" t="e">
        <f t="shared" si="4"/>
        <v>#DIV/0!</v>
      </c>
      <c r="J71" s="16">
        <f t="shared" si="7"/>
        <v>-48</v>
      </c>
    </row>
    <row r="72" spans="1:10" x14ac:dyDescent="0.25">
      <c r="A72" s="16" t="s">
        <v>74</v>
      </c>
      <c r="B72" s="17" t="e">
        <f t="shared" si="6"/>
        <v>#DIV/0!</v>
      </c>
      <c r="C72" s="20"/>
      <c r="D72" s="17" t="e">
        <f t="shared" si="0"/>
        <v>#DIV/0!</v>
      </c>
      <c r="E72" s="18" t="e">
        <f t="shared" si="8"/>
        <v>#DIV/0!</v>
      </c>
      <c r="F72" s="19" t="e">
        <f t="shared" si="5"/>
        <v>#DIV/0!</v>
      </c>
      <c r="G72" s="1" t="e">
        <f t="shared" si="2"/>
        <v>#DIV/0!</v>
      </c>
      <c r="H72" s="1" t="e">
        <f t="shared" si="3"/>
        <v>#DIV/0!</v>
      </c>
      <c r="I72" s="17" t="e">
        <f t="shared" si="4"/>
        <v>#DIV/0!</v>
      </c>
      <c r="J72" s="16">
        <f t="shared" si="7"/>
        <v>-49</v>
      </c>
    </row>
    <row r="73" spans="1:10" x14ac:dyDescent="0.25">
      <c r="A73" s="16" t="s">
        <v>75</v>
      </c>
      <c r="B73" s="17" t="e">
        <f t="shared" si="6"/>
        <v>#DIV/0!</v>
      </c>
      <c r="C73" s="20"/>
      <c r="D73" s="17" t="e">
        <f t="shared" si="0"/>
        <v>#DIV/0!</v>
      </c>
      <c r="E73" s="18" t="e">
        <f t="shared" si="8"/>
        <v>#DIV/0!</v>
      </c>
      <c r="F73" s="19" t="e">
        <f t="shared" si="5"/>
        <v>#DIV/0!</v>
      </c>
      <c r="G73" s="1" t="e">
        <f t="shared" si="2"/>
        <v>#DIV/0!</v>
      </c>
      <c r="H73" s="1" t="e">
        <f t="shared" si="3"/>
        <v>#DIV/0!</v>
      </c>
      <c r="I73" s="17" t="e">
        <f t="shared" si="4"/>
        <v>#DIV/0!</v>
      </c>
      <c r="J73" s="16">
        <f t="shared" si="7"/>
        <v>-50</v>
      </c>
    </row>
    <row r="74" spans="1:10" x14ac:dyDescent="0.25">
      <c r="A74" s="16" t="s">
        <v>76</v>
      </c>
      <c r="B74" s="17" t="e">
        <f t="shared" si="6"/>
        <v>#DIV/0!</v>
      </c>
      <c r="C74" s="20"/>
      <c r="D74" s="17" t="e">
        <f t="shared" si="0"/>
        <v>#DIV/0!</v>
      </c>
      <c r="E74" s="18" t="e">
        <f t="shared" si="8"/>
        <v>#DIV/0!</v>
      </c>
      <c r="F74" s="19" t="e">
        <f t="shared" si="5"/>
        <v>#DIV/0!</v>
      </c>
      <c r="G74" s="1" t="e">
        <f t="shared" si="2"/>
        <v>#DIV/0!</v>
      </c>
      <c r="H74" s="1" t="e">
        <f t="shared" si="3"/>
        <v>#DIV/0!</v>
      </c>
      <c r="I74" s="17" t="e">
        <f t="shared" si="4"/>
        <v>#DIV/0!</v>
      </c>
      <c r="J74" s="16">
        <f t="shared" si="7"/>
        <v>-51</v>
      </c>
    </row>
    <row r="75" spans="1:10" x14ac:dyDescent="0.25">
      <c r="A75" s="16" t="s">
        <v>77</v>
      </c>
      <c r="B75" s="17" t="e">
        <f t="shared" si="6"/>
        <v>#DIV/0!</v>
      </c>
      <c r="C75" s="20"/>
      <c r="D75" s="17" t="e">
        <f t="shared" ref="D75:D82" si="9">+F75-E75</f>
        <v>#DIV/0!</v>
      </c>
      <c r="E75" s="18" t="e">
        <f t="shared" ref="E75:E82" si="10">B75*$L$6</f>
        <v>#DIV/0!</v>
      </c>
      <c r="F75" s="19" t="e">
        <f t="shared" si="5"/>
        <v>#DIV/0!</v>
      </c>
      <c r="G75" s="1" t="e">
        <f t="shared" ref="G75:G82" si="11">+E75*$B$8</f>
        <v>#DIV/0!</v>
      </c>
      <c r="H75" s="1" t="e">
        <f t="shared" ref="H75:H82" si="12">F75+G75</f>
        <v>#DIV/0!</v>
      </c>
      <c r="I75" s="17" t="e">
        <f t="shared" ref="I75:I82" si="13">+B75-D75</f>
        <v>#DIV/0!</v>
      </c>
      <c r="J75" s="16">
        <f t="shared" si="7"/>
        <v>-52</v>
      </c>
    </row>
    <row r="76" spans="1:10" x14ac:dyDescent="0.25">
      <c r="A76" s="16" t="s">
        <v>78</v>
      </c>
      <c r="B76" s="17" t="e">
        <f t="shared" si="6"/>
        <v>#DIV/0!</v>
      </c>
      <c r="C76" s="20"/>
      <c r="D76" s="17" t="e">
        <f t="shared" si="9"/>
        <v>#DIV/0!</v>
      </c>
      <c r="E76" s="18" t="e">
        <f t="shared" si="10"/>
        <v>#DIV/0!</v>
      </c>
      <c r="F76" s="19" t="e">
        <f t="shared" ref="F76:F82" si="14">(B76*($L$6*(1+$L$6)^J76)/(((1+$L$6)^J76)-1))</f>
        <v>#DIV/0!</v>
      </c>
      <c r="G76" s="1" t="e">
        <f t="shared" si="11"/>
        <v>#DIV/0!</v>
      </c>
      <c r="H76" s="1" t="e">
        <f t="shared" si="12"/>
        <v>#DIV/0!</v>
      </c>
      <c r="I76" s="17" t="e">
        <f t="shared" si="13"/>
        <v>#DIV/0!</v>
      </c>
      <c r="J76" s="16">
        <f t="shared" si="7"/>
        <v>-53</v>
      </c>
    </row>
    <row r="77" spans="1:10" x14ac:dyDescent="0.25">
      <c r="A77" s="16" t="s">
        <v>79</v>
      </c>
      <c r="B77" s="17" t="e">
        <f t="shared" ref="B77:B82" si="15">+I76-C76</f>
        <v>#DIV/0!</v>
      </c>
      <c r="C77" s="20"/>
      <c r="D77" s="17" t="e">
        <f t="shared" si="9"/>
        <v>#DIV/0!</v>
      </c>
      <c r="E77" s="18" t="e">
        <f t="shared" si="10"/>
        <v>#DIV/0!</v>
      </c>
      <c r="F77" s="19" t="e">
        <f t="shared" si="14"/>
        <v>#DIV/0!</v>
      </c>
      <c r="G77" s="1" t="e">
        <f t="shared" si="11"/>
        <v>#DIV/0!</v>
      </c>
      <c r="H77" s="1" t="e">
        <f t="shared" si="12"/>
        <v>#DIV/0!</v>
      </c>
      <c r="I77" s="17" t="e">
        <f t="shared" si="13"/>
        <v>#DIV/0!</v>
      </c>
      <c r="J77" s="16">
        <f t="shared" ref="J77:J82" si="16">J76-1</f>
        <v>-54</v>
      </c>
    </row>
    <row r="78" spans="1:10" x14ac:dyDescent="0.25">
      <c r="A78" s="16" t="s">
        <v>80</v>
      </c>
      <c r="B78" s="17" t="e">
        <f t="shared" si="15"/>
        <v>#DIV/0!</v>
      </c>
      <c r="C78" s="20"/>
      <c r="D78" s="17" t="e">
        <f t="shared" si="9"/>
        <v>#DIV/0!</v>
      </c>
      <c r="E78" s="18" t="e">
        <f t="shared" si="10"/>
        <v>#DIV/0!</v>
      </c>
      <c r="F78" s="19" t="e">
        <f t="shared" si="14"/>
        <v>#DIV/0!</v>
      </c>
      <c r="G78" s="1" t="e">
        <f t="shared" si="11"/>
        <v>#DIV/0!</v>
      </c>
      <c r="H78" s="1" t="e">
        <f t="shared" si="12"/>
        <v>#DIV/0!</v>
      </c>
      <c r="I78" s="17" t="e">
        <f t="shared" si="13"/>
        <v>#DIV/0!</v>
      </c>
      <c r="J78" s="16">
        <f t="shared" si="16"/>
        <v>-55</v>
      </c>
    </row>
    <row r="79" spans="1:10" x14ac:dyDescent="0.25">
      <c r="A79" s="16" t="s">
        <v>81</v>
      </c>
      <c r="B79" s="17" t="e">
        <f t="shared" si="15"/>
        <v>#DIV/0!</v>
      </c>
      <c r="C79" s="20"/>
      <c r="D79" s="17" t="e">
        <f t="shared" si="9"/>
        <v>#DIV/0!</v>
      </c>
      <c r="E79" s="18" t="e">
        <f t="shared" si="10"/>
        <v>#DIV/0!</v>
      </c>
      <c r="F79" s="19" t="e">
        <f t="shared" si="14"/>
        <v>#DIV/0!</v>
      </c>
      <c r="G79" s="1" t="e">
        <f t="shared" si="11"/>
        <v>#DIV/0!</v>
      </c>
      <c r="H79" s="1" t="e">
        <f t="shared" si="12"/>
        <v>#DIV/0!</v>
      </c>
      <c r="I79" s="17" t="e">
        <f t="shared" si="13"/>
        <v>#DIV/0!</v>
      </c>
      <c r="J79" s="16">
        <f t="shared" si="16"/>
        <v>-56</v>
      </c>
    </row>
    <row r="80" spans="1:10" x14ac:dyDescent="0.25">
      <c r="A80" s="16" t="s">
        <v>82</v>
      </c>
      <c r="B80" s="17" t="e">
        <f t="shared" si="15"/>
        <v>#DIV/0!</v>
      </c>
      <c r="C80" s="20"/>
      <c r="D80" s="17" t="e">
        <f t="shared" si="9"/>
        <v>#DIV/0!</v>
      </c>
      <c r="E80" s="18" t="e">
        <f t="shared" si="10"/>
        <v>#DIV/0!</v>
      </c>
      <c r="F80" s="19" t="e">
        <f t="shared" si="14"/>
        <v>#DIV/0!</v>
      </c>
      <c r="G80" s="1" t="e">
        <f t="shared" si="11"/>
        <v>#DIV/0!</v>
      </c>
      <c r="H80" s="1" t="e">
        <f t="shared" si="12"/>
        <v>#DIV/0!</v>
      </c>
      <c r="I80" s="17" t="e">
        <f t="shared" si="13"/>
        <v>#DIV/0!</v>
      </c>
      <c r="J80" s="16">
        <f t="shared" si="16"/>
        <v>-57</v>
      </c>
    </row>
    <row r="81" spans="1:10" x14ac:dyDescent="0.25">
      <c r="A81" s="16" t="s">
        <v>83</v>
      </c>
      <c r="B81" s="17" t="e">
        <f t="shared" si="15"/>
        <v>#DIV/0!</v>
      </c>
      <c r="C81" s="20"/>
      <c r="D81" s="17" t="e">
        <f t="shared" si="9"/>
        <v>#DIV/0!</v>
      </c>
      <c r="E81" s="18" t="e">
        <f t="shared" si="10"/>
        <v>#DIV/0!</v>
      </c>
      <c r="F81" s="19" t="e">
        <f t="shared" si="14"/>
        <v>#DIV/0!</v>
      </c>
      <c r="G81" s="1" t="e">
        <f t="shared" si="11"/>
        <v>#DIV/0!</v>
      </c>
      <c r="H81" s="1" t="e">
        <f t="shared" si="12"/>
        <v>#DIV/0!</v>
      </c>
      <c r="I81" s="17" t="e">
        <f t="shared" si="13"/>
        <v>#DIV/0!</v>
      </c>
      <c r="J81" s="16">
        <f t="shared" si="16"/>
        <v>-58</v>
      </c>
    </row>
    <row r="82" spans="1:10" x14ac:dyDescent="0.25">
      <c r="A82" s="16" t="s">
        <v>84</v>
      </c>
      <c r="B82" s="17" t="e">
        <f t="shared" si="15"/>
        <v>#DIV/0!</v>
      </c>
      <c r="C82" s="20"/>
      <c r="D82" s="17" t="e">
        <f t="shared" si="9"/>
        <v>#DIV/0!</v>
      </c>
      <c r="E82" s="18" t="e">
        <f t="shared" si="10"/>
        <v>#DIV/0!</v>
      </c>
      <c r="F82" s="19" t="e">
        <f t="shared" si="14"/>
        <v>#DIV/0!</v>
      </c>
      <c r="G82" s="1" t="e">
        <f t="shared" si="11"/>
        <v>#DIV/0!</v>
      </c>
      <c r="H82" s="1" t="e">
        <f t="shared" si="12"/>
        <v>#DIV/0!</v>
      </c>
      <c r="I82" s="17" t="e">
        <f t="shared" si="13"/>
        <v>#DIV/0!</v>
      </c>
      <c r="J82" s="16">
        <f t="shared" si="16"/>
        <v>-59</v>
      </c>
    </row>
    <row r="83" spans="1:10" x14ac:dyDescent="0.25">
      <c r="A83" s="30"/>
      <c r="B83" s="31"/>
      <c r="C83" s="31"/>
      <c r="D83" s="31"/>
      <c r="E83" s="32"/>
      <c r="F83" s="33"/>
      <c r="G83" s="34"/>
      <c r="H83" s="33"/>
      <c r="I83" s="31"/>
      <c r="J83" s="30"/>
    </row>
    <row r="84" spans="1:10" x14ac:dyDescent="0.25">
      <c r="A84" s="30"/>
      <c r="B84" s="31"/>
      <c r="C84" s="31"/>
      <c r="D84" s="31"/>
      <c r="E84" s="32"/>
      <c r="F84" s="33"/>
      <c r="G84" s="34"/>
      <c r="H84" s="33"/>
      <c r="I84" s="31"/>
      <c r="J84" s="30"/>
    </row>
    <row r="85" spans="1:10" x14ac:dyDescent="0.25">
      <c r="A85" s="9"/>
      <c r="B85" s="9"/>
      <c r="C85" s="9"/>
      <c r="D85" s="9"/>
      <c r="E85" s="9"/>
      <c r="F85" s="9"/>
      <c r="G85" s="9"/>
      <c r="H85" s="35"/>
      <c r="I85" s="9"/>
      <c r="J85" s="9"/>
    </row>
    <row r="86" spans="1:10" x14ac:dyDescent="0.25">
      <c r="A86" s="9"/>
      <c r="B86" s="9"/>
      <c r="C86" s="9"/>
      <c r="D86" s="9"/>
      <c r="E86" s="9"/>
      <c r="F86" s="9"/>
      <c r="G86" s="9"/>
      <c r="H86" s="35"/>
      <c r="I86" s="9"/>
      <c r="J86" s="9"/>
    </row>
    <row r="87" spans="1:10" x14ac:dyDescent="0.25">
      <c r="A87" s="9"/>
      <c r="B87" s="9"/>
      <c r="C87" s="9"/>
      <c r="D87" s="9"/>
      <c r="E87" s="9"/>
      <c r="F87" s="9"/>
      <c r="G87" s="9"/>
      <c r="H87" s="35"/>
      <c r="I87" s="9"/>
      <c r="J87" s="9"/>
    </row>
    <row r="88" spans="1:10" x14ac:dyDescent="0.25">
      <c r="A88" s="9"/>
      <c r="B88" s="9"/>
      <c r="C88" s="9"/>
      <c r="D88" s="9"/>
      <c r="E88" s="9"/>
      <c r="F88" s="9"/>
      <c r="G88" s="9"/>
      <c r="H88" s="35"/>
      <c r="I88" s="9"/>
      <c r="J88" s="9"/>
    </row>
    <row r="89" spans="1:10" x14ac:dyDescent="0.25">
      <c r="A89" s="9"/>
      <c r="B89" s="9"/>
      <c r="C89" s="9"/>
      <c r="D89" s="9"/>
      <c r="E89" s="9"/>
      <c r="F89" s="9"/>
      <c r="G89" s="9"/>
      <c r="H89" s="35"/>
      <c r="I89" s="9"/>
      <c r="J89" s="9"/>
    </row>
    <row r="90" spans="1:10" x14ac:dyDescent="0.25">
      <c r="A90" s="9"/>
      <c r="B90" s="9"/>
      <c r="C90" s="9"/>
      <c r="D90" s="9"/>
      <c r="E90" s="9"/>
      <c r="F90" s="9"/>
      <c r="G90" s="9"/>
      <c r="H90" s="35"/>
      <c r="I90" s="9"/>
      <c r="J90" s="9"/>
    </row>
    <row r="91" spans="1:10" x14ac:dyDescent="0.25">
      <c r="A91" s="9"/>
      <c r="B91" s="9"/>
      <c r="C91" s="9"/>
      <c r="D91" s="9"/>
      <c r="E91" s="9"/>
      <c r="F91" s="9"/>
      <c r="G91" s="9"/>
      <c r="H91" s="35"/>
      <c r="I91" s="9"/>
      <c r="J91" s="9"/>
    </row>
    <row r="92" spans="1:10" x14ac:dyDescent="0.25">
      <c r="A92" s="9"/>
      <c r="B92" s="9"/>
      <c r="C92" s="9"/>
      <c r="D92" s="9"/>
      <c r="E92" s="9"/>
      <c r="F92" s="9"/>
      <c r="G92" s="9"/>
      <c r="H92" s="35"/>
      <c r="I92" s="9"/>
      <c r="J92" s="9"/>
    </row>
    <row r="93" spans="1:10" x14ac:dyDescent="0.25">
      <c r="A93" s="9"/>
      <c r="B93" s="9"/>
      <c r="C93" s="9"/>
      <c r="D93" s="9"/>
      <c r="E93" s="9"/>
      <c r="F93" s="9"/>
      <c r="G93" s="9"/>
      <c r="H93" s="35"/>
      <c r="I93" s="9"/>
      <c r="J93" s="9"/>
    </row>
    <row r="94" spans="1:10" x14ac:dyDescent="0.25">
      <c r="A94" s="9"/>
      <c r="B94" s="9"/>
      <c r="C94" s="9"/>
      <c r="D94" s="9"/>
      <c r="E94" s="9"/>
      <c r="F94" s="9"/>
      <c r="G94" s="9"/>
      <c r="H94" s="35"/>
      <c r="I94" s="9"/>
      <c r="J94" s="9"/>
    </row>
    <row r="95" spans="1:10" x14ac:dyDescent="0.25">
      <c r="A95" s="9"/>
      <c r="B95" s="9"/>
      <c r="C95" s="9"/>
      <c r="D95" s="9"/>
      <c r="E95" s="9"/>
      <c r="F95" s="9"/>
      <c r="G95" s="9"/>
      <c r="H95" s="35"/>
      <c r="I95" s="9"/>
      <c r="J95" s="9"/>
    </row>
  </sheetData>
  <sheetProtectionX algorithmName="SHA-512" hashValue="QeMxzk4F4hX0KoGVr9Oz02FDQ2dm/Au/haxFCAlf/gcnVawFJ1yuix5juR3pr0Ze4VMKc1A4rJKPX3MQy+0/wQ==" saltValue="YPcxA5ED21yXqzM0gWSB1A==" spinCount="100000" sheet="1" objects="1" scenarios="1"/>
  <dataValidations count="1">
    <dataValidation type="list" allowBlank="1" showInputMessage="1" showErrorMessage="1" sqref="B5" xr:uid="{00000000-0002-0000-0100-000000000000}">
      <formula1>$M$3:$M$9</formula1>
    </dataValidation>
  </dataValidations>
  <pageMargins left="0.25" right="0.25" top="0.75" bottom="0.75" header="0.3" footer="0.3"/>
  <pageSetup paperSize="119" scale="77" fitToHeight="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0DC4-BFBB-4288-94A8-9ADD6C68A52F}">
  <sheetPr>
    <tabColor rgb="FFFFC000"/>
    <pageSetUpPr fitToPage="1"/>
  </sheetPr>
  <dimension ref="A1:N26"/>
  <sheetViews>
    <sheetView showGridLines="0" tabSelected="1" zoomScaleNormal="100" workbookViewId="0">
      <selection activeCell="B5" sqref="B5"/>
    </sheetView>
  </sheetViews>
  <sheetFormatPr baseColWidth="10" defaultColWidth="11.5" defaultRowHeight="12.75" x14ac:dyDescent="0.25"/>
  <cols>
    <col min="1" max="1" width="15.3984375" style="3" customWidth="1"/>
    <col min="2" max="2" width="17.5" style="3" customWidth="1"/>
    <col min="3" max="3" width="15.69921875" style="3" customWidth="1"/>
    <col min="4" max="4" width="12" style="3" customWidth="1"/>
    <col min="5" max="5" width="13.296875" style="3" customWidth="1"/>
    <col min="6" max="6" width="11.796875" style="3" customWidth="1"/>
    <col min="7" max="7" width="9.5" style="3" customWidth="1"/>
    <col min="8" max="8" width="12.296875" style="36" bestFit="1" customWidth="1"/>
    <col min="9" max="9" width="12.796875" style="3" bestFit="1" customWidth="1"/>
    <col min="10" max="10" width="10" style="3" customWidth="1"/>
    <col min="11" max="11" width="3.59765625" style="3" customWidth="1"/>
    <col min="12" max="12" width="8" style="111" hidden="1" customWidth="1"/>
    <col min="13" max="14" width="4.5" style="80" hidden="1" customWidth="1"/>
    <col min="15" max="16384" width="11.5" style="3"/>
  </cols>
  <sheetData>
    <row r="1" spans="1:14" s="48" customFormat="1" ht="19" customHeight="1" x14ac:dyDescent="0.25">
      <c r="A1" s="55" t="s">
        <v>0</v>
      </c>
      <c r="B1" s="108" t="str">
        <f>IF(B5&gt;48,("MENSUAL"),("QUINCENAL"))</f>
        <v>QUINCENAL</v>
      </c>
      <c r="D1" s="49"/>
      <c r="E1" s="49"/>
      <c r="F1" s="49"/>
      <c r="G1" s="49"/>
      <c r="H1" s="50"/>
      <c r="I1" s="49"/>
      <c r="J1" s="51" t="s">
        <v>178</v>
      </c>
      <c r="L1" s="110"/>
      <c r="M1" s="79"/>
      <c r="N1" s="79"/>
    </row>
    <row r="2" spans="1:14" ht="17.75" x14ac:dyDescent="0.35">
      <c r="A2" s="4" t="s">
        <v>1</v>
      </c>
      <c r="B2" s="46">
        <f>B3</f>
        <v>50000</v>
      </c>
      <c r="C2" s="5"/>
      <c r="D2" s="6"/>
      <c r="E2" s="6"/>
      <c r="F2" s="6"/>
      <c r="G2" s="105"/>
      <c r="H2" s="106"/>
      <c r="I2" s="107"/>
      <c r="J2" s="104" t="s">
        <v>174</v>
      </c>
    </row>
    <row r="3" spans="1:14" ht="26.05" customHeight="1" x14ac:dyDescent="0.25">
      <c r="A3" s="37" t="s">
        <v>2</v>
      </c>
      <c r="B3" s="65">
        <v>50000</v>
      </c>
      <c r="C3" s="62" t="s">
        <v>120</v>
      </c>
      <c r="D3" s="70"/>
      <c r="E3" s="84"/>
      <c r="F3" s="84"/>
      <c r="G3" s="85"/>
      <c r="H3" s="85"/>
      <c r="I3" s="86"/>
      <c r="J3" s="101"/>
      <c r="K3" s="72"/>
      <c r="L3" s="112" t="s">
        <v>3</v>
      </c>
      <c r="M3" s="80">
        <v>3</v>
      </c>
      <c r="N3" s="114">
        <v>0.46</v>
      </c>
    </row>
    <row r="4" spans="1:14" ht="26.05" customHeight="1" x14ac:dyDescent="0.3">
      <c r="A4" s="56" t="s">
        <v>123</v>
      </c>
      <c r="B4" s="117">
        <v>0.46</v>
      </c>
      <c r="C4" s="11"/>
      <c r="D4" s="72"/>
      <c r="H4" s="85"/>
      <c r="I4" s="88"/>
      <c r="J4" s="102"/>
      <c r="K4" s="72"/>
      <c r="L4" s="113">
        <f>+B4/360</f>
        <v>1.2777777777777779E-3</v>
      </c>
      <c r="M4" s="80">
        <v>6</v>
      </c>
      <c r="N4" s="114">
        <v>0.47</v>
      </c>
    </row>
    <row r="5" spans="1:14" ht="26.05" customHeight="1" x14ac:dyDescent="0.25">
      <c r="A5" s="56" t="s">
        <v>6</v>
      </c>
      <c r="B5" s="116">
        <v>3</v>
      </c>
      <c r="C5" s="11"/>
      <c r="D5" s="72"/>
      <c r="H5" s="85"/>
      <c r="I5" s="88"/>
      <c r="J5" s="70"/>
      <c r="K5" s="72"/>
      <c r="L5" s="112" t="s">
        <v>4</v>
      </c>
    </row>
    <row r="6" spans="1:14" ht="25.5" x14ac:dyDescent="0.25">
      <c r="A6" s="47" t="s">
        <v>115</v>
      </c>
      <c r="B6" s="57">
        <f>+F11</f>
        <v>8901.2035708642197</v>
      </c>
      <c r="C6" s="11"/>
      <c r="D6" s="71"/>
      <c r="E6" s="90"/>
      <c r="F6" s="91"/>
      <c r="G6" s="85"/>
      <c r="H6" s="85"/>
      <c r="I6" s="88"/>
      <c r="J6" s="70"/>
      <c r="K6" s="72"/>
      <c r="L6" s="113">
        <f>+B4/24</f>
        <v>1.9166666666666669E-2</v>
      </c>
    </row>
    <row r="7" spans="1:14" ht="35.450000000000003" customHeight="1" x14ac:dyDescent="0.25">
      <c r="A7" s="47" t="s">
        <v>116</v>
      </c>
      <c r="B7" s="57">
        <f>1000*(L6*(1+L6)^J11)/(((1+L6)^J11)-1)</f>
        <v>178.02407141728438</v>
      </c>
      <c r="C7" s="11"/>
      <c r="D7" s="60" t="s">
        <v>118</v>
      </c>
      <c r="E7" s="52"/>
      <c r="F7" s="103"/>
      <c r="G7" s="54"/>
      <c r="H7" s="103"/>
      <c r="I7" s="118">
        <v>72</v>
      </c>
      <c r="J7" s="119"/>
      <c r="L7" s="112"/>
    </row>
    <row r="8" spans="1:14" ht="19.55" customHeight="1" x14ac:dyDescent="0.25">
      <c r="A8" s="58" t="s">
        <v>7</v>
      </c>
      <c r="B8" s="59">
        <v>0.16</v>
      </c>
      <c r="C8" s="8"/>
      <c r="D8" s="61" t="s">
        <v>119</v>
      </c>
      <c r="E8" s="52"/>
      <c r="F8" s="120"/>
      <c r="G8" s="120"/>
      <c r="H8" s="120"/>
      <c r="I8" s="10"/>
      <c r="J8" s="43">
        <f ca="1">TODAY()</f>
        <v>45910</v>
      </c>
      <c r="L8" s="113"/>
    </row>
    <row r="9" spans="1:14" x14ac:dyDescent="0.25">
      <c r="A9" s="45"/>
      <c r="B9" s="39"/>
      <c r="C9" s="40"/>
      <c r="D9" s="12"/>
      <c r="E9" s="12"/>
      <c r="F9" s="12"/>
      <c r="G9" s="12"/>
      <c r="H9" s="12"/>
      <c r="I9" s="2"/>
      <c r="J9" s="41" t="s">
        <v>109</v>
      </c>
      <c r="L9" s="81"/>
    </row>
    <row r="10" spans="1:14" s="15" customFormat="1" ht="33.549999999999997" customHeight="1" x14ac:dyDescent="0.25">
      <c r="A10" s="13" t="s">
        <v>8</v>
      </c>
      <c r="B10" s="13" t="s">
        <v>111</v>
      </c>
      <c r="C10" s="38" t="s">
        <v>9</v>
      </c>
      <c r="D10" s="13" t="s">
        <v>10</v>
      </c>
      <c r="E10" s="13" t="s">
        <v>112</v>
      </c>
      <c r="F10" s="13" t="s">
        <v>117</v>
      </c>
      <c r="G10" s="13" t="s">
        <v>113</v>
      </c>
      <c r="H10" s="13" t="s">
        <v>175</v>
      </c>
      <c r="I10" s="14" t="s">
        <v>11</v>
      </c>
      <c r="J10" s="13" t="s">
        <v>12</v>
      </c>
      <c r="L10" s="81"/>
      <c r="M10" s="81"/>
      <c r="N10" s="81"/>
    </row>
    <row r="11" spans="1:14" x14ac:dyDescent="0.25">
      <c r="A11" s="16" t="s">
        <v>13</v>
      </c>
      <c r="B11" s="17">
        <f>+B3</f>
        <v>50000</v>
      </c>
      <c r="C11" s="20"/>
      <c r="D11" s="17">
        <f t="shared" ref="D11:D15" si="0">+F11-E11</f>
        <v>7942.8702375308858</v>
      </c>
      <c r="E11" s="18">
        <f t="shared" ref="E11:E15" si="1">IF($B$5&gt;=60,(B11*$L$8),(B11*$L$6))</f>
        <v>958.33333333333348</v>
      </c>
      <c r="F11" s="19">
        <f t="shared" ref="F11:F15" si="2">IF($B$5&gt;=60,(B11*($L$8*(1+$L$8)^J11)/(((1+$L$8)^J11)-1)),B11*($L$6*(1+$L$6)^J11)/(((1+$L$6)^J11)-1))</f>
        <v>8901.2035708642197</v>
      </c>
      <c r="G11" s="1">
        <f t="shared" ref="G11:G15" si="3">+E11*$B$8</f>
        <v>153.33333333333337</v>
      </c>
      <c r="H11" s="1">
        <f t="shared" ref="H11:H15" si="4">F11+G11</f>
        <v>9054.5369041975537</v>
      </c>
      <c r="I11" s="17">
        <f t="shared" ref="I11:I15" si="5">+B11-D11</f>
        <v>42057.129762469114</v>
      </c>
      <c r="J11" s="16">
        <f>B5*2</f>
        <v>6</v>
      </c>
    </row>
    <row r="12" spans="1:14" x14ac:dyDescent="0.25">
      <c r="A12" s="16" t="s">
        <v>14</v>
      </c>
      <c r="B12" s="17">
        <f t="shared" ref="B12:B15" si="6">+I11-C11</f>
        <v>42057.129762469114</v>
      </c>
      <c r="C12" s="20"/>
      <c r="D12" s="17">
        <f t="shared" si="0"/>
        <v>8095.1085837502287</v>
      </c>
      <c r="E12" s="18">
        <f t="shared" si="1"/>
        <v>806.09498711399146</v>
      </c>
      <c r="F12" s="19">
        <f t="shared" si="2"/>
        <v>8901.2035708642197</v>
      </c>
      <c r="G12" s="1">
        <f t="shared" si="3"/>
        <v>128.97519793823864</v>
      </c>
      <c r="H12" s="1">
        <f t="shared" si="4"/>
        <v>9030.1787688024579</v>
      </c>
      <c r="I12" s="17">
        <f t="shared" si="5"/>
        <v>33962.021178718889</v>
      </c>
      <c r="J12" s="16">
        <f>J11-1</f>
        <v>5</v>
      </c>
    </row>
    <row r="13" spans="1:14" x14ac:dyDescent="0.25">
      <c r="A13" s="16" t="s">
        <v>15</v>
      </c>
      <c r="B13" s="17">
        <f t="shared" si="6"/>
        <v>33962.021178718889</v>
      </c>
      <c r="C13" s="20"/>
      <c r="D13" s="17">
        <f t="shared" si="0"/>
        <v>8250.2648316054474</v>
      </c>
      <c r="E13" s="18">
        <f t="shared" si="1"/>
        <v>650.93873925877881</v>
      </c>
      <c r="F13" s="19">
        <f t="shared" si="2"/>
        <v>8901.203570864227</v>
      </c>
      <c r="G13" s="1">
        <f t="shared" si="3"/>
        <v>104.15019828140461</v>
      </c>
      <c r="H13" s="1">
        <f t="shared" si="4"/>
        <v>9005.3537691456313</v>
      </c>
      <c r="I13" s="17">
        <f t="shared" si="5"/>
        <v>25711.756347113442</v>
      </c>
      <c r="J13" s="16">
        <f t="shared" ref="J13:J22" si="7">J12-1</f>
        <v>4</v>
      </c>
    </row>
    <row r="14" spans="1:14" x14ac:dyDescent="0.25">
      <c r="A14" s="16" t="s">
        <v>16</v>
      </c>
      <c r="B14" s="17">
        <f t="shared" si="6"/>
        <v>25711.756347113442</v>
      </c>
      <c r="C14" s="20"/>
      <c r="D14" s="17">
        <f t="shared" si="0"/>
        <v>8408.3949075445471</v>
      </c>
      <c r="E14" s="18">
        <f t="shared" si="1"/>
        <v>492.80866331967434</v>
      </c>
      <c r="F14" s="19">
        <f t="shared" si="2"/>
        <v>8901.2035708642215</v>
      </c>
      <c r="G14" s="1">
        <f t="shared" si="3"/>
        <v>78.849386131147895</v>
      </c>
      <c r="H14" s="1">
        <f t="shared" si="4"/>
        <v>8980.0529569953687</v>
      </c>
      <c r="I14" s="17">
        <f t="shared" si="5"/>
        <v>17303.361439568893</v>
      </c>
      <c r="J14" s="16">
        <f t="shared" si="7"/>
        <v>3</v>
      </c>
    </row>
    <row r="15" spans="1:14" x14ac:dyDescent="0.25">
      <c r="A15" s="16" t="s">
        <v>17</v>
      </c>
      <c r="B15" s="17">
        <f t="shared" si="6"/>
        <v>17303.361439568893</v>
      </c>
      <c r="C15" s="20"/>
      <c r="D15" s="17">
        <f t="shared" si="0"/>
        <v>8569.5558099391674</v>
      </c>
      <c r="E15" s="18">
        <f t="shared" si="1"/>
        <v>331.64776092507049</v>
      </c>
      <c r="F15" s="19">
        <f t="shared" si="2"/>
        <v>8901.2035708642379</v>
      </c>
      <c r="G15" s="1">
        <f t="shared" si="3"/>
        <v>53.063641748011278</v>
      </c>
      <c r="H15" s="1">
        <f t="shared" si="4"/>
        <v>8954.2672126122488</v>
      </c>
      <c r="I15" s="17">
        <f t="shared" si="5"/>
        <v>8733.8056296297254</v>
      </c>
      <c r="J15" s="16">
        <f t="shared" si="7"/>
        <v>2</v>
      </c>
    </row>
    <row r="16" spans="1:14" x14ac:dyDescent="0.25">
      <c r="A16" s="16" t="s">
        <v>18</v>
      </c>
      <c r="B16" s="17">
        <f t="shared" ref="B16:B21" si="8">+I15-C15</f>
        <v>8733.8056296297254</v>
      </c>
      <c r="C16" s="20"/>
      <c r="D16" s="17">
        <f t="shared" ref="D16:D21" si="9">+F16-E16</f>
        <v>8733.8056296296782</v>
      </c>
      <c r="E16" s="18">
        <f t="shared" ref="E16:E21" si="10">IF($B$5&gt;=60,(B16*$L$8),(B16*$L$6))</f>
        <v>167.39794123456974</v>
      </c>
      <c r="F16" s="19">
        <f t="shared" ref="F16:F21" si="11">IF($B$5&gt;=60,(B16*($L$8*(1+$L$8)^J16)/(((1+$L$8)^J16)-1)),B16*($L$6*(1+$L$6)^J16)/(((1+$L$6)^J16)-1))</f>
        <v>8901.203570864247</v>
      </c>
      <c r="G16" s="1">
        <f t="shared" ref="G16:G21" si="12">+E16*$B$8</f>
        <v>26.78367059753116</v>
      </c>
      <c r="H16" s="1">
        <f t="shared" ref="H16:H21" si="13">F16+G16</f>
        <v>8927.9872414617785</v>
      </c>
      <c r="I16" s="17">
        <f t="shared" ref="I16:I21" si="14">+B16-D16</f>
        <v>4.7293724492192268E-11</v>
      </c>
      <c r="J16" s="16">
        <f t="shared" si="7"/>
        <v>1</v>
      </c>
    </row>
    <row r="17" spans="1:10" x14ac:dyDescent="0.25">
      <c r="A17" s="16" t="s">
        <v>19</v>
      </c>
      <c r="B17" s="17">
        <f t="shared" si="8"/>
        <v>4.7293724492192268E-11</v>
      </c>
      <c r="C17" s="20"/>
      <c r="D17" s="17" t="e">
        <f t="shared" si="9"/>
        <v>#DIV/0!</v>
      </c>
      <c r="E17" s="18">
        <f t="shared" si="10"/>
        <v>9.0646305276701861E-13</v>
      </c>
      <c r="F17" s="19" t="e">
        <f t="shared" si="11"/>
        <v>#DIV/0!</v>
      </c>
      <c r="G17" s="1">
        <f t="shared" si="12"/>
        <v>1.4503408844272299E-13</v>
      </c>
      <c r="H17" s="1" t="e">
        <f t="shared" si="13"/>
        <v>#DIV/0!</v>
      </c>
      <c r="I17" s="17" t="e">
        <f t="shared" si="14"/>
        <v>#DIV/0!</v>
      </c>
      <c r="J17" s="16">
        <f t="shared" si="7"/>
        <v>0</v>
      </c>
    </row>
    <row r="18" spans="1:10" x14ac:dyDescent="0.25">
      <c r="A18" s="16" t="s">
        <v>20</v>
      </c>
      <c r="B18" s="17" t="e">
        <f t="shared" si="8"/>
        <v>#DIV/0!</v>
      </c>
      <c r="C18" s="20"/>
      <c r="D18" s="17" t="e">
        <f t="shared" si="9"/>
        <v>#DIV/0!</v>
      </c>
      <c r="E18" s="18" t="e">
        <f t="shared" si="10"/>
        <v>#DIV/0!</v>
      </c>
      <c r="F18" s="19" t="e">
        <f t="shared" si="11"/>
        <v>#DIV/0!</v>
      </c>
      <c r="G18" s="1" t="e">
        <f t="shared" si="12"/>
        <v>#DIV/0!</v>
      </c>
      <c r="H18" s="1" t="e">
        <f t="shared" si="13"/>
        <v>#DIV/0!</v>
      </c>
      <c r="I18" s="17" t="e">
        <f t="shared" si="14"/>
        <v>#DIV/0!</v>
      </c>
      <c r="J18" s="16">
        <f t="shared" si="7"/>
        <v>-1</v>
      </c>
    </row>
    <row r="19" spans="1:10" x14ac:dyDescent="0.25">
      <c r="A19" s="16" t="s">
        <v>21</v>
      </c>
      <c r="B19" s="17" t="e">
        <f t="shared" si="8"/>
        <v>#DIV/0!</v>
      </c>
      <c r="C19" s="20"/>
      <c r="D19" s="17" t="e">
        <f t="shared" si="9"/>
        <v>#DIV/0!</v>
      </c>
      <c r="E19" s="18" t="e">
        <f t="shared" si="10"/>
        <v>#DIV/0!</v>
      </c>
      <c r="F19" s="19" t="e">
        <f t="shared" si="11"/>
        <v>#DIV/0!</v>
      </c>
      <c r="G19" s="1" t="e">
        <f t="shared" si="12"/>
        <v>#DIV/0!</v>
      </c>
      <c r="H19" s="1" t="e">
        <f t="shared" si="13"/>
        <v>#DIV/0!</v>
      </c>
      <c r="I19" s="17" t="e">
        <f t="shared" si="14"/>
        <v>#DIV/0!</v>
      </c>
      <c r="J19" s="16">
        <f t="shared" si="7"/>
        <v>-2</v>
      </c>
    </row>
    <row r="20" spans="1:10" x14ac:dyDescent="0.25">
      <c r="A20" s="16" t="s">
        <v>22</v>
      </c>
      <c r="B20" s="17" t="e">
        <f t="shared" si="8"/>
        <v>#DIV/0!</v>
      </c>
      <c r="C20" s="20"/>
      <c r="D20" s="17" t="e">
        <f t="shared" si="9"/>
        <v>#DIV/0!</v>
      </c>
      <c r="E20" s="18" t="e">
        <f t="shared" si="10"/>
        <v>#DIV/0!</v>
      </c>
      <c r="F20" s="19" t="e">
        <f t="shared" si="11"/>
        <v>#DIV/0!</v>
      </c>
      <c r="G20" s="1" t="e">
        <f t="shared" si="12"/>
        <v>#DIV/0!</v>
      </c>
      <c r="H20" s="1" t="e">
        <f t="shared" si="13"/>
        <v>#DIV/0!</v>
      </c>
      <c r="I20" s="17" t="e">
        <f t="shared" si="14"/>
        <v>#DIV/0!</v>
      </c>
      <c r="J20" s="16">
        <f t="shared" si="7"/>
        <v>-3</v>
      </c>
    </row>
    <row r="21" spans="1:10" x14ac:dyDescent="0.25">
      <c r="A21" s="16" t="s">
        <v>23</v>
      </c>
      <c r="B21" s="17" t="e">
        <f t="shared" si="8"/>
        <v>#DIV/0!</v>
      </c>
      <c r="C21" s="20"/>
      <c r="D21" s="17" t="e">
        <f t="shared" si="9"/>
        <v>#DIV/0!</v>
      </c>
      <c r="E21" s="18" t="e">
        <f t="shared" si="10"/>
        <v>#DIV/0!</v>
      </c>
      <c r="F21" s="19" t="e">
        <f t="shared" si="11"/>
        <v>#DIV/0!</v>
      </c>
      <c r="G21" s="1" t="e">
        <f t="shared" si="12"/>
        <v>#DIV/0!</v>
      </c>
      <c r="H21" s="1" t="e">
        <f t="shared" si="13"/>
        <v>#DIV/0!</v>
      </c>
      <c r="I21" s="17" t="e">
        <f t="shared" si="14"/>
        <v>#DIV/0!</v>
      </c>
      <c r="J21" s="16">
        <f t="shared" si="7"/>
        <v>-4</v>
      </c>
    </row>
    <row r="22" spans="1:10" x14ac:dyDescent="0.25">
      <c r="A22" s="16" t="s">
        <v>24</v>
      </c>
      <c r="B22" s="17" t="e">
        <f t="shared" ref="B22" si="15">+I21-C21</f>
        <v>#DIV/0!</v>
      </c>
      <c r="C22" s="20"/>
      <c r="D22" s="17" t="e">
        <f t="shared" ref="D22" si="16">+F22-E22</f>
        <v>#DIV/0!</v>
      </c>
      <c r="E22" s="18" t="e">
        <f t="shared" ref="E22" si="17">IF($B$5&gt;=60,(B22*$L$8),(B22*$L$6))</f>
        <v>#DIV/0!</v>
      </c>
      <c r="F22" s="19" t="e">
        <f t="shared" ref="F22" si="18">IF($B$5&gt;=60,(B22*($L$8*(1+$L$8)^J22)/(((1+$L$8)^J22)-1)),B22*($L$6*(1+$L$6)^J22)/(((1+$L$6)^J22)-1))</f>
        <v>#DIV/0!</v>
      </c>
      <c r="G22" s="1" t="e">
        <f t="shared" ref="G22" si="19">+E22*$B$8</f>
        <v>#DIV/0!</v>
      </c>
      <c r="H22" s="1" t="e">
        <f t="shared" ref="H22" si="20">F22+G22</f>
        <v>#DIV/0!</v>
      </c>
      <c r="I22" s="17" t="e">
        <f t="shared" ref="I22" si="21">+B22-D22</f>
        <v>#DIV/0!</v>
      </c>
      <c r="J22" s="16">
        <f t="shared" si="7"/>
        <v>-5</v>
      </c>
    </row>
    <row r="23" spans="1:10" x14ac:dyDescent="0.25">
      <c r="A23" s="9"/>
      <c r="B23" s="9"/>
      <c r="C23" s="9"/>
      <c r="D23" s="9"/>
      <c r="E23" s="9"/>
      <c r="F23" s="9"/>
      <c r="G23" s="9"/>
      <c r="H23" s="35"/>
      <c r="I23" s="9"/>
      <c r="J23" s="9"/>
    </row>
    <row r="24" spans="1:10" x14ac:dyDescent="0.25">
      <c r="A24" s="35" t="s">
        <v>176</v>
      </c>
      <c r="B24" s="9"/>
      <c r="C24" s="9"/>
      <c r="D24" s="9"/>
      <c r="E24" s="9"/>
      <c r="F24" s="9"/>
      <c r="G24" s="9"/>
      <c r="H24" s="35"/>
      <c r="I24" s="9"/>
      <c r="J24" s="9"/>
    </row>
    <row r="25" spans="1:10" x14ac:dyDescent="0.25">
      <c r="A25" s="9"/>
      <c r="B25" s="9"/>
      <c r="C25" s="9"/>
      <c r="D25" s="9"/>
      <c r="E25" s="9"/>
      <c r="F25" s="9"/>
      <c r="G25" s="9"/>
      <c r="H25" s="35"/>
      <c r="I25" s="9"/>
      <c r="J25" s="9"/>
    </row>
    <row r="26" spans="1:10" x14ac:dyDescent="0.25">
      <c r="A26" s="9"/>
      <c r="B26" s="9"/>
      <c r="C26" s="9"/>
      <c r="D26" s="9"/>
      <c r="E26" s="9"/>
      <c r="F26" s="9"/>
      <c r="G26" s="9"/>
      <c r="H26" s="35"/>
      <c r="I26" s="9"/>
      <c r="J26" s="9"/>
    </row>
  </sheetData>
  <sheetProtectionX algorithmName="SHA-512" hashValue="HGoNBi2Iu7yp/xei8u68CySAAXqzfmnF8HbiQmkshHWg76Kvqxg7Zg8qZr3zBXDkmafevmSQoX7tgzCNLrWoXA==" saltValue="g1avVj5Z+BZgK5iuwuP0jw==" spinCount="100000" sheet="1" objects="1" scenarios="1"/>
  <dataConsolidate/>
  <phoneticPr fontId="6" type="noConversion"/>
  <dataValidations count="2">
    <dataValidation type="list" allowBlank="1" showInputMessage="1" showErrorMessage="1" sqref="B5" xr:uid="{77DE8640-CF70-4866-8B47-174A052CDD93}">
      <formula1>$M$3:$M$4</formula1>
    </dataValidation>
    <dataValidation type="list" allowBlank="1" showInputMessage="1" showErrorMessage="1" sqref="B4" xr:uid="{92E31F5E-3D29-423C-B797-B3CD292E66C6}">
      <formula1>$N$3:$N$4</formula1>
    </dataValidation>
  </dataValidations>
  <pageMargins left="0.25" right="0.25" top="0.75" bottom="0.75" header="0.3" footer="0.3"/>
  <pageSetup paperSize="119" scale="79" fitToHeight="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AEA17-DBE5-495B-8491-A80A3D21AF7A}">
  <sheetPr>
    <tabColor rgb="FFFFC000"/>
    <pageSetUpPr fitToPage="1"/>
  </sheetPr>
  <dimension ref="A1:N22"/>
  <sheetViews>
    <sheetView showGridLines="0" zoomScaleNormal="100" workbookViewId="0">
      <selection activeCell="B5" sqref="B5"/>
    </sheetView>
  </sheetViews>
  <sheetFormatPr baseColWidth="10" defaultColWidth="11.5" defaultRowHeight="12.75" x14ac:dyDescent="0.25"/>
  <cols>
    <col min="1" max="1" width="15.3984375" style="3" customWidth="1"/>
    <col min="2" max="2" width="17.5" style="3" customWidth="1"/>
    <col min="3" max="3" width="15.69921875" style="3" customWidth="1"/>
    <col min="4" max="4" width="12" style="3" customWidth="1"/>
    <col min="5" max="5" width="13.296875" style="3" customWidth="1"/>
    <col min="6" max="6" width="11.796875" style="3" customWidth="1"/>
    <col min="7" max="7" width="9.5" style="3" customWidth="1"/>
    <col min="8" max="8" width="12.296875" style="36" bestFit="1" customWidth="1"/>
    <col min="9" max="9" width="12.796875" style="3" bestFit="1" customWidth="1"/>
    <col min="10" max="10" width="10" style="3" customWidth="1"/>
    <col min="11" max="11" width="3.59765625" style="80" customWidth="1"/>
    <col min="12" max="12" width="8" style="100" hidden="1" customWidth="1"/>
    <col min="13" max="14" width="4.5" style="72" hidden="1" customWidth="1"/>
    <col min="15" max="16384" width="11.5" style="3"/>
  </cols>
  <sheetData>
    <row r="1" spans="1:14" s="48" customFormat="1" ht="19" customHeight="1" x14ac:dyDescent="0.25">
      <c r="A1" s="55" t="s">
        <v>0</v>
      </c>
      <c r="B1" s="93" t="s">
        <v>124</v>
      </c>
      <c r="D1" s="49"/>
      <c r="E1" s="49"/>
      <c r="F1" s="49"/>
      <c r="G1" s="49"/>
      <c r="H1" s="50"/>
      <c r="I1" s="49"/>
      <c r="J1" s="51" t="s">
        <v>178</v>
      </c>
      <c r="K1" s="79"/>
      <c r="L1" s="99"/>
      <c r="M1" s="78"/>
      <c r="N1" s="78"/>
    </row>
    <row r="2" spans="1:14" ht="17.75" x14ac:dyDescent="0.35">
      <c r="A2" s="4" t="s">
        <v>1</v>
      </c>
      <c r="B2" s="46">
        <f>B3</f>
        <v>65000</v>
      </c>
      <c r="C2" s="5"/>
      <c r="D2" s="6"/>
      <c r="E2" s="6"/>
      <c r="F2" s="6"/>
      <c r="G2" s="105"/>
      <c r="H2" s="106"/>
      <c r="I2" s="107"/>
      <c r="J2" s="104" t="s">
        <v>174</v>
      </c>
    </row>
    <row r="3" spans="1:14" ht="26.05" customHeight="1" x14ac:dyDescent="0.25">
      <c r="A3" s="37" t="s">
        <v>2</v>
      </c>
      <c r="B3" s="65">
        <v>65000</v>
      </c>
      <c r="C3" s="62" t="s">
        <v>120</v>
      </c>
      <c r="D3" s="70"/>
      <c r="E3" s="84"/>
      <c r="F3" s="84"/>
      <c r="G3" s="85"/>
      <c r="H3" s="85"/>
      <c r="I3" s="86"/>
      <c r="J3" s="101"/>
      <c r="L3" s="73" t="s">
        <v>3</v>
      </c>
      <c r="M3" s="72">
        <v>3</v>
      </c>
      <c r="N3" s="115">
        <v>0.46</v>
      </c>
    </row>
    <row r="4" spans="1:14" ht="26.05" customHeight="1" x14ac:dyDescent="0.3">
      <c r="A4" s="56" t="s">
        <v>123</v>
      </c>
      <c r="B4" s="117">
        <v>0.46</v>
      </c>
      <c r="C4" s="11"/>
      <c r="D4" s="72"/>
      <c r="H4" s="85"/>
      <c r="I4" s="88"/>
      <c r="J4" s="102"/>
      <c r="L4" s="74">
        <f>+B4/360</f>
        <v>1.2777777777777779E-3</v>
      </c>
      <c r="M4" s="72">
        <v>6</v>
      </c>
      <c r="N4" s="115">
        <v>0.47</v>
      </c>
    </row>
    <row r="5" spans="1:14" ht="26.05" customHeight="1" x14ac:dyDescent="0.25">
      <c r="A5" s="56" t="s">
        <v>6</v>
      </c>
      <c r="B5" s="116">
        <v>3</v>
      </c>
      <c r="C5" s="11"/>
      <c r="D5" s="72"/>
      <c r="H5" s="85"/>
      <c r="I5" s="88"/>
      <c r="J5" s="70"/>
      <c r="L5" s="73" t="s">
        <v>5</v>
      </c>
    </row>
    <row r="6" spans="1:14" ht="25.5" x14ac:dyDescent="0.25">
      <c r="A6" s="47" t="s">
        <v>115</v>
      </c>
      <c r="B6" s="57">
        <f>+F11</f>
        <v>23348.601463788382</v>
      </c>
      <c r="C6" s="11"/>
      <c r="D6" s="71"/>
      <c r="E6" s="90"/>
      <c r="F6" s="91"/>
      <c r="G6" s="85"/>
      <c r="H6" s="85"/>
      <c r="I6" s="88"/>
      <c r="J6" s="70"/>
      <c r="L6" s="74">
        <f>+B4/12</f>
        <v>3.8333333333333337E-2</v>
      </c>
    </row>
    <row r="7" spans="1:14" ht="35.450000000000003" customHeight="1" x14ac:dyDescent="0.25">
      <c r="A7" s="47" t="s">
        <v>116</v>
      </c>
      <c r="B7" s="57">
        <f>1000*(L6*(1+L6)^J11)/(((1+L6)^J11)-1)</f>
        <v>359.20925328905201</v>
      </c>
      <c r="C7" s="11"/>
      <c r="D7" s="60" t="s">
        <v>118</v>
      </c>
      <c r="E7" s="52"/>
      <c r="F7" s="103"/>
      <c r="G7" s="54"/>
      <c r="H7" s="103"/>
      <c r="I7" s="118">
        <v>72</v>
      </c>
      <c r="J7" s="119"/>
      <c r="L7" s="73"/>
    </row>
    <row r="8" spans="1:14" ht="19.55" customHeight="1" x14ac:dyDescent="0.25">
      <c r="A8" s="58" t="s">
        <v>7</v>
      </c>
      <c r="B8" s="59">
        <v>0.16</v>
      </c>
      <c r="C8" s="8"/>
      <c r="D8" s="61" t="s">
        <v>119</v>
      </c>
      <c r="E8" s="52"/>
      <c r="F8" s="120"/>
      <c r="G8" s="120"/>
      <c r="H8" s="120"/>
      <c r="I8" s="10"/>
      <c r="J8" s="43">
        <f ca="1">TODAY()</f>
        <v>45910</v>
      </c>
      <c r="L8" s="74"/>
    </row>
    <row r="9" spans="1:14" x14ac:dyDescent="0.25">
      <c r="A9" s="45"/>
      <c r="B9" s="39"/>
      <c r="C9" s="40"/>
      <c r="D9" s="12"/>
      <c r="E9" s="12"/>
      <c r="F9" s="12"/>
      <c r="G9" s="12"/>
      <c r="H9" s="12"/>
      <c r="I9" s="2"/>
      <c r="J9" s="41" t="s">
        <v>109</v>
      </c>
      <c r="L9" s="75"/>
    </row>
    <row r="10" spans="1:14" s="15" customFormat="1" ht="33.549999999999997" customHeight="1" x14ac:dyDescent="0.25">
      <c r="A10" s="13" t="s">
        <v>8</v>
      </c>
      <c r="B10" s="13" t="s">
        <v>111</v>
      </c>
      <c r="C10" s="38" t="s">
        <v>9</v>
      </c>
      <c r="D10" s="13" t="s">
        <v>10</v>
      </c>
      <c r="E10" s="13" t="s">
        <v>112</v>
      </c>
      <c r="F10" s="13" t="s">
        <v>117</v>
      </c>
      <c r="G10" s="13" t="s">
        <v>113</v>
      </c>
      <c r="H10" s="13" t="s">
        <v>175</v>
      </c>
      <c r="I10" s="14" t="s">
        <v>11</v>
      </c>
      <c r="J10" s="13" t="s">
        <v>12</v>
      </c>
      <c r="K10" s="81"/>
      <c r="L10" s="75"/>
      <c r="M10" s="75"/>
      <c r="N10" s="75"/>
    </row>
    <row r="11" spans="1:14" x14ac:dyDescent="0.25">
      <c r="A11" s="16" t="s">
        <v>13</v>
      </c>
      <c r="B11" s="17">
        <f>+B3</f>
        <v>65000</v>
      </c>
      <c r="C11" s="20"/>
      <c r="D11" s="17">
        <f t="shared" ref="D11:D13" si="0">+F11-E11</f>
        <v>20856.934797121714</v>
      </c>
      <c r="E11" s="18">
        <f>B11*$L$6</f>
        <v>2491.666666666667</v>
      </c>
      <c r="F11" s="19">
        <f>B11*($L$6*(1+$L$6)^J11)/(((1+$L$6)^J11)-1)</f>
        <v>23348.601463788382</v>
      </c>
      <c r="G11" s="1">
        <f t="shared" ref="G11:G13" si="1">+E11*$B$8</f>
        <v>398.66666666666674</v>
      </c>
      <c r="H11" s="1">
        <f t="shared" ref="H11:H13" si="2">F11+G11</f>
        <v>23747.26813045505</v>
      </c>
      <c r="I11" s="17">
        <f t="shared" ref="I11:I13" si="3">+B11-D11</f>
        <v>44143.065202878286</v>
      </c>
      <c r="J11" s="16">
        <f>B5</f>
        <v>3</v>
      </c>
    </row>
    <row r="12" spans="1:14" x14ac:dyDescent="0.25">
      <c r="A12" s="16" t="s">
        <v>14</v>
      </c>
      <c r="B12" s="17">
        <f t="shared" ref="B12:B13" si="4">+I11-C11</f>
        <v>44143.065202878286</v>
      </c>
      <c r="C12" s="20"/>
      <c r="D12" s="17">
        <f t="shared" si="0"/>
        <v>21656.450631011405</v>
      </c>
      <c r="E12" s="18">
        <f t="shared" ref="E12:E13" si="5">IF($B$5&gt;=60,(B12*$L$8),(B12*$L$6))</f>
        <v>1692.1508327770011</v>
      </c>
      <c r="F12" s="19">
        <f t="shared" ref="F12:F13" si="6">IF($B$5&gt;=60,(B12*($L$8*(1+$L$8)^J12)/(((1+$L$8)^J12)-1)),B12*($L$6*(1+$L$6)^J12)/(((1+$L$6)^J12)-1))</f>
        <v>23348.601463788407</v>
      </c>
      <c r="G12" s="1">
        <f t="shared" si="1"/>
        <v>270.74413324432021</v>
      </c>
      <c r="H12" s="1">
        <f t="shared" si="2"/>
        <v>23619.345597032727</v>
      </c>
      <c r="I12" s="17">
        <f t="shared" si="3"/>
        <v>22486.614571866881</v>
      </c>
      <c r="J12" s="16">
        <f>J11-1</f>
        <v>2</v>
      </c>
    </row>
    <row r="13" spans="1:14" x14ac:dyDescent="0.25">
      <c r="A13" s="16" t="s">
        <v>15</v>
      </c>
      <c r="B13" s="17">
        <f t="shared" si="4"/>
        <v>22486.614571866881</v>
      </c>
      <c r="C13" s="20"/>
      <c r="D13" s="17">
        <f t="shared" si="0"/>
        <v>22486.614571866889</v>
      </c>
      <c r="E13" s="18">
        <f t="shared" si="5"/>
        <v>861.98689192156382</v>
      </c>
      <c r="F13" s="19">
        <f t="shared" si="6"/>
        <v>23348.601463788451</v>
      </c>
      <c r="G13" s="1">
        <f t="shared" si="1"/>
        <v>137.91790270745022</v>
      </c>
      <c r="H13" s="1">
        <f t="shared" si="2"/>
        <v>23486.519366495901</v>
      </c>
      <c r="I13" s="17">
        <f t="shared" si="3"/>
        <v>0</v>
      </c>
      <c r="J13" s="16">
        <f t="shared" ref="J13:J16" si="7">J12-1</f>
        <v>1</v>
      </c>
    </row>
    <row r="14" spans="1:14" x14ac:dyDescent="0.25">
      <c r="A14" s="16" t="s">
        <v>16</v>
      </c>
      <c r="B14" s="17">
        <f t="shared" ref="B14:B16" si="8">+I13-C13</f>
        <v>0</v>
      </c>
      <c r="C14" s="20"/>
      <c r="D14" s="17" t="e">
        <f t="shared" ref="D14:D16" si="9">+F14-E14</f>
        <v>#DIV/0!</v>
      </c>
      <c r="E14" s="18">
        <f t="shared" ref="E14:E16" si="10">IF($B$5&gt;=60,(B14*$L$8),(B14*$L$6))</f>
        <v>0</v>
      </c>
      <c r="F14" s="19" t="e">
        <f t="shared" ref="F14:F16" si="11">IF($B$5&gt;=60,(B14*($L$8*(1+$L$8)^J14)/(((1+$L$8)^J14)-1)),B14*($L$6*(1+$L$6)^J14)/(((1+$L$6)^J14)-1))</f>
        <v>#DIV/0!</v>
      </c>
      <c r="G14" s="1">
        <f t="shared" ref="G14:G16" si="12">+E14*$B$8</f>
        <v>0</v>
      </c>
      <c r="H14" s="1" t="e">
        <f t="shared" ref="H14:H16" si="13">F14+G14</f>
        <v>#DIV/0!</v>
      </c>
      <c r="I14" s="17" t="e">
        <f t="shared" ref="I14:I16" si="14">+B14-D14</f>
        <v>#DIV/0!</v>
      </c>
      <c r="J14" s="16">
        <f t="shared" si="7"/>
        <v>0</v>
      </c>
    </row>
    <row r="15" spans="1:14" x14ac:dyDescent="0.25">
      <c r="A15" s="16" t="s">
        <v>17</v>
      </c>
      <c r="B15" s="17" t="e">
        <f t="shared" si="8"/>
        <v>#DIV/0!</v>
      </c>
      <c r="C15" s="20"/>
      <c r="D15" s="17" t="e">
        <f t="shared" si="9"/>
        <v>#DIV/0!</v>
      </c>
      <c r="E15" s="18" t="e">
        <f t="shared" si="10"/>
        <v>#DIV/0!</v>
      </c>
      <c r="F15" s="19" t="e">
        <f t="shared" si="11"/>
        <v>#DIV/0!</v>
      </c>
      <c r="G15" s="1" t="e">
        <f t="shared" si="12"/>
        <v>#DIV/0!</v>
      </c>
      <c r="H15" s="1" t="e">
        <f t="shared" si="13"/>
        <v>#DIV/0!</v>
      </c>
      <c r="I15" s="17" t="e">
        <f t="shared" si="14"/>
        <v>#DIV/0!</v>
      </c>
      <c r="J15" s="16">
        <f t="shared" si="7"/>
        <v>-1</v>
      </c>
    </row>
    <row r="16" spans="1:14" x14ac:dyDescent="0.25">
      <c r="A16" s="16" t="s">
        <v>18</v>
      </c>
      <c r="B16" s="17" t="e">
        <f t="shared" si="8"/>
        <v>#DIV/0!</v>
      </c>
      <c r="C16" s="20"/>
      <c r="D16" s="17" t="e">
        <f t="shared" si="9"/>
        <v>#DIV/0!</v>
      </c>
      <c r="E16" s="18" t="e">
        <f t="shared" si="10"/>
        <v>#DIV/0!</v>
      </c>
      <c r="F16" s="19" t="e">
        <f t="shared" si="11"/>
        <v>#DIV/0!</v>
      </c>
      <c r="G16" s="1" t="e">
        <f t="shared" si="12"/>
        <v>#DIV/0!</v>
      </c>
      <c r="H16" s="1" t="e">
        <f t="shared" si="13"/>
        <v>#DIV/0!</v>
      </c>
      <c r="I16" s="17" t="e">
        <f t="shared" si="14"/>
        <v>#DIV/0!</v>
      </c>
      <c r="J16" s="16">
        <f t="shared" si="7"/>
        <v>-2</v>
      </c>
    </row>
    <row r="17" spans="1:10" x14ac:dyDescent="0.25">
      <c r="A17" s="9"/>
      <c r="B17" s="9"/>
      <c r="C17" s="9"/>
      <c r="D17" s="9"/>
      <c r="E17" s="9"/>
      <c r="F17" s="9"/>
      <c r="G17" s="9"/>
      <c r="H17" s="35"/>
      <c r="I17" s="9"/>
      <c r="J17" s="9"/>
    </row>
    <row r="18" spans="1:10" x14ac:dyDescent="0.25">
      <c r="A18" s="35" t="s">
        <v>176</v>
      </c>
      <c r="B18" s="9"/>
      <c r="C18" s="9"/>
      <c r="D18" s="9"/>
      <c r="E18" s="9"/>
      <c r="F18" s="9"/>
      <c r="G18" s="9"/>
      <c r="H18" s="35"/>
      <c r="I18" s="9"/>
      <c r="J18" s="9"/>
    </row>
    <row r="19" spans="1:10" x14ac:dyDescent="0.25">
      <c r="A19" s="9"/>
      <c r="B19" s="9"/>
      <c r="C19" s="9"/>
      <c r="D19" s="9"/>
      <c r="E19" s="9"/>
      <c r="F19" s="9"/>
      <c r="G19" s="9"/>
      <c r="H19" s="35"/>
      <c r="I19" s="9"/>
      <c r="J19" s="9"/>
    </row>
    <row r="20" spans="1:10" x14ac:dyDescent="0.25">
      <c r="A20" s="9"/>
      <c r="B20" s="9"/>
      <c r="C20" s="9"/>
      <c r="D20" s="9"/>
      <c r="E20" s="9"/>
      <c r="F20" s="9"/>
      <c r="G20" s="9"/>
      <c r="H20" s="35"/>
      <c r="I20" s="9"/>
      <c r="J20" s="9"/>
    </row>
    <row r="21" spans="1:10" x14ac:dyDescent="0.25">
      <c r="A21" s="9"/>
      <c r="B21" s="9"/>
      <c r="C21" s="9"/>
      <c r="D21" s="9"/>
      <c r="E21" s="9"/>
      <c r="F21" s="9"/>
      <c r="G21" s="9"/>
      <c r="H21" s="35"/>
      <c r="I21" s="9"/>
      <c r="J21" s="9"/>
    </row>
    <row r="22" spans="1:10" x14ac:dyDescent="0.25">
      <c r="A22" s="9"/>
      <c r="B22" s="9"/>
      <c r="C22" s="9"/>
      <c r="D22" s="9"/>
      <c r="E22" s="9"/>
      <c r="F22" s="9"/>
      <c r="G22" s="9"/>
      <c r="H22" s="35"/>
      <c r="I22" s="9"/>
      <c r="J22" s="9"/>
    </row>
  </sheetData>
  <sheetProtectionX algorithmName="SHA-512" hashValue="BL85ZFkd6apFP7DZsAwwwLqfa53aU6UMyKyk5xUmq6GYZg3v38k0puaYbjTYm1y/OkR4rpSW9/CqG+/OdoFzmA==" saltValue="NdGBGg6iPEEg8rPolSZERg==" spinCount="100000" sheet="1" objects="1" scenarios="1"/>
  <phoneticPr fontId="6" type="noConversion"/>
  <dataValidations count="2">
    <dataValidation type="list" allowBlank="1" showInputMessage="1" showErrorMessage="1" sqref="B4" xr:uid="{7D7AD00D-22BD-47F1-A574-F9640D15BD59}">
      <formula1>$N$3:$N$4</formula1>
    </dataValidation>
    <dataValidation type="list" allowBlank="1" showInputMessage="1" showErrorMessage="1" sqref="B5" xr:uid="{3FAF7BF3-C889-44B0-B122-64DD7E4872B4}">
      <formula1>$M$3:$M$4</formula1>
    </dataValidation>
  </dataValidations>
  <pageMargins left="0.25" right="0.25" top="0.75" bottom="0.75" header="0.3" footer="0.3"/>
  <pageSetup paperSize="119" scale="79" fitToHeight="0"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XMLData TextToDisplay="%CLASSIFICATIONDATETIME%">18:08 30/11/2021</XMLData>
</file>

<file path=customXml/item4.xml><?xml version="1.0" encoding="utf-8"?>
<XMLData TextToDisplay="%DOCUMENTGUID%">{00000000-0000-0000-0000-000000000000}</XMLData>
</file>

<file path=customXml/item5.xml><?xml version="1.0" encoding="utf-8"?>
<XMLData TextToDisplay="RightsWATCHMark">8|CITI-No PII-Internal|{00000000-0000-0000-0000-000000000000}</XMLData>
</file>

<file path=customXml/item6.xml><?xml version="1.0" encoding="utf-8"?>
<ct:contentTypeSchema xmlns:ct="http://schemas.microsoft.com/office/2006/metadata/contentType" xmlns:ma="http://schemas.microsoft.com/office/2006/metadata/properties/metaAttributes" ct:_="" ma:_="" ma:contentTypeName="Document" ma:contentTypeID="0x01010070E6508111D5F64E8DA23D6ECFF53616" ma:contentTypeVersion="0" ma:contentTypeDescription="Create a new document." ma:contentTypeScope="" ma:versionID="c23675309f1eed483f7f69e120987b7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9ADD94-0684-4ACA-BCD8-9F1E83915F18}">
  <ds:schemaRefs>
    <ds:schemaRef ds:uri="http://schemas.microsoft.com/sharepoint/v3/contenttype/forms"/>
  </ds:schemaRefs>
</ds:datastoreItem>
</file>

<file path=customXml/itemProps2.xml><?xml version="1.0" encoding="utf-8"?>
<ds:datastoreItem xmlns:ds="http://schemas.openxmlformats.org/officeDocument/2006/customXml" ds:itemID="{C1805163-6464-4334-ADB1-DB0D1FBB868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262009E9-D967-408C-9D14-A4D5C9041667}">
  <ds:schemaRefs/>
</ds:datastoreItem>
</file>

<file path=customXml/itemProps4.xml><?xml version="1.0" encoding="utf-8"?>
<ds:datastoreItem xmlns:ds="http://schemas.openxmlformats.org/officeDocument/2006/customXml" ds:itemID="{40DDA7E8-1C4B-44F6-9A8D-74311F7CEB97}">
  <ds:schemaRefs/>
</ds:datastoreItem>
</file>

<file path=customXml/itemProps5.xml><?xml version="1.0" encoding="utf-8"?>
<ds:datastoreItem xmlns:ds="http://schemas.openxmlformats.org/officeDocument/2006/customXml" ds:itemID="{084452B8-FFA1-4A31-B04E-5DC2AFA02C5B}">
  <ds:schemaRefs/>
</ds:datastoreItem>
</file>

<file path=customXml/itemProps6.xml><?xml version="1.0" encoding="utf-8"?>
<ds:datastoreItem xmlns:ds="http://schemas.openxmlformats.org/officeDocument/2006/customXml" ds:itemID="{65205C69-1C3A-4B31-8E9A-7F8435ED0B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REDISPONIBLE QUINCENAL</vt:lpstr>
      <vt:lpstr>REDISPONIBLE MENSUAL</vt:lpstr>
      <vt:lpstr>SIN REDISPOSICION-QUINCENAL</vt:lpstr>
      <vt:lpstr>SIN REDISPOSICION-MENSUAL</vt:lpstr>
      <vt:lpstr>'REDISPONIBLE MENSUAL'!Área_de_impresión</vt:lpstr>
      <vt:lpstr>'REDISPONIBLE QUINCENAL'!Área_de_impresión</vt:lpstr>
      <vt:lpstr>'SIN REDISPOSICION-MENSUAL'!Área_de_impresión</vt:lpstr>
      <vt:lpstr>'SIN REDISPOSICION-QUINCENAL'!Área_de_impresión</vt:lpstr>
      <vt:lpstr>'REDISPONIBLE MENSUAL'!Títulos_a_imprimir</vt:lpstr>
      <vt:lpstr>'REDISPONIBLE QUINCENAL'!Títulos_a_imprimir</vt:lpstr>
      <vt:lpstr>'SIN REDISPOSICION-MENSUAL'!Títulos_a_imprimir</vt:lpstr>
      <vt:lpstr>'SIN REDISPOSICION-QUINCENAL'!Títulos_a_imprimir</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Moreno, Maria Elena [GCB-RTLB]</dc:creator>
  <cp:keywords>Uso Interno-No PII</cp:keywords>
  <cp:lastModifiedBy>Javier Espinosa Vazquez</cp:lastModifiedBy>
  <cp:lastPrinted>2023-06-16T15:52:13Z</cp:lastPrinted>
  <dcterms:created xsi:type="dcterms:W3CDTF">2016-02-24T17:22:27Z</dcterms:created>
  <dcterms:modified xsi:type="dcterms:W3CDTF">2025-09-10T21:08:00Z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0x01010070E6508111D5F64E8DA23D6ECFF53616</vt:lpwstr>
  </property>
  <property fmtid="{D5CDD505-2E9C-101B-9397-08002B2CF9AE}" pid="3" name="RightsWATCHMark">
    <vt:lpwstr>8|CITI-No PII-Internal|{00000000-0000-0000-0000-000000000000}</vt:lpwstr>
  </property>
  <property fmtid="{D5CDD505-2E9C-101B-9397-08002B2CF9AE}" pid="4" name="MSIP_Label_dd181445-6ec4-4473-9810-00785f082df0_Enabled">
    <vt:lpwstr>true</vt:lpwstr>
  </property>
  <property fmtid="{D5CDD505-2E9C-101B-9397-08002B2CF9AE}" pid="5" name="MSIP_Label_dd181445-6ec4-4473-9810-00785f082df0_SetDate">
    <vt:lpwstr>2022-05-09T21:44:20Z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521f3e75-57f0-48e3-9c8e-58309080deb5</vt:lpwstr>
  </property>
  <property fmtid="{D5CDD505-2E9C-101B-9397-08002B2CF9AE}" pid="10" name="MSIP_Label_dd181445-6ec4-4473-9810-00785f082df0_ContentBits">
    <vt:lpwstr>0</vt:lpwstr>
  </property>
</Properties>
</file>