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50DB9D24-0915-48E3-81A9-36362E98E1CC}" xr6:coauthVersionLast="47" xr6:coauthVersionMax="47" xr10:uidLastSave="{00000000-0000-0000-0000-000000000000}"/>
  <bookViews>
    <workbookView xWindow="-120" yWindow="-11640" windowWidth="20730" windowHeight="11160" firstSheet="12" activeTab="14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Absolute_Isolation!$A$1:$L$49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7" i="1"/>
  <c r="K7" i="1"/>
  <c r="J8" i="1"/>
  <c r="K8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40" i="1"/>
  <c r="K40" i="1"/>
  <c r="J41" i="1"/>
  <c r="K41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9" i="1"/>
  <c r="K69" i="1"/>
  <c r="J70" i="1"/>
  <c r="K70" i="1"/>
  <c r="J73" i="1"/>
  <c r="K73" i="1"/>
  <c r="J74" i="1"/>
  <c r="K74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2" i="1"/>
  <c r="K102" i="1"/>
  <c r="J103" i="1"/>
  <c r="K103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5" i="1"/>
  <c r="K135" i="1"/>
  <c r="J136" i="1"/>
  <c r="K136" i="1"/>
  <c r="J139" i="1"/>
  <c r="K139" i="1"/>
  <c r="J140" i="1"/>
  <c r="K140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G3" i="23"/>
  <c r="H3" i="23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/>
  <c r="I7" i="23" s="1"/>
  <c r="J7" i="23" s="1"/>
  <c r="K7" i="23" s="1"/>
  <c r="G8" i="23"/>
  <c r="H8" i="23" s="1"/>
  <c r="I8" i="23" s="1"/>
  <c r="J8" i="23" s="1"/>
  <c r="K8" i="23" s="1"/>
  <c r="G9" i="23"/>
  <c r="H9" i="23"/>
  <c r="I9" i="23" s="1"/>
  <c r="J9" i="23" s="1"/>
  <c r="K9" i="23" s="1"/>
  <c r="G10" i="23"/>
  <c r="H10" i="23"/>
  <c r="I10" i="23" s="1"/>
  <c r="J10" i="23" s="1"/>
  <c r="K10" i="23" s="1"/>
  <c r="G11" i="23"/>
  <c r="H11" i="23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14" i="23"/>
  <c r="H14" i="23" s="1"/>
  <c r="I14" i="23" s="1"/>
  <c r="J14" i="23" s="1"/>
  <c r="K14" i="23" s="1"/>
  <c r="G15" i="23"/>
  <c r="H15" i="23"/>
  <c r="I15" i="23" s="1"/>
  <c r="J15" i="23" s="1"/>
  <c r="K15" i="23" s="1"/>
  <c r="G16" i="23"/>
  <c r="H16" i="23" s="1"/>
  <c r="I16" i="23" s="1"/>
  <c r="J16" i="23" s="1"/>
  <c r="K16" i="23" s="1"/>
  <c r="G17" i="23"/>
  <c r="H17" i="23"/>
  <c r="I17" i="23" s="1"/>
  <c r="J17" i="23" s="1"/>
  <c r="K17" i="23" s="1"/>
  <c r="G18" i="23"/>
  <c r="H18" i="23"/>
  <c r="I18" i="23" s="1"/>
  <c r="J18" i="23" s="1"/>
  <c r="K18" i="23" s="1"/>
  <c r="G19" i="23"/>
  <c r="H19" i="23"/>
  <c r="I19" i="23" s="1"/>
  <c r="J19" i="23" s="1"/>
  <c r="K19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5" i="23"/>
  <c r="B45" i="23"/>
  <c r="C45" i="23"/>
  <c r="D45" i="23"/>
  <c r="E45" i="23"/>
  <c r="F45" i="23"/>
  <c r="A46" i="23"/>
  <c r="B46" i="23"/>
  <c r="C46" i="23"/>
  <c r="D46" i="23"/>
  <c r="E46" i="23"/>
  <c r="F46" i="23"/>
  <c r="A47" i="23"/>
  <c r="B47" i="23"/>
  <c r="C47" i="23"/>
  <c r="D47" i="23"/>
  <c r="E47" i="23"/>
  <c r="F47" i="23"/>
  <c r="A48" i="23"/>
  <c r="B48" i="23"/>
  <c r="C48" i="23"/>
  <c r="D48" i="23"/>
  <c r="E48" i="23"/>
  <c r="F48" i="23"/>
  <c r="B2" i="23"/>
  <c r="C2" i="23"/>
  <c r="D2" i="23"/>
  <c r="E2" i="23"/>
  <c r="F2" i="23"/>
  <c r="G2" i="23"/>
  <c r="A2" i="23"/>
  <c r="F8" i="5"/>
  <c r="G8" i="5"/>
  <c r="H8" i="5"/>
  <c r="I8" i="5"/>
  <c r="J8" i="5"/>
  <c r="K8" i="5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7" i="1"/>
  <c r="G147" i="1"/>
  <c r="F148" i="1"/>
  <c r="G148" i="1"/>
  <c r="F150" i="1"/>
  <c r="G150" i="1"/>
  <c r="F154" i="1"/>
  <c r="G154" i="1"/>
  <c r="F156" i="1"/>
  <c r="G156" i="1"/>
  <c r="F159" i="1"/>
  <c r="G159" i="1"/>
  <c r="F162" i="1"/>
  <c r="G162" i="1"/>
  <c r="E162" i="1"/>
  <c r="E159" i="1"/>
  <c r="E156" i="1"/>
  <c r="E154" i="1"/>
  <c r="E150" i="1"/>
  <c r="E148" i="1"/>
  <c r="E147" i="1"/>
  <c r="E145" i="1"/>
  <c r="E144" i="1"/>
  <c r="E143" i="1"/>
  <c r="E142" i="1"/>
  <c r="E141" i="1"/>
  <c r="E140" i="1"/>
  <c r="E139" i="1"/>
  <c r="E138" i="1"/>
  <c r="E137" i="1"/>
  <c r="E136" i="1"/>
  <c r="E135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4" i="1"/>
  <c r="G114" i="1"/>
  <c r="F115" i="1"/>
  <c r="G115" i="1"/>
  <c r="F117" i="1"/>
  <c r="G117" i="1"/>
  <c r="F121" i="1"/>
  <c r="G121" i="1"/>
  <c r="F123" i="1"/>
  <c r="G123" i="1"/>
  <c r="F126" i="1"/>
  <c r="G126" i="1"/>
  <c r="F129" i="1"/>
  <c r="G129" i="1"/>
  <c r="E129" i="1"/>
  <c r="E126" i="1"/>
  <c r="E123" i="1"/>
  <c r="E121" i="1"/>
  <c r="E117" i="1"/>
  <c r="E115" i="1"/>
  <c r="E114" i="1"/>
  <c r="E112" i="1"/>
  <c r="E111" i="1"/>
  <c r="E110" i="1"/>
  <c r="E109" i="1"/>
  <c r="E108" i="1"/>
  <c r="E107" i="1"/>
  <c r="E106" i="1"/>
  <c r="E105" i="1"/>
  <c r="E104" i="1"/>
  <c r="E103" i="1"/>
  <c r="E102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1" i="1"/>
  <c r="G81" i="1"/>
  <c r="F82" i="1"/>
  <c r="G82" i="1"/>
  <c r="F84" i="1"/>
  <c r="G84" i="1"/>
  <c r="F88" i="1"/>
  <c r="G88" i="1"/>
  <c r="F90" i="1"/>
  <c r="G90" i="1"/>
  <c r="F93" i="1"/>
  <c r="G93" i="1"/>
  <c r="F96" i="1"/>
  <c r="G96" i="1"/>
  <c r="E96" i="1"/>
  <c r="E93" i="1"/>
  <c r="E90" i="1"/>
  <c r="E88" i="1"/>
  <c r="E84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8" i="1"/>
  <c r="G48" i="1"/>
  <c r="F49" i="1"/>
  <c r="G49" i="1"/>
  <c r="F51" i="1"/>
  <c r="G51" i="1"/>
  <c r="F55" i="1"/>
  <c r="G55" i="1"/>
  <c r="F57" i="1"/>
  <c r="G57" i="1"/>
  <c r="F60" i="1"/>
  <c r="G60" i="1"/>
  <c r="F63" i="1"/>
  <c r="G63" i="1"/>
  <c r="E63" i="1"/>
  <c r="E60" i="1"/>
  <c r="E57" i="1"/>
  <c r="E55" i="1"/>
  <c r="E51" i="1"/>
  <c r="E49" i="1"/>
  <c r="E48" i="1"/>
  <c r="E46" i="1"/>
  <c r="E45" i="1"/>
  <c r="E44" i="1"/>
  <c r="E43" i="1"/>
  <c r="E42" i="1"/>
  <c r="E41" i="1"/>
  <c r="E40" i="1"/>
  <c r="E39" i="1"/>
  <c r="E38" i="1"/>
  <c r="E37" i="1"/>
  <c r="E36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9" i="1"/>
  <c r="C34" i="20"/>
  <c r="D34" i="20"/>
  <c r="F34" i="20"/>
  <c r="G34" i="20"/>
  <c r="I34" i="20"/>
  <c r="J34" i="20"/>
  <c r="K34" i="20" s="1"/>
  <c r="M34" i="20"/>
  <c r="P34" i="20"/>
  <c r="Q34" i="20" s="1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I139" i="1"/>
  <c r="I135" i="1"/>
  <c r="I165" i="1"/>
  <c r="I164" i="1"/>
  <c r="I163" i="1"/>
  <c r="I162" i="1"/>
  <c r="I160" i="1"/>
  <c r="I159" i="1"/>
  <c r="I157" i="1"/>
  <c r="I156" i="1"/>
  <c r="I154" i="1"/>
  <c r="I151" i="1"/>
  <c r="I150" i="1"/>
  <c r="I148" i="1"/>
  <c r="I147" i="1"/>
  <c r="I144" i="1"/>
  <c r="I143" i="1"/>
  <c r="I142" i="1"/>
  <c r="I132" i="1"/>
  <c r="I131" i="1"/>
  <c r="I130" i="1"/>
  <c r="I129" i="1"/>
  <c r="I127" i="1"/>
  <c r="I126" i="1"/>
  <c r="I124" i="1"/>
  <c r="I123" i="1"/>
  <c r="I121" i="1"/>
  <c r="I118" i="1"/>
  <c r="I117" i="1"/>
  <c r="I115" i="1"/>
  <c r="I114" i="1"/>
  <c r="I111" i="1"/>
  <c r="I110" i="1"/>
  <c r="I109" i="1"/>
  <c r="I106" i="1"/>
  <c r="I102" i="1"/>
  <c r="I99" i="1"/>
  <c r="I98" i="1"/>
  <c r="I97" i="1"/>
  <c r="I96" i="1"/>
  <c r="I94" i="1"/>
  <c r="I93" i="1"/>
  <c r="I91" i="1"/>
  <c r="I90" i="1"/>
  <c r="I88" i="1"/>
  <c r="I85" i="1"/>
  <c r="I84" i="1"/>
  <c r="I82" i="1"/>
  <c r="I81" i="1"/>
  <c r="I78" i="1"/>
  <c r="I77" i="1"/>
  <c r="I76" i="1"/>
  <c r="I73" i="1"/>
  <c r="I69" i="1"/>
  <c r="I66" i="1"/>
  <c r="I65" i="1"/>
  <c r="I64" i="1"/>
  <c r="I63" i="1"/>
  <c r="I61" i="1"/>
  <c r="I60" i="1"/>
  <c r="I58" i="1"/>
  <c r="I57" i="1"/>
  <c r="I55" i="1"/>
  <c r="I52" i="1"/>
  <c r="I51" i="1"/>
  <c r="I49" i="1"/>
  <c r="I48" i="1"/>
  <c r="I45" i="1"/>
  <c r="I44" i="1"/>
  <c r="I43" i="1"/>
  <c r="I40" i="1"/>
  <c r="I36" i="1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H34" i="20" l="1"/>
  <c r="E34" i="20"/>
  <c r="L34" i="20"/>
  <c r="O34" i="20" s="1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F18" i="26"/>
  <c r="F26" i="26"/>
  <c r="F11" i="26"/>
  <c r="F19" i="26"/>
  <c r="F27" i="26"/>
  <c r="F9" i="26"/>
  <c r="F28" i="26"/>
  <c r="F12" i="26"/>
  <c r="F20" i="26"/>
  <c r="F25" i="26"/>
  <c r="F5" i="26"/>
  <c r="F13" i="26"/>
  <c r="F21" i="26"/>
  <c r="F3" i="26"/>
  <c r="F6" i="26"/>
  <c r="F14" i="26"/>
  <c r="F22" i="26"/>
  <c r="F4" i="26"/>
  <c r="F7" i="26"/>
  <c r="F15" i="26"/>
  <c r="F23" i="26"/>
  <c r="F8" i="26"/>
  <c r="F16" i="26"/>
  <c r="F24" i="26"/>
  <c r="F17" i="26"/>
  <c r="A2" i="19" a="1"/>
  <c r="D26" i="26"/>
  <c r="P23" i="26"/>
  <c r="M28" i="26"/>
  <c r="P24" i="26"/>
  <c r="G23" i="26"/>
  <c r="A2" i="26"/>
  <c r="F2" i="26" s="1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I33" i="1" s="1"/>
  <c r="F47" i="5" s="1"/>
  <c r="J25" i="26"/>
  <c r="J28" i="26"/>
  <c r="G28" i="26"/>
  <c r="C24" i="26"/>
  <c r="I30" i="1" s="1"/>
  <c r="F44" i="5" s="1"/>
  <c r="G24" i="26"/>
  <c r="C26" i="26"/>
  <c r="I32" i="1" s="1"/>
  <c r="F46" i="5" s="1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I28" i="1" s="1"/>
  <c r="F42" i="5" s="1"/>
  <c r="D24" i="26"/>
  <c r="C25" i="26"/>
  <c r="I31" i="1" s="1"/>
  <c r="F45" i="5" s="1"/>
  <c r="D25" i="26"/>
  <c r="J26" i="26"/>
  <c r="P25" i="26"/>
  <c r="A2" i="27" a="1"/>
  <c r="C22" i="26"/>
  <c r="I27" i="1" s="1"/>
  <c r="F41" i="5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F39" i="5" s="1"/>
  <c r="C16" i="26"/>
  <c r="I19" i="1" s="1"/>
  <c r="F33" i="5" s="1"/>
  <c r="C14" i="26"/>
  <c r="C10" i="26"/>
  <c r="I12" i="1" s="1"/>
  <c r="F26" i="5" s="1"/>
  <c r="C6" i="26"/>
  <c r="C4" i="26"/>
  <c r="I3" i="1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4" i="1" s="1"/>
  <c r="F38" i="5" s="1"/>
  <c r="C17" i="26"/>
  <c r="C15" i="26"/>
  <c r="I18" i="1" s="1"/>
  <c r="F32" i="5" s="1"/>
  <c r="C13" i="26"/>
  <c r="C11" i="26"/>
  <c r="I15" i="1" s="1"/>
  <c r="F29" i="5" s="1"/>
  <c r="C9" i="26"/>
  <c r="C7" i="26"/>
  <c r="I10" i="1" s="1"/>
  <c r="F24" i="5" s="1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I22" i="1" s="1"/>
  <c r="F36" i="5" s="1"/>
  <c r="C12" i="26"/>
  <c r="I16" i="1" s="1"/>
  <c r="F30" i="5" s="1"/>
  <c r="C8" i="26"/>
  <c r="I11" i="1" s="1"/>
  <c r="F25" i="5" s="1"/>
  <c r="G11" i="26"/>
  <c r="G19" i="26"/>
  <c r="G9" i="26"/>
  <c r="C5" i="26"/>
  <c r="I7" i="1" s="1"/>
  <c r="F22" i="5" s="1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F20" i="5" l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45" i="5" s="1"/>
  <c r="Q8" i="26"/>
  <c r="K25" i="5" s="1"/>
  <c r="Q26" i="26"/>
  <c r="K46" i="5" s="1"/>
  <c r="Q15" i="26"/>
  <c r="K32" i="5" s="1"/>
  <c r="L19" i="26"/>
  <c r="Q19" i="26"/>
  <c r="K38" i="5" s="1"/>
  <c r="Q22" i="26"/>
  <c r="K41" i="5" s="1"/>
  <c r="E28" i="26"/>
  <c r="Q24" i="26"/>
  <c r="K44" i="5" s="1"/>
  <c r="Q12" i="26"/>
  <c r="K30" i="5" s="1"/>
  <c r="Q11" i="26"/>
  <c r="K29" i="5" s="1"/>
  <c r="Q5" i="26"/>
  <c r="K22" i="5" s="1"/>
  <c r="Q10" i="26"/>
  <c r="K26" i="5" s="1"/>
  <c r="Q4" i="26"/>
  <c r="K20" i="5" s="1"/>
  <c r="Q7" i="26"/>
  <c r="K24" i="5" s="1"/>
  <c r="Q16" i="26"/>
  <c r="K33" i="5" s="1"/>
  <c r="Q20" i="26"/>
  <c r="K39" i="5" s="1"/>
  <c r="Q18" i="26"/>
  <c r="K36" i="5" s="1"/>
  <c r="Q27" i="26"/>
  <c r="K47" i="5" s="1"/>
  <c r="Q23" i="26"/>
  <c r="K42" i="5" s="1"/>
  <c r="H11" i="26"/>
  <c r="H29" i="5" s="1"/>
  <c r="H15" i="26"/>
  <c r="H32" i="5" s="1"/>
  <c r="E24" i="26"/>
  <c r="G44" i="5" s="1"/>
  <c r="G44" i="23" s="1"/>
  <c r="H44" i="23" s="1"/>
  <c r="H13" i="26"/>
  <c r="H7" i="26"/>
  <c r="H24" i="5" s="1"/>
  <c r="H26" i="26"/>
  <c r="H46" i="5" s="1"/>
  <c r="H21" i="26"/>
  <c r="E6" i="26"/>
  <c r="H9" i="26"/>
  <c r="H22" i="26"/>
  <c r="H41" i="5" s="1"/>
  <c r="E22" i="26"/>
  <c r="G41" i="5" s="1"/>
  <c r="G41" i="23" s="1"/>
  <c r="H14" i="26"/>
  <c r="E7" i="26"/>
  <c r="G24" i="5" s="1"/>
  <c r="G24" i="23" s="1"/>
  <c r="E12" i="26"/>
  <c r="G30" i="5" s="1"/>
  <c r="G30" i="23" s="1"/>
  <c r="H16" i="26"/>
  <c r="H33" i="5" s="1"/>
  <c r="E9" i="26"/>
  <c r="E25" i="26"/>
  <c r="G45" i="5" s="1"/>
  <c r="G45" i="23" s="1"/>
  <c r="H45" i="23" s="1"/>
  <c r="H18" i="26"/>
  <c r="H36" i="5" s="1"/>
  <c r="E11" i="26"/>
  <c r="G29" i="5" s="1"/>
  <c r="G29" i="23" s="1"/>
  <c r="H17" i="26"/>
  <c r="H28" i="26"/>
  <c r="E14" i="26"/>
  <c r="E16" i="26"/>
  <c r="G33" i="5" s="1"/>
  <c r="G33" i="23" s="1"/>
  <c r="H19" i="26"/>
  <c r="H38" i="5" s="1"/>
  <c r="H4" i="26"/>
  <c r="H20" i="5" s="1"/>
  <c r="H20" i="26"/>
  <c r="H39" i="5" s="1"/>
  <c r="E13" i="26"/>
  <c r="E18" i="26"/>
  <c r="G36" i="5" s="1"/>
  <c r="G36" i="23" s="1"/>
  <c r="H27" i="26"/>
  <c r="H47" i="5" s="1"/>
  <c r="H25" i="26"/>
  <c r="H45" i="5" s="1"/>
  <c r="H23" i="26"/>
  <c r="H42" i="5" s="1"/>
  <c r="H5" i="26"/>
  <c r="H22" i="5" s="1"/>
  <c r="H6" i="26"/>
  <c r="E15" i="26"/>
  <c r="G32" i="5" s="1"/>
  <c r="G32" i="23" s="1"/>
  <c r="E4" i="26"/>
  <c r="G20" i="5" s="1"/>
  <c r="G20" i="23" s="1"/>
  <c r="E20" i="26"/>
  <c r="G39" i="5" s="1"/>
  <c r="G39" i="23" s="1"/>
  <c r="H24" i="26"/>
  <c r="H44" i="5" s="1"/>
  <c r="H8" i="26"/>
  <c r="H25" i="5" s="1"/>
  <c r="H25" i="23" s="1"/>
  <c r="E17" i="26"/>
  <c r="E27" i="26"/>
  <c r="G47" i="5" s="1"/>
  <c r="G47" i="23" s="1"/>
  <c r="E23" i="26"/>
  <c r="G42" i="5" s="1"/>
  <c r="G42" i="23" s="1"/>
  <c r="H42" i="23" s="1"/>
  <c r="H10" i="26"/>
  <c r="H26" i="5" s="1"/>
  <c r="H26" i="23" s="1"/>
  <c r="E3" i="26"/>
  <c r="E19" i="26"/>
  <c r="G38" i="5" s="1"/>
  <c r="G38" i="23" s="1"/>
  <c r="H38" i="23" s="1"/>
  <c r="E8" i="26"/>
  <c r="G25" i="5" s="1"/>
  <c r="G25" i="23" s="1"/>
  <c r="H12" i="26"/>
  <c r="H30" i="5" s="1"/>
  <c r="E5" i="26"/>
  <c r="G22" i="5" s="1"/>
  <c r="G22" i="23" s="1"/>
  <c r="E21" i="26"/>
  <c r="E10" i="26"/>
  <c r="G26" i="5" s="1"/>
  <c r="G26" i="23" s="1"/>
  <c r="E26" i="26"/>
  <c r="G46" i="5" s="1"/>
  <c r="G46" i="23" s="1"/>
  <c r="K23" i="26"/>
  <c r="I42" i="5" s="1"/>
  <c r="L23" i="26"/>
  <c r="L26" i="26"/>
  <c r="K26" i="26"/>
  <c r="I46" i="5" s="1"/>
  <c r="K24" i="26"/>
  <c r="I44" i="5" s="1"/>
  <c r="L24" i="26"/>
  <c r="L28" i="26"/>
  <c r="O28" i="26" s="1"/>
  <c r="K28" i="26"/>
  <c r="L25" i="26"/>
  <c r="K25" i="26"/>
  <c r="I45" i="5" s="1"/>
  <c r="L27" i="26"/>
  <c r="K27" i="26"/>
  <c r="I47" i="5" s="1"/>
  <c r="K19" i="26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I26" i="5" s="1"/>
  <c r="I26" i="23" s="1"/>
  <c r="K22" i="26"/>
  <c r="I41" i="5" s="1"/>
  <c r="L22" i="26"/>
  <c r="K15" i="26"/>
  <c r="I32" i="5" s="1"/>
  <c r="L15" i="26"/>
  <c r="L3" i="26"/>
  <c r="O3" i="26" s="1"/>
  <c r="K3" i="26"/>
  <c r="K13" i="26"/>
  <c r="L13" i="26"/>
  <c r="O13" i="26" s="1"/>
  <c r="L8" i="26"/>
  <c r="K8" i="26"/>
  <c r="I25" i="5" s="1"/>
  <c r="L20" i="26"/>
  <c r="K20" i="26"/>
  <c r="I39" i="5" s="1"/>
  <c r="L17" i="26"/>
  <c r="O17" i="26" s="1"/>
  <c r="K17" i="26"/>
  <c r="K12" i="26"/>
  <c r="I30" i="5" s="1"/>
  <c r="L12" i="26"/>
  <c r="K7" i="26"/>
  <c r="I24" i="5" s="1"/>
  <c r="L7" i="26"/>
  <c r="K9" i="26"/>
  <c r="L9" i="26"/>
  <c r="O9" i="26" s="1"/>
  <c r="L14" i="26"/>
  <c r="O14" i="26" s="1"/>
  <c r="K14" i="26"/>
  <c r="L18" i="26"/>
  <c r="K18" i="26"/>
  <c r="I36" i="5" s="1"/>
  <c r="L4" i="26"/>
  <c r="K4" i="26"/>
  <c r="I20" i="5" s="1"/>
  <c r="L21" i="26"/>
  <c r="O21" i="26" s="1"/>
  <c r="K21" i="26"/>
  <c r="L6" i="26"/>
  <c r="O6" i="26" s="1"/>
  <c r="K6" i="26"/>
  <c r="K5" i="26"/>
  <c r="I22" i="5" s="1"/>
  <c r="L5" i="26"/>
  <c r="L16" i="26"/>
  <c r="K16" i="26"/>
  <c r="I33" i="5" s="1"/>
  <c r="L11" i="26"/>
  <c r="K11" i="26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I45" i="23" l="1"/>
  <c r="I42" i="23"/>
  <c r="H39" i="23"/>
  <c r="I39" i="23" s="1"/>
  <c r="H36" i="23"/>
  <c r="I36" i="23" s="1"/>
  <c r="H22" i="23"/>
  <c r="I22" i="23" s="1"/>
  <c r="H46" i="23"/>
  <c r="I46" i="23" s="1"/>
  <c r="I38" i="23"/>
  <c r="I44" i="23"/>
  <c r="H33" i="23"/>
  <c r="I33" i="23" s="1"/>
  <c r="H47" i="23"/>
  <c r="I47" i="23" s="1"/>
  <c r="H24" i="23"/>
  <c r="I24" i="23" s="1"/>
  <c r="H30" i="23"/>
  <c r="I30" i="23" s="1"/>
  <c r="H41" i="23"/>
  <c r="I41" i="23" s="1"/>
  <c r="H32" i="23"/>
  <c r="I32" i="23" s="1"/>
  <c r="H20" i="23"/>
  <c r="I20" i="23" s="1"/>
  <c r="H29" i="23"/>
  <c r="I29" i="23" s="1"/>
  <c r="I25" i="23"/>
  <c r="D2" i="19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F6" i="20" l="1"/>
  <c r="F14" i="20"/>
  <c r="F22" i="20"/>
  <c r="F30" i="20"/>
  <c r="F7" i="20"/>
  <c r="F15" i="20"/>
  <c r="F23" i="20"/>
  <c r="F31" i="20"/>
  <c r="F17" i="20"/>
  <c r="F33" i="20"/>
  <c r="F10" i="20"/>
  <c r="F8" i="20"/>
  <c r="F16" i="20"/>
  <c r="F24" i="20"/>
  <c r="F32" i="20"/>
  <c r="F9" i="20"/>
  <c r="F25" i="20"/>
  <c r="F18" i="20"/>
  <c r="F3" i="20"/>
  <c r="F11" i="20"/>
  <c r="F19" i="20"/>
  <c r="F27" i="20"/>
  <c r="F4" i="20"/>
  <c r="F12" i="20"/>
  <c r="F20" i="20"/>
  <c r="F28" i="20"/>
  <c r="F26" i="20"/>
  <c r="F5" i="20"/>
  <c r="F13" i="20"/>
  <c r="F21" i="20"/>
  <c r="F29" i="20"/>
  <c r="C32" i="20"/>
  <c r="F18" i="5" s="1"/>
  <c r="D32" i="20"/>
  <c r="C33" i="20"/>
  <c r="F19" i="5" s="1"/>
  <c r="D33" i="20"/>
  <c r="G32" i="20"/>
  <c r="I32" i="20"/>
  <c r="G33" i="20"/>
  <c r="J32" i="20"/>
  <c r="I33" i="20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C6" i="20"/>
  <c r="C7" i="20"/>
  <c r="C8" i="20"/>
  <c r="C24" i="20"/>
  <c r="F10" i="5" s="1"/>
  <c r="C25" i="20"/>
  <c r="F11" i="5" s="1"/>
  <c r="C26" i="20"/>
  <c r="F12" i="5" s="1"/>
  <c r="C27" i="20"/>
  <c r="F13" i="5" s="1"/>
  <c r="C28" i="20"/>
  <c r="F14" i="5" s="1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F9" i="5" s="1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E4" i="1" s="1"/>
  <c r="F3" i="5" s="1"/>
  <c r="D14" i="20"/>
  <c r="C17" i="20"/>
  <c r="J22" i="20"/>
  <c r="I28" i="20"/>
  <c r="I6" i="20"/>
  <c r="D9" i="20"/>
  <c r="C12" i="20"/>
  <c r="E5" i="1" s="1"/>
  <c r="F4" i="5" s="1"/>
  <c r="D17" i="20"/>
  <c r="C20" i="20"/>
  <c r="E6" i="1" s="1"/>
  <c r="F5" i="5" s="1"/>
  <c r="I23" i="20"/>
  <c r="C30" i="20"/>
  <c r="F16" i="5" s="1"/>
  <c r="C31" i="20"/>
  <c r="F17" i="5" s="1"/>
  <c r="D31" i="20"/>
  <c r="I4" i="20"/>
  <c r="C10" i="20"/>
  <c r="D15" i="20"/>
  <c r="C18" i="20"/>
  <c r="C29" i="20"/>
  <c r="F15" i="5" s="1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E7" i="1" s="1"/>
  <c r="F6" i="5" s="1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E8" i="1" s="1"/>
  <c r="F7" i="5" s="1"/>
  <c r="D22" i="20"/>
  <c r="D8" i="20"/>
  <c r="G23" i="20"/>
  <c r="D2" i="20"/>
  <c r="C2" i="20"/>
  <c r="G2" i="20"/>
  <c r="F2" i="5" l="1"/>
  <c r="E35" i="1"/>
  <c r="E68" i="1"/>
  <c r="E101" i="1"/>
  <c r="H32" i="20"/>
  <c r="H18" i="5" s="1"/>
  <c r="E33" i="20"/>
  <c r="G19" i="5" s="1"/>
  <c r="K32" i="20"/>
  <c r="I18" i="5" s="1"/>
  <c r="L32" i="20"/>
  <c r="H33" i="20"/>
  <c r="H19" i="5" s="1"/>
  <c r="L33" i="20"/>
  <c r="K33" i="20"/>
  <c r="I19" i="5" s="1"/>
  <c r="E32" i="20"/>
  <c r="G18" i="5" s="1"/>
  <c r="H15" i="20"/>
  <c r="E7" i="20"/>
  <c r="H7" i="20"/>
  <c r="H3" i="20"/>
  <c r="H14" i="20"/>
  <c r="E6" i="20"/>
  <c r="H6" i="20"/>
  <c r="H17" i="20"/>
  <c r="H9" i="20"/>
  <c r="H3" i="5" s="1"/>
  <c r="H12" i="20"/>
  <c r="H4" i="5" s="1"/>
  <c r="E4" i="20"/>
  <c r="E14" i="20"/>
  <c r="E12" i="20"/>
  <c r="G4" i="5" s="1"/>
  <c r="E18" i="20"/>
  <c r="E10" i="20"/>
  <c r="E17" i="20"/>
  <c r="H4" i="20"/>
  <c r="H18" i="20"/>
  <c r="H10" i="20"/>
  <c r="H13" i="20"/>
  <c r="E5" i="20"/>
  <c r="G2" i="5" s="1"/>
  <c r="E9" i="20"/>
  <c r="G3" i="5" s="1"/>
  <c r="H5" i="20"/>
  <c r="H2" i="5" s="1"/>
  <c r="H16" i="20"/>
  <c r="E13" i="20"/>
  <c r="E30" i="20"/>
  <c r="G16" i="5" s="1"/>
  <c r="E19" i="20"/>
  <c r="H29" i="20"/>
  <c r="H15" i="5" s="1"/>
  <c r="L20" i="20"/>
  <c r="K20" i="20"/>
  <c r="I5" i="5" s="1"/>
  <c r="L12" i="20"/>
  <c r="K12" i="20"/>
  <c r="I4" i="5" s="1"/>
  <c r="E24" i="20"/>
  <c r="G10" i="5" s="1"/>
  <c r="L26" i="20"/>
  <c r="K26" i="20"/>
  <c r="I12" i="5" s="1"/>
  <c r="H24" i="20"/>
  <c r="H10" i="5" s="1"/>
  <c r="H23" i="20"/>
  <c r="H9" i="5" s="1"/>
  <c r="E8" i="20"/>
  <c r="H28" i="20"/>
  <c r="H14" i="5" s="1"/>
  <c r="L19" i="20"/>
  <c r="K19" i="20"/>
  <c r="L11" i="20"/>
  <c r="K11" i="20"/>
  <c r="K25" i="20"/>
  <c r="I11" i="5" s="1"/>
  <c r="L25" i="20"/>
  <c r="K15" i="20"/>
  <c r="L15" i="20"/>
  <c r="O15" i="20" s="1"/>
  <c r="E22" i="20"/>
  <c r="G7" i="5" s="1"/>
  <c r="L31" i="20"/>
  <c r="K31" i="20"/>
  <c r="I17" i="5" s="1"/>
  <c r="L30" i="20"/>
  <c r="K30" i="20"/>
  <c r="I16" i="5" s="1"/>
  <c r="L22" i="20"/>
  <c r="K22" i="20"/>
  <c r="I7" i="5" s="1"/>
  <c r="H27" i="20"/>
  <c r="H13" i="5" s="1"/>
  <c r="L18" i="20"/>
  <c r="O18" i="20" s="1"/>
  <c r="K18" i="20"/>
  <c r="L10" i="20"/>
  <c r="O10" i="20" s="1"/>
  <c r="K10" i="20"/>
  <c r="H21" i="20"/>
  <c r="H6" i="5" s="1"/>
  <c r="L24" i="20"/>
  <c r="K24" i="20"/>
  <c r="I10" i="5" s="1"/>
  <c r="L7" i="20"/>
  <c r="O7" i="20" s="1"/>
  <c r="K7" i="20"/>
  <c r="E20" i="20"/>
  <c r="G5" i="5" s="1"/>
  <c r="E15" i="20"/>
  <c r="E11" i="20"/>
  <c r="H26" i="20"/>
  <c r="H12" i="5" s="1"/>
  <c r="K17" i="20"/>
  <c r="L17" i="20"/>
  <c r="O17" i="20" s="1"/>
  <c r="L9" i="20"/>
  <c r="K9" i="20"/>
  <c r="I3" i="5" s="1"/>
  <c r="E29" i="20"/>
  <c r="G15" i="5" s="1"/>
  <c r="H20" i="20"/>
  <c r="H5" i="5" s="1"/>
  <c r="L23" i="20"/>
  <c r="K23" i="20"/>
  <c r="I9" i="5" s="1"/>
  <c r="L6" i="20"/>
  <c r="O6" i="20" s="1"/>
  <c r="K6" i="20"/>
  <c r="E27" i="20"/>
  <c r="G13" i="5" s="1"/>
  <c r="E16" i="20"/>
  <c r="H25" i="20"/>
  <c r="H11" i="5" s="1"/>
  <c r="L16" i="20"/>
  <c r="O16" i="20" s="1"/>
  <c r="K16" i="20"/>
  <c r="K8" i="20"/>
  <c r="L8" i="20"/>
  <c r="E28" i="20"/>
  <c r="G14" i="5" s="1"/>
  <c r="H19" i="20"/>
  <c r="H11" i="20"/>
  <c r="E3" i="20"/>
  <c r="L5" i="20"/>
  <c r="K5" i="20"/>
  <c r="I2" i="5" s="1"/>
  <c r="L4" i="20"/>
  <c r="O4" i="20" s="1"/>
  <c r="K4" i="20"/>
  <c r="H22" i="20"/>
  <c r="H7" i="5" s="1"/>
  <c r="H31" i="20"/>
  <c r="H17" i="5" s="1"/>
  <c r="E23" i="20"/>
  <c r="G9" i="5" s="1"/>
  <c r="L14" i="20"/>
  <c r="O14" i="20" s="1"/>
  <c r="K14" i="20"/>
  <c r="E26" i="20"/>
  <c r="G12" i="5" s="1"/>
  <c r="L28" i="20"/>
  <c r="K28" i="20"/>
  <c r="I14" i="5" s="1"/>
  <c r="L3" i="20"/>
  <c r="O3" i="20" s="1"/>
  <c r="K3" i="20"/>
  <c r="L29" i="20"/>
  <c r="K29" i="20"/>
  <c r="I15" i="5" s="1"/>
  <c r="E21" i="20"/>
  <c r="G6" i="5" s="1"/>
  <c r="H30" i="20"/>
  <c r="H16" i="5" s="1"/>
  <c r="E31" i="20"/>
  <c r="G17" i="5" s="1"/>
  <c r="L21" i="20"/>
  <c r="K21" i="20"/>
  <c r="I6" i="5" s="1"/>
  <c r="L13" i="20"/>
  <c r="O13" i="20" s="1"/>
  <c r="K13" i="20"/>
  <c r="E25" i="20"/>
  <c r="G11" i="5" s="1"/>
  <c r="H8" i="20"/>
  <c r="K27" i="20"/>
  <c r="I13" i="5" s="1"/>
  <c r="L27" i="20"/>
  <c r="H2" i="20"/>
  <c r="E2" i="20"/>
  <c r="J2" i="20"/>
  <c r="I2" i="20"/>
  <c r="O32" i="20" l="1"/>
  <c r="O12" i="20"/>
  <c r="O5" i="20"/>
  <c r="O33" i="20"/>
  <c r="H2" i="23"/>
  <c r="I2" i="23" s="1"/>
  <c r="O9" i="20"/>
  <c r="O22" i="20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E134" i="1" l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M6" i="20"/>
  <c r="P22" i="20"/>
  <c r="P14" i="20"/>
  <c r="Q14" i="20" s="1"/>
  <c r="P12" i="20"/>
  <c r="P31" i="20"/>
  <c r="P18" i="20"/>
  <c r="Q18" i="20" s="1"/>
  <c r="M8" i="20"/>
  <c r="M5" i="20"/>
  <c r="P30" i="20"/>
  <c r="M7" i="20"/>
  <c r="P26" i="20"/>
  <c r="P21" i="20"/>
  <c r="M12" i="20"/>
  <c r="P33" i="20"/>
  <c r="M22" i="20"/>
  <c r="M11" i="20"/>
  <c r="Q28" i="20"/>
  <c r="K14" i="5" s="1"/>
  <c r="M3" i="20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P4" i="20"/>
  <c r="Q4" i="20" s="1"/>
  <c r="P25" i="20"/>
  <c r="P10" i="20"/>
  <c r="Q10" i="20" s="1"/>
  <c r="P16" i="20"/>
  <c r="Q16" i="20" s="1"/>
  <c r="P8" i="20"/>
  <c r="P23" i="20"/>
  <c r="M19" i="20"/>
  <c r="M17" i="20"/>
  <c r="Q22" i="20"/>
  <c r="K7" i="5" s="1"/>
  <c r="P2" i="20"/>
  <c r="Q2" i="20" s="1"/>
  <c r="AG34" i="13"/>
  <c r="D70" i="27" s="1"/>
  <c r="Q32" i="20" l="1"/>
  <c r="K18" i="5" s="1"/>
  <c r="Q31" i="20"/>
  <c r="K17" i="5" s="1"/>
  <c r="Q21" i="20"/>
  <c r="K6" i="5" s="1"/>
  <c r="Q12" i="20"/>
  <c r="K4" i="5" s="1"/>
  <c r="Q26" i="20"/>
  <c r="K12" i="5" s="1"/>
  <c r="Q25" i="20"/>
  <c r="K11" i="5" s="1"/>
  <c r="Q33" i="20"/>
  <c r="K19" i="5" s="1"/>
  <c r="Q20" i="20"/>
  <c r="K5" i="5" s="1"/>
  <c r="Q9" i="20"/>
  <c r="K3" i="5" s="1"/>
  <c r="Q5" i="20"/>
  <c r="K2" i="5" s="1"/>
  <c r="Q30" i="20"/>
  <c r="K16" i="5" s="1"/>
  <c r="Q24" i="20"/>
  <c r="K10" i="5" s="1"/>
  <c r="Q27" i="20"/>
  <c r="K13" i="5" s="1"/>
  <c r="Q29" i="20"/>
  <c r="K15" i="5" s="1"/>
  <c r="Q8" i="20"/>
  <c r="D83" i="27"/>
  <c r="D88" i="27"/>
  <c r="M20" i="20" s="1"/>
  <c r="Q23" i="20"/>
  <c r="K9" i="5" s="1"/>
  <c r="D45" i="27"/>
  <c r="M21" i="20" s="1"/>
  <c r="N34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1" i="20" l="1"/>
  <c r="J6" i="5" s="1"/>
  <c r="N2" i="26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J4" i="5" s="1"/>
  <c r="N8" i="20"/>
  <c r="N7" i="20"/>
  <c r="N20" i="20"/>
  <c r="J5" i="5" s="1"/>
  <c r="N4" i="20"/>
  <c r="N5" i="20"/>
  <c r="J2" i="5" s="1"/>
  <c r="J2" i="23" s="1"/>
  <c r="K2" i="23" s="1"/>
  <c r="N11" i="20"/>
  <c r="N22" i="20"/>
  <c r="J7" i="5" s="1"/>
  <c r="N3" i="20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J29" i="5" l="1"/>
  <c r="J29" i="23" s="1"/>
  <c r="K29" i="23" s="1"/>
  <c r="J33" i="5"/>
  <c r="J33" i="23" s="1"/>
  <c r="K33" i="23" s="1"/>
  <c r="N33" i="20"/>
  <c r="J19" i="5" s="1"/>
  <c r="N30" i="20"/>
  <c r="J16" i="5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N28" i="20"/>
  <c r="J14" i="5" s="1"/>
  <c r="J38" i="5"/>
  <c r="J38" i="23" s="1"/>
  <c r="K38" i="23" s="1"/>
  <c r="N27" i="20"/>
  <c r="J13" i="5" s="1"/>
  <c r="N24" i="20"/>
  <c r="J10" i="5" s="1"/>
  <c r="J26" i="5"/>
  <c r="J26" i="23" s="1"/>
  <c r="K26" i="23" s="1"/>
  <c r="J36" i="5"/>
  <c r="J36" i="23" s="1"/>
  <c r="K36" i="23" s="1"/>
  <c r="N25" i="20"/>
  <c r="J11" i="5" s="1"/>
  <c r="N23" i="20"/>
  <c r="J9" i="5" s="1"/>
  <c r="J22" i="5"/>
  <c r="J22" i="23" s="1"/>
  <c r="K22" i="23" s="1"/>
  <c r="J46" i="5"/>
  <c r="J46" i="23" s="1"/>
  <c r="K46" i="23" s="1"/>
  <c r="J24" i="5"/>
  <c r="J24" i="23" s="1"/>
  <c r="K24" i="23" s="1"/>
  <c r="N31" i="20"/>
  <c r="J17" i="5" s="1"/>
  <c r="N9" i="20"/>
  <c r="J3" i="5" s="1"/>
  <c r="J39" i="5"/>
  <c r="J39" i="23" s="1"/>
  <c r="K39" i="23" s="1"/>
  <c r="J20" i="5"/>
  <c r="J20" i="23" s="1"/>
  <c r="K20" i="23" s="1"/>
  <c r="N32" i="20"/>
  <c r="J18" i="5" s="1"/>
  <c r="J45" i="5"/>
  <c r="J45" i="23" s="1"/>
  <c r="K45" i="23" s="1"/>
  <c r="J44" i="5"/>
  <c r="J44" i="23" s="1"/>
  <c r="K44" i="23" s="1"/>
  <c r="N26" i="20"/>
  <c r="J12" i="5" s="1"/>
  <c r="N29" i="20"/>
  <c r="J15" i="5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13" i="17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G13" i="17"/>
  <c r="J12" i="17"/>
  <c r="I13" i="17"/>
  <c r="M12" i="17"/>
  <c r="J13" i="17"/>
  <c r="M13" i="17"/>
  <c r="P12" i="17"/>
  <c r="P13" i="17"/>
  <c r="C13" i="17"/>
  <c r="D13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N10" i="17" l="1"/>
  <c r="I4" i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N8" i="17"/>
  <c r="N4" i="17"/>
  <c r="N7" i="17"/>
  <c r="N5" i="17"/>
  <c r="N3" i="17"/>
  <c r="N11" i="17"/>
  <c r="N9" i="17"/>
  <c r="Q13" i="17"/>
  <c r="Q12" i="17"/>
  <c r="F2" i="17"/>
  <c r="N13" i="17"/>
  <c r="N6" i="17"/>
  <c r="N12" i="17"/>
  <c r="E13" i="17"/>
  <c r="L13" i="17"/>
  <c r="K13" i="17"/>
  <c r="E12" i="17"/>
  <c r="K12" i="17"/>
  <c r="L12" i="17"/>
  <c r="I133" i="1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I116" i="1" s="1"/>
  <c r="Q6" i="17"/>
  <c r="L9" i="17"/>
  <c r="I122" i="1" s="1"/>
  <c r="Q11" i="17"/>
  <c r="Q10" i="17"/>
  <c r="L10" i="17"/>
  <c r="I125" i="1" s="1"/>
  <c r="Q8" i="17"/>
  <c r="L8" i="17"/>
  <c r="I120" i="1" s="1"/>
  <c r="L5" i="17"/>
  <c r="I113" i="1" s="1"/>
  <c r="Q5" i="17"/>
  <c r="Q4" i="17"/>
  <c r="L4" i="17"/>
  <c r="I112" i="1" s="1"/>
  <c r="L3" i="17"/>
  <c r="I107" i="1" s="1"/>
  <c r="Q3" i="17"/>
  <c r="K8" i="17"/>
  <c r="K10" i="17"/>
  <c r="K11" i="17"/>
  <c r="L11" i="17"/>
  <c r="I128" i="1" s="1"/>
  <c r="K7" i="17"/>
  <c r="L7" i="17"/>
  <c r="I119" i="1" s="1"/>
  <c r="K9" i="17"/>
  <c r="G2" i="17"/>
  <c r="P2" i="17"/>
  <c r="M2" i="17"/>
  <c r="I2" i="17"/>
  <c r="J2" i="17"/>
  <c r="K6" i="17"/>
  <c r="K4" i="17"/>
  <c r="K3" i="17"/>
  <c r="K5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N2" i="17"/>
  <c r="F21" i="5"/>
  <c r="I35" i="1"/>
  <c r="O13" i="17"/>
  <c r="H2" i="17"/>
  <c r="E2" i="17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Q2" i="17"/>
  <c r="K2" i="17"/>
  <c r="H23" i="23" l="1"/>
  <c r="I23" i="23" s="1"/>
  <c r="J23" i="23" s="1"/>
  <c r="K23" i="23" s="1"/>
  <c r="H34" i="23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I34" i="23"/>
  <c r="J34" i="23" s="1"/>
  <c r="K34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<sst xmlns="http://schemas.openxmlformats.org/spreadsheetml/2006/main" count="16193" uniqueCount="952">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</sst>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0" fontId="3" fillId="28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6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6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6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6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6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6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6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6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6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6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6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6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6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6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5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>
      <selection activeCell="E184" sqref="E184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181:T1048576 T1:T133">
    <cfRule type="duplicateValues" dxfId="14" priority="5"/>
  </conditionalFormatting>
  <conditionalFormatting sqref="T2:T133">
    <cfRule type="duplicateValues" dxfId="13" priority="4"/>
    <cfRule type="duplicateValues" dxfId="12" priority="8"/>
  </conditionalFormatting>
  <conditionalFormatting sqref="T172:T180">
    <cfRule type="duplicateValues" dxfId="11" priority="3"/>
  </conditionalFormatting>
  <conditionalFormatting sqref="T134:T171">
    <cfRule type="duplicateValues" dxfId="1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2" sqref="A22:XFD34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68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68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 t="shared" si="0"/>
        <v>0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 t="shared" si="1"/>
        <v>0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 t="shared" si="2"/>
        <v>NA</v>
      </c>
      <c r="L23" s="44">
        <f t="shared" si="3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 t="shared" si="4"/>
        <v>NA</v>
      </c>
      <c r="O23" s="44">
        <f t="shared" si="5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 t="shared" si="6"/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 t="shared" si="0"/>
        <v>0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 t="shared" si="1"/>
        <v>0.2857142857142857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 t="shared" si="2"/>
        <v>9.9999999999999978E-2</v>
      </c>
      <c r="L24" s="44">
        <f t="shared" si="3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 t="shared" si="4"/>
        <v>0.90636399144671076</v>
      </c>
      <c r="O24" s="44">
        <f t="shared" si="5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 t="shared" si="0"/>
        <v>0.19047619047619047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 t="shared" si="1"/>
        <v>0.26470588235294112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 t="shared" si="2"/>
        <v>0.27272727272727271</v>
      </c>
      <c r="L25" s="44">
        <f t="shared" si="3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 t="shared" si="4"/>
        <v>0.9337564582346215</v>
      </c>
      <c r="O25" s="44">
        <f t="shared" si="5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 t="shared" si="0"/>
        <v>0.33333333333333337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 t="shared" si="1"/>
        <v>0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 t="shared" si="2"/>
        <v>0.66666666666666674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 t="shared" si="4"/>
        <v>0.99291828506739832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 t="shared" si="0"/>
        <v>0.1333333333333333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 t="shared" si="1"/>
        <v>7.6923076923076872E-2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 t="shared" si="2"/>
        <v>0.83333333333333337</v>
      </c>
      <c r="L27" s="44">
        <f t="shared" si="3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 t="shared" si="4"/>
        <v>0.94511670927233682</v>
      </c>
      <c r="O27" s="44">
        <f t="shared" si="5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 t="shared" si="6"/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 t="shared" si="0"/>
        <v>0.18181818181818177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 t="shared" si="1"/>
        <v>0.11111111111111116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 t="shared" si="2"/>
        <v>0</v>
      </c>
      <c r="L28" s="44">
        <f t="shared" si="3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 t="shared" si="4"/>
        <v>0.11537577633583684</v>
      </c>
      <c r="O28" s="44">
        <f t="shared" si="5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 t="shared" si="6"/>
        <v>0.18179825044746067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 t="shared" si="0"/>
        <v>0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 t="shared" si="1"/>
        <v>0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 t="shared" si="2"/>
        <v>0</v>
      </c>
      <c r="L29" s="44">
        <f t="shared" si="3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 t="shared" si="4"/>
        <v>0.40867680312775745</v>
      </c>
      <c r="O29" s="44">
        <f t="shared" si="5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 t="shared" si="6"/>
        <v>0.88023952095808378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 t="shared" si="0"/>
        <v>0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 t="shared" si="1"/>
        <v>0.1428571428571429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 t="shared" si="2"/>
        <v>9.0909090909090939E-2</v>
      </c>
      <c r="L30" s="44">
        <f t="shared" si="3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 t="shared" si="4"/>
        <v>0.75237603452336033</v>
      </c>
      <c r="O30" s="44">
        <f t="shared" si="5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 t="shared" si="6"/>
        <v>0.95804878048780484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 t="shared" si="0"/>
        <v>0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 t="shared" si="1"/>
        <v>0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 t="shared" si="2"/>
        <v>0</v>
      </c>
      <c r="L31" s="44">
        <f t="shared" si="3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 t="shared" si="4"/>
        <v>0.37916965757525034</v>
      </c>
      <c r="O31" s="44">
        <f t="shared" si="5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 t="shared" si="6"/>
        <v>0.13117870722433456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 t="shared" ref="E32:E33" si="7">IFERROR(1-(D32/C32),"NA")</f>
        <v>0.25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 t="shared" ref="K32:K33" si="9">IFERROR(MAX(1-(J32/I32),0),"NA")</f>
        <v>0.375</v>
      </c>
      <c r="L32" s="44">
        <f t="shared" ref="L32:L33" si="10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 t="shared" si="4"/>
        <v>0.93354990821575401</v>
      </c>
      <c r="O32" s="44">
        <f t="shared" ref="O32:O33" si="11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 t="shared" si="7"/>
        <v>0.1428571428571429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 t="shared" si="8"/>
        <v>0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 t="shared" si="9"/>
        <v>0.25</v>
      </c>
      <c r="L33" s="44">
        <f t="shared" si="10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 t="shared" si="4"/>
        <v>0.99036099911951436</v>
      </c>
      <c r="O33" s="44">
        <f t="shared" si="11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 t="shared" ref="E34" si="13">IFERROR(1-(D34/C34),"NA")</f>
        <v>0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 t="shared" ref="H34" si="14">IFERROR(1-(G34/F34),"NA")</f>
        <v>5.555555555555558E-2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 t="shared" ref="K34" si="15">IFERROR(MAX(1-(J34/I34),0),"NA")</f>
        <v>0.17241379310344829</v>
      </c>
      <c r="L34" s="44">
        <f t="shared" ref="L34" si="16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 t="shared" ref="N34" si="17">IFERROR(MAX(1-((2*M34)/($M$5+$M$21)),0),"NA")</f>
        <v>0.96149317505397824</v>
      </c>
      <c r="O34" s="44">
        <f t="shared" ref="O34" si="18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 t="shared" ref="Q34" si="19">IFERROR(1-P34,"NA")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hidden="1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0">
      <filters>
        <filter val="Conspecifics-elegansXelegans-ArlesXArles"/>
        <filter val="Conspecifics-elegansXelegans-BelgiumXBelgium"/>
        <filter val="Conspecifics-elegansXelegans-BelgiumXSweden"/>
        <filter val="Conspecifics-elegansXelegans-SwedenXSweden"/>
        <filter val="Conspecifics-graellsiiXgraellsii-AlbaXAlba"/>
        <filter val="Conspecifics-graellsiiXgraellsii-CachadasXCachadas"/>
        <filter val="Conspecifics-graellsiiXgraellsii-RiomaiorXRiomaior"/>
        <filter val="Heterospecifics-elegansXgraellsii-ArlesXCachadas"/>
        <filter val="Heterospecifics-elegansXgraellsii-BelgiumXCachadas"/>
        <filter val="Heterospecifics-elegansXgraellsii-LaigualXCachadas"/>
        <filter val="Heterospecifics-elegansXgraellsii-SwedenXCachadas"/>
        <filter val="Heterospecifics-graellsiiXelegans-CachadasXBelgium"/>
        <filter val="Heterospecifics-graellsiiXelegans-CachadasXMaraixDorx"/>
        <filter val="Postzygotics-elegansXhybrid-AlloEleX(H:BelgiumXCachadas)"/>
        <filter val="Postzygotics-graellsiiXhybrid-AlloGraX(H:BelgiumXCachadas)"/>
        <filter val="Postzygotics-hybridXelegans-(H:BelgiumXCachadas)XAlloEle"/>
        <filter val="Postzygotics-hybridXgraellsii-(H:BelgiumXCachadas)XAlloGra"/>
        <filter val="Postzygotics-hybridXhybrid-(H:BelgiumXCachadas)X(H:BelgiumXCachadas)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9" priority="1" operator="equal">
      <formula>"?"</formula>
    </cfRule>
  </conditionalFormatting>
  <conditionalFormatting sqref="R2:R117">
    <cfRule type="duplicateValues" dxfId="8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A7" sqref="A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9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9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9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9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9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9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9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9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9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9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9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9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9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9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9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9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9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9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9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9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9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9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9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9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9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9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9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9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9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9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9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9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9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9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9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9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9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9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9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9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9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9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9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9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9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9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9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9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9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9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9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9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9">
        <f t="shared" si="120"/>
        <v>0.55256064690026951</v>
      </c>
    </row>
  </sheetData>
  <autoFilter ref="A1:AN294" xr:uid="{00000000-0009-0000-0000-000002000000}"/>
  <phoneticPr fontId="22" type="noConversion"/>
  <conditionalFormatting sqref="S295:S1048576 S1:S239">
    <cfRule type="duplicateValues" dxfId="6" priority="2"/>
  </conditionalFormatting>
  <conditionalFormatting sqref="S240:S294">
    <cfRule type="duplicateValues" dxfId="5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>
      <selection activeCell="E1" sqref="E1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 t="shared" ref="E3:E11" si="0">IFERROR(1-(D3/C3),"NA")</f>
        <v>0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 t="shared" ref="H3:H11" si="1">IFERROR(1-(G3/F3),"NA")</f>
        <v>0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 t="shared" ref="K3:K6" si="2">IFERROR(MAX(1-(J3/I3),0),"NA")</f>
        <v>0</v>
      </c>
      <c r="L3" s="44">
        <f t="shared" ref="L3:L6" si="3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IFERROR(MAX(1-((2*M3)/(Allopatrics_Summaries!$M$5+Allopatrics_Summaries!$M$21)),0),"NA")</f>
        <v>0.67468372028360912</v>
      </c>
      <c r="O3" s="44">
        <f t="shared" ref="O3:O6" si="4">L3</f>
        <v>12</v>
      </c>
      <c r="P3" s="79">
        <f>IFERROR(AVERAGEIFS('2019_R'!$G$2:$G$999,'2019_R'!$E$2:$E$999,"&gt;0",'2019_R'!$B$2:$B$999,'2019_Summaries'!$A3),"NA")</f>
        <v>0.48795454545454542</v>
      </c>
      <c r="Q3" s="71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 t="shared" si="0"/>
        <v>0.20634920634920639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 t="shared" si="1"/>
        <v>0.19999999999999996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 t="shared" si="2"/>
        <v>5.6603773584905648E-2</v>
      </c>
      <c r="L4" s="44">
        <f t="shared" si="3"/>
        <v>50</v>
      </c>
      <c r="M4" s="80">
        <f>IFERROR(AVERAGEIFS('2019_R'!$F$2:$F$999,'2019_R'!$E$2:$E$999,"&gt;0",'2019_R'!$B$2:$B$999,'2019_Summaries'!$A4),"NA")</f>
        <v>79.90000000000002</v>
      </c>
      <c r="N4" s="71">
        <f>IFERROR(MAX(1-((2*M4)/(Allopatrics_Summaries!$M$5+Allopatrics_Summaries!$M$21)),0),"NA")</f>
        <v>0.7170854884425617</v>
      </c>
      <c r="O4" s="44">
        <f t="shared" si="4"/>
        <v>50</v>
      </c>
      <c r="P4" s="79">
        <f>IFERROR(AVERAGEIFS('2019_R'!$G$2:$G$999,'2019_R'!$E$2:$E$999,"&gt;0",'2019_R'!$B$2:$B$999,'2019_Summaries'!$A4),"NA")</f>
        <v>0.56464655204783698</v>
      </c>
      <c r="Q4" s="71">
        <f t="shared" si="5"/>
        <v>0.43535344795216302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 t="shared" si="0"/>
        <v>0.26470588235294112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 t="shared" si="1"/>
        <v>0.28000000000000003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 t="shared" si="2"/>
        <v>0</v>
      </c>
      <c r="L5" s="44">
        <f t="shared" si="3"/>
        <v>13</v>
      </c>
      <c r="M5" s="80">
        <f>IFERROR(AVERAGEIFS('2019_R'!$F$2:$F$999,'2019_R'!$E$2:$E$999,"&gt;0",'2019_R'!$B$2:$B$999,'2019_Summaries'!$A5),"NA")</f>
        <v>103.58974358974358</v>
      </c>
      <c r="N5" s="71">
        <f>IFERROR(MAX(1-((2*M5)/(Allopatrics_Summaries!$M$5+Allopatrics_Summaries!$M$21)),0),"NA")</f>
        <v>0.6332034829780655</v>
      </c>
      <c r="O5" s="44">
        <f t="shared" si="4"/>
        <v>13</v>
      </c>
      <c r="P5" s="79">
        <f>IFERROR(AVERAGEIFS('2019_R'!$G$2:$G$999,'2019_R'!$E$2:$E$999,"&gt;0",'2019_R'!$B$2:$B$999,'2019_Summaries'!$A5),"NA")</f>
        <v>0.54944496445562507</v>
      </c>
      <c r="Q5" s="71">
        <f t="shared" si="5"/>
        <v>0.45055503554437493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 t="shared" si="0"/>
        <v>0.89473684210526316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 t="shared" si="1"/>
        <v>0.5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 t="shared" si="2"/>
        <v>NA</v>
      </c>
      <c r="L6" s="44">
        <f t="shared" si="3"/>
        <v>0</v>
      </c>
      <c r="M6" s="80" t="str">
        <f>IFERROR(AVERAGEIFS('2019_R'!$F$2:$F$999,'2019_R'!$E$2:$E$999,"&gt;0",'2019_R'!$B$2:$B$999,'2019_Summaries'!$A6),"NA")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79" t="str">
        <f>IFERROR(AVERAGEIFS('2019_R'!$G$2:$G$999,'2019_R'!$E$2:$E$999,"&gt;0",'2019_R'!$B$2:$B$999,'2019_Summaries'!$A6),"NA")</f>
        <v>NA</v>
      </c>
      <c r="Q6" s="71" t="str">
        <f t="shared" si="5"/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 t="shared" si="0"/>
        <v>0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 t="shared" si="1"/>
        <v>0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 t="shared" ref="K7:K11" si="6">IFERROR(MAX(1-(J7/I7),0),"NA")</f>
        <v>0</v>
      </c>
      <c r="L7" s="44">
        <f t="shared" ref="L7:L11" si="7">J7</f>
        <v>4</v>
      </c>
      <c r="M7" s="80">
        <f>IFERROR(AVERAGEIFS('2019_R'!$F$2:$F$999,'2019_R'!$E$2:$E$999,"&gt;0",'2019_R'!$B$2:$B$999,'2019_Summaries'!$A7),"NA")</f>
        <v>6.75</v>
      </c>
      <c r="N7" s="71">
        <f>IFERROR(MAX(1-((2*M7)/(Allopatrics_Summaries!$M$5+Allopatrics_Summaries!$M$21)),0),"NA")</f>
        <v>0.97609921210246919</v>
      </c>
      <c r="O7" s="44">
        <f t="shared" ref="O7:O11" si="8">L7</f>
        <v>4</v>
      </c>
      <c r="P7" s="79">
        <f>IFERROR(AVERAGEIFS('2019_R'!$G$2:$G$999,'2019_R'!$E$2:$E$999,"&gt;0",'2019_R'!$B$2:$B$999,'2019_Summaries'!$A7),"NA")</f>
        <v>0.73322510822510822</v>
      </c>
      <c r="Q7" s="71">
        <f t="shared" si="5"/>
        <v>0.26677489177489178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 t="shared" si="0"/>
        <v>0.26666666666666672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 t="shared" si="1"/>
        <v>9.0909090909090939E-2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 t="shared" si="6"/>
        <v>0.18181818181818177</v>
      </c>
      <c r="L8" s="44">
        <f t="shared" si="7"/>
        <v>9</v>
      </c>
      <c r="M8" s="80">
        <f>IFERROR(AVERAGEIFS('2019_R'!$F$2:$F$999,'2019_R'!$E$2:$E$999,"&gt;0",'2019_R'!$B$2:$B$999,'2019_Summaries'!$A8),"NA")</f>
        <v>124.33333333333333</v>
      </c>
      <c r="N8" s="71">
        <f>IFERROR(MAX(1-((2*M8)/(Allopatrics_Summaries!$M$5+Allopatrics_Summaries!$M$21)),0),"NA")</f>
        <v>0.55975338835659394</v>
      </c>
      <c r="O8" s="44">
        <f t="shared" si="8"/>
        <v>9</v>
      </c>
      <c r="P8" s="79">
        <f>IFERROR(AVERAGEIFS('2019_R'!$G$2:$G$999,'2019_R'!$E$2:$E$999,"&gt;0",'2019_R'!$B$2:$B$999,'2019_Summaries'!$A8),"NA")</f>
        <v>0.64875816993464053</v>
      </c>
      <c r="Q8" s="71">
        <f t="shared" si="5"/>
        <v>0.35124183006535947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 t="shared" si="0"/>
        <v>0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 t="shared" si="1"/>
        <v>0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 t="shared" si="6"/>
        <v>0</v>
      </c>
      <c r="L9" s="44">
        <f t="shared" si="7"/>
        <v>1</v>
      </c>
      <c r="M9" s="80">
        <f>IFERROR(AVERAGEIFS('2019_R'!$F$2:$F$999,'2019_R'!$E$2:$E$999,"&gt;0",'2019_R'!$B$2:$B$999,'2019_Summaries'!$A9),"NA")</f>
        <v>38.666666666666664</v>
      </c>
      <c r="N9" s="71">
        <f>IFERROR(MAX(1-((2*M9)/(Allopatrics_Summaries!$M$5+Allopatrics_Summaries!$M$21)),0),"NA")</f>
        <v>0.86308684463636698</v>
      </c>
      <c r="O9" s="44">
        <f t="shared" si="8"/>
        <v>1</v>
      </c>
      <c r="P9" s="79">
        <f>IFERROR(AVERAGEIFS('2019_R'!$G$2:$G$999,'2019_R'!$E$2:$E$999,"&gt;0",'2019_R'!$B$2:$B$999,'2019_Summaries'!$A9),"NA")</f>
        <v>0.13793103448275862</v>
      </c>
      <c r="Q9" s="71">
        <f t="shared" si="5"/>
        <v>0.86206896551724133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 t="shared" si="0"/>
        <v>0.625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 t="shared" si="1"/>
        <v>0.33333333333333337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 t="shared" si="6"/>
        <v>0</v>
      </c>
      <c r="L10" s="44">
        <f t="shared" si="7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IFERROR(MAX(1-((2*M10)/(Allopatrics_Summaries!$M$5+Allopatrics_Summaries!$M$21)),0),"NA")</f>
        <v>0.74800897698158919</v>
      </c>
      <c r="O10" s="44">
        <f t="shared" si="8"/>
        <v>2</v>
      </c>
      <c r="P10" s="79">
        <f>IFERROR(AVERAGEIFS('2019_R'!$G$2:$G$999,'2019_R'!$E$2:$E$999,"&gt;0",'2019_R'!$B$2:$B$999,'2019_Summaries'!$A10),"NA")</f>
        <v>0.49172576832151299</v>
      </c>
      <c r="Q10" s="71">
        <f t="shared" si="5"/>
        <v>0.50827423167848695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 t="shared" si="0"/>
        <v>0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 t="shared" si="1"/>
        <v>0.19999999999999996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 t="shared" si="6"/>
        <v>0</v>
      </c>
      <c r="L11" s="44">
        <f t="shared" si="7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IFERROR(MAX(1-((2*M11)/(Allopatrics_Summaries!$M$5+Allopatrics_Summaries!$M$21)),0),"NA")</f>
        <v>0.60903032142928071</v>
      </c>
      <c r="O11" s="44">
        <f t="shared" si="8"/>
        <v>4</v>
      </c>
      <c r="P11" s="79">
        <f>IFERROR(AVERAGEIFS('2019_R'!$G$2:$G$999,'2019_R'!$E$2:$E$999,"&gt;0",'2019_R'!$B$2:$B$999,'2019_Summaries'!$A11),"NA")</f>
        <v>7.1999999999999995E-2</v>
      </c>
      <c r="Q11" s="71">
        <f t="shared" si="5"/>
        <v>0.92800000000000005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 t="shared" ref="E12:E13" si="9">IFERROR(1-(D12/C12),"NA")</f>
        <v>0.11111111111111116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 t="shared" ref="H12:H13" si="10">IFERROR(1-(G12/F12),"NA")</f>
        <v>0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 t="shared" ref="K12:K13" si="11">IFERROR(MAX(1-(J12/I12),0),"NA")</f>
        <v>0.15000000000000002</v>
      </c>
      <c r="L12" s="44">
        <f t="shared" ref="L12:L13" si="12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IFERROR(MAX(1-((2*M12)/(Allopatrics_Summaries!$M$5+Allopatrics_Summaries!$M$21)),0),"NA")</f>
        <v>0.75450054900314079</v>
      </c>
      <c r="O12" s="44">
        <f t="shared" ref="O12:O13" si="13">L12</f>
        <v>17</v>
      </c>
      <c r="P12" s="79">
        <f>IFERROR(AVERAGEIFS('2019_R'!$G$2:$G$999,'2019_R'!$E$2:$E$999,"&gt;0",'2019_R'!$B$2:$B$999,'2019_Summaries'!$A12),"NA")</f>
        <v>0.19854493407594487</v>
      </c>
      <c r="Q12" s="71">
        <f t="shared" ref="Q12:Q13" si="14">IFERROR(1-P12,"NA")</f>
        <v>0.80145506592405513</v>
      </c>
    </row>
    <row r="13" spans="1:17" x14ac:dyDescent="0.25">
      <c r="A13">
        <v>0</v>
      </c>
      <c r="B13" s="45" t="s">
        <v>2</v>
      </c>
      <c r="C13" s="36">
        <f>COUNTIFS('2019_R'!B$2:B$999,'2019_Summaries'!A13,'2019_R'!C$2:C$999,"&gt;-1")</f>
        <v>0</v>
      </c>
      <c r="D13" s="38">
        <f>SUMIF('2019_R'!B$2:B$999,'2019_Summaries'!A13,'2019_R'!C$2:C$999)</f>
        <v>0</v>
      </c>
      <c r="E13" s="79" t="str">
        <f t="shared" si="9"/>
        <v>NA</v>
      </c>
      <c r="F13" s="36">
        <f>COUNTIFS('2019_R'!B$2:B$999,'2019_Summaries'!A13,'2019_R'!D$2:D$999,"&gt;-1")</f>
        <v>0</v>
      </c>
      <c r="G13" s="73">
        <f>SUMIF('2019_R'!$B$2:$B$999,'2019_Summaries'!$A13,'2019_R'!D$2:D$999)</f>
        <v>0</v>
      </c>
      <c r="H13" s="71" t="str">
        <f t="shared" si="10"/>
        <v>NA</v>
      </c>
      <c r="I13" s="44">
        <f>COUNTIFS('2019_R'!B$2:B$999,'2019_Summaries'!A13,'2019_R'!E$2:E$999,"&gt;-1")</f>
        <v>0</v>
      </c>
      <c r="J13" s="44">
        <f>COUNTIFS('2019_R'!B$2:B$999,'2019_Summaries'!A13,'2019_R'!E$2:E$999,"&gt;0")</f>
        <v>0</v>
      </c>
      <c r="K13" s="71" t="str">
        <f t="shared" si="11"/>
        <v>NA</v>
      </c>
      <c r="L13" s="44">
        <f t="shared" si="12"/>
        <v>0</v>
      </c>
      <c r="M13" s="80" t="str">
        <f>IFERROR(AVERAGEIFS('2019_R'!$F$2:$F$999,'2019_R'!$E$2:$E$999,"&gt;0",'2019_R'!$B$2:$B$999,'2019_Summaries'!$A13),"NA")</f>
        <v>NA</v>
      </c>
      <c r="N13" s="71" t="str">
        <f>IFERROR(MAX(1-((2*M13)/(Allopatrics_Summaries!$M$5+Allopatrics_Summaries!$M$21)),0),"NA")</f>
        <v>NA</v>
      </c>
      <c r="O13" s="44">
        <f t="shared" si="13"/>
        <v>0</v>
      </c>
      <c r="P13" s="79" t="str">
        <f>IFERROR(AVERAGEIFS('2019_R'!$G$2:$G$999,'2019_R'!$E$2:$E$999,"&gt;0",'2019_R'!$B$2:$B$999,'2019_Summaries'!$A13),"NA")</f>
        <v>NA</v>
      </c>
      <c r="Q13" s="71" t="str">
        <f t="shared" si="14"/>
        <v>NA</v>
      </c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4" sqref="H4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0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0.4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0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0.17073170731707321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0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0.25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0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9.0909090909090939E-2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0</v>
      </c>
    </row>
    <row r="9" spans="1:11" ht="14.45" customHeight="1" x14ac:dyDescent="0.25">
      <c r="A9" s="220"/>
      <c r="B9" s="170" t="s">
        <v>712</v>
      </c>
      <c r="C9" s="172" t="s">
        <v>563</v>
      </c>
      <c r="D9" s="171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0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0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0.19047619047619047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0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0.33333333333333337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0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3">
        <f>Allopatrics_Summaries!C$27</f>
        <v>15</v>
      </c>
      <c r="F13" s="2">
        <f>Allopatrics_Summaries!D$27</f>
        <v>13</v>
      </c>
      <c r="G13" s="184">
        <f>Allopatrics_Summaries!E$27</f>
        <v>0.1333333333333333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0.20634920634920639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0.26470588235294112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0.18181818181818177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0.25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0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0.95833333333333337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0.89473684210526316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0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4"/>
      <c r="F19" s="2"/>
      <c r="G19" s="184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0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4"/>
      <c r="F20" s="2"/>
      <c r="G20" s="184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0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0.26666666666666672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0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0.83333333333333337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0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0.25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0.5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0.625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0.1428571428571429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0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0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0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0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0.75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0.11111111111111116</v>
      </c>
    </row>
    <row r="35" spans="1:11" ht="14.45" customHeight="1" thickBot="1" x14ac:dyDescent="0.3">
      <c r="A35" s="194"/>
      <c r="B35" s="195"/>
      <c r="C35" s="196"/>
      <c r="D35" s="205" t="s">
        <v>928</v>
      </c>
      <c r="E35" s="197">
        <f>SUM(E3:E34)</f>
        <v>180</v>
      </c>
      <c r="F35" s="197"/>
      <c r="G35" s="198"/>
      <c r="H35" s="205" t="s">
        <v>928</v>
      </c>
      <c r="I35" s="197">
        <f>SUM(I3:I34)</f>
        <v>327</v>
      </c>
      <c r="J35" s="197"/>
      <c r="K35" s="198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0.33333333333333337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0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0.125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0.26470588235294112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0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0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9.9999999999999978E-2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0</v>
      </c>
    </row>
    <row r="42" spans="1:11" x14ac:dyDescent="0.25">
      <c r="A42" s="222"/>
      <c r="B42" s="170" t="s">
        <v>712</v>
      </c>
      <c r="C42" s="172" t="s">
        <v>563</v>
      </c>
      <c r="D42" s="171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0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0.2857142857142857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0.26470588235294112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0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0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0.2857142857142857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5">
        <f>Allopatrics_Summaries!F$27</f>
        <v>13</v>
      </c>
      <c r="F46" s="2">
        <f>Allopatrics_Summaries!G$27</f>
        <v>12</v>
      </c>
      <c r="G46" s="184">
        <f>Allopatrics_Summaries!H$27</f>
        <v>7.6923076923076872E-2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0.19999999999999996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0.28000000000000003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0.11111111111111116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0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0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0.5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0.1428571428571429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4"/>
      <c r="F52" s="2"/>
      <c r="G52" s="184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0.125</v>
      </c>
    </row>
    <row r="53" spans="1:11" x14ac:dyDescent="0.25">
      <c r="A53" s="222"/>
      <c r="B53" s="8" t="s">
        <v>698</v>
      </c>
      <c r="C53" s="125" t="s">
        <v>570</v>
      </c>
      <c r="D53" s="147"/>
      <c r="E53" s="174"/>
      <c r="F53" s="2"/>
      <c r="G53" s="184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0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9.0909090909090939E-2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0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0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0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0.33333333333333337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0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0.625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0.19999999999999996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5.555555555555558E-2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0.25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0</v>
      </c>
    </row>
    <row r="68" spans="1:11" ht="15.75" thickBot="1" x14ac:dyDescent="0.3">
      <c r="A68" s="199"/>
      <c r="B68" s="195"/>
      <c r="C68" s="196"/>
      <c r="D68" s="205" t="s">
        <v>928</v>
      </c>
      <c r="E68" s="197">
        <f>SUM(E36:E67)</f>
        <v>159</v>
      </c>
      <c r="F68" s="197"/>
      <c r="G68" s="198"/>
      <c r="H68" s="205" t="s">
        <v>928</v>
      </c>
      <c r="I68" s="197">
        <f>SUM(I36:I67)</f>
        <v>205</v>
      </c>
      <c r="J68" s="197"/>
      <c r="K68" s="198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0.15789473684210531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0.19999999999999996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0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0.1071428571428571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0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0.33333333333333337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7.1428571428571397E-2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0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0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0</v>
      </c>
    </row>
    <row r="75" spans="1:11" x14ac:dyDescent="0.25">
      <c r="A75" s="225"/>
      <c r="B75" s="170" t="s">
        <v>712</v>
      </c>
      <c r="C75" s="172" t="s">
        <v>563</v>
      </c>
      <c r="D75" s="171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9.9999999999999978E-2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0.33333333333333337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0.27272727272727271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0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0.66666666666666674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0.27272727272727271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5">
        <f>Allopatrics_Summaries!I$27</f>
        <v>6</v>
      </c>
      <c r="F79" s="2">
        <f>Allopatrics_Summaries!J$27</f>
        <v>1</v>
      </c>
      <c r="G79" s="184">
        <f>Allopatrics_Summaries!K$27</f>
        <v>0.83333333333333337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5.6603773584905648E-2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0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0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0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0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9.0909090909090939E-2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0</v>
      </c>
    </row>
    <row r="85" spans="1:11" x14ac:dyDescent="0.25">
      <c r="A85" s="225"/>
      <c r="B85" s="8" t="s">
        <v>698</v>
      </c>
      <c r="C85" s="125" t="s">
        <v>570</v>
      </c>
      <c r="D85" s="147"/>
      <c r="E85" s="174"/>
      <c r="F85" s="2"/>
      <c r="G85" s="184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8.333333333333337E-2</v>
      </c>
    </row>
    <row r="86" spans="1:11" x14ac:dyDescent="0.25">
      <c r="A86" s="225"/>
      <c r="B86" s="8" t="s">
        <v>698</v>
      </c>
      <c r="C86" s="125" t="s">
        <v>570</v>
      </c>
      <c r="D86" s="147"/>
      <c r="E86" s="174"/>
      <c r="F86" s="2"/>
      <c r="G86" s="184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0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0.18181818181818177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0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0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0.375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0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0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0.25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0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0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0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0.17241379310344829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0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0.15000000000000002</v>
      </c>
    </row>
    <row r="101" spans="1:11" ht="15.75" thickBot="1" x14ac:dyDescent="0.3">
      <c r="A101" s="200"/>
      <c r="B101" s="195"/>
      <c r="C101" s="196"/>
      <c r="D101" s="205" t="s">
        <v>928</v>
      </c>
      <c r="E101" s="197">
        <f>SUM(E69:E100)</f>
        <v>152</v>
      </c>
      <c r="F101" s="197"/>
      <c r="G101" s="198"/>
      <c r="H101" s="205" t="s">
        <v>928</v>
      </c>
      <c r="I101" s="197">
        <f>SUM(I69:I100)</f>
        <v>209</v>
      </c>
      <c r="J101" s="197"/>
      <c r="K101" s="198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5">
        <f>Allopatrics_Summaries!M$5</f>
        <v>340.60416666666669</v>
      </c>
      <c r="G102" s="102">
        <f>Allopatrics_Summaries!N$5</f>
        <v>0</v>
      </c>
      <c r="H102" s="100" t="s">
        <v>719</v>
      </c>
      <c r="I102" s="95">
        <f>'2001_Summaries'!L$4</f>
        <v>8</v>
      </c>
      <c r="J102" s="175">
        <f>'2001_Summaries'!M$4</f>
        <v>200.60425000000004</v>
      </c>
      <c r="K102" s="102">
        <f>'2001_Summaries'!N$4</f>
        <v>0.28968894361581687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5">
        <f>Allopatrics_Summaries!M$9</f>
        <v>167.25</v>
      </c>
      <c r="G103" s="102">
        <f>Allopatrics_Summaries!N$9</f>
        <v>0.40779158876118227</v>
      </c>
      <c r="H103" s="100" t="s">
        <v>577</v>
      </c>
      <c r="I103" s="2">
        <f>'2019_Summaries'!L$2</f>
        <v>25</v>
      </c>
      <c r="J103" s="175">
        <f>'2019_Summaries'!M$2</f>
        <v>89.526666666666657</v>
      </c>
      <c r="K103" s="102">
        <f>'2019_Summaries'!N$2</f>
        <v>0.68299883390030569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5">
        <f>Allopatrics_Summaries!M$12</f>
        <v>268.13333333333333</v>
      </c>
      <c r="G104" s="102">
        <f>Allopatrics_Summaries!N$12</f>
        <v>5.0578084702531112E-2</v>
      </c>
      <c r="I104" s="2"/>
      <c r="J104" s="175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6">
        <f>Allopatrics_Summaries!M$20</f>
        <v>274.75</v>
      </c>
      <c r="G105" s="130">
        <f>Allopatrics_Summaries!N$20</f>
        <v>2.7149411133840506E-2</v>
      </c>
      <c r="H105" s="131"/>
      <c r="I105" s="129"/>
      <c r="J105" s="176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5">
        <f>Allopatrics_Summaries!M$21</f>
        <v>224.23076923076925</v>
      </c>
      <c r="G106" s="102">
        <f>Allopatrics_Summaries!N$21</f>
        <v>0.20603080659484696</v>
      </c>
      <c r="H106" s="100" t="s">
        <v>720</v>
      </c>
      <c r="I106" s="2">
        <f>'2001_Summaries'!L$5</f>
        <v>4</v>
      </c>
      <c r="J106" s="175">
        <f>'2001_Summaries'!M$5</f>
        <v>126.25</v>
      </c>
      <c r="K106" s="102">
        <f>'2001_Summaries'!N$5</f>
        <v>0.55296674487951725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5">
        <f>Allopatrics_Summaries!M$22</f>
        <v>114.6</v>
      </c>
      <c r="G107" s="102">
        <f>Allopatrics_Summaries!N$22</f>
        <v>0.59421773436192216</v>
      </c>
      <c r="H107" s="100" t="s">
        <v>578</v>
      </c>
      <c r="I107" s="2">
        <f>'2019_Summaries'!L$3</f>
        <v>12</v>
      </c>
      <c r="J107" s="175">
        <f>'2019_Summaries'!M$3</f>
        <v>91.874999999999986</v>
      </c>
      <c r="K107" s="102">
        <f>'2019_Summaries'!N$3</f>
        <v>0.67468372028360912</v>
      </c>
    </row>
    <row r="108" spans="1:11" x14ac:dyDescent="0.25">
      <c r="A108" s="208"/>
      <c r="B108" s="170" t="s">
        <v>712</v>
      </c>
      <c r="C108" s="172" t="s">
        <v>563</v>
      </c>
      <c r="D108" s="171" t="s">
        <v>951</v>
      </c>
      <c r="E108" s="2">
        <f>Allopatrics_Summaries!L$23</f>
        <v>0</v>
      </c>
      <c r="F108" s="177" t="str">
        <f>Allopatrics_Summaries!M$23</f>
        <v>NA</v>
      </c>
      <c r="G108" s="103" t="str">
        <f>Allopatrics_Summaries!N$23</f>
        <v>NA</v>
      </c>
      <c r="H108" s="109"/>
      <c r="I108" s="93"/>
      <c r="J108" s="177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8">
        <f>Allopatrics_Summaries!M$24</f>
        <v>26.444444444444446</v>
      </c>
      <c r="G109" s="134">
        <f>Allopatrics_Summaries!N$24</f>
        <v>0.90636399144671076</v>
      </c>
      <c r="H109" s="135" t="s">
        <v>741</v>
      </c>
      <c r="I109" s="133">
        <f>'2001_Summaries'!L$7</f>
        <v>2</v>
      </c>
      <c r="J109" s="178">
        <f>'2001_Summaries'!M$7</f>
        <v>163</v>
      </c>
      <c r="K109" s="134">
        <f>'2001_Summaries'!N$7</f>
        <v>0.42284023299296081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5">
        <f>Allopatrics_Summaries!M$25</f>
        <v>18.708333333333336</v>
      </c>
      <c r="G110" s="102">
        <f>Allopatrics_Summaries!N$25</f>
        <v>0.9337564582346215</v>
      </c>
      <c r="H110" s="100" t="s">
        <v>721</v>
      </c>
      <c r="I110" s="2">
        <f>'2001_Summaries'!L$8</f>
        <v>2</v>
      </c>
      <c r="J110" s="175">
        <f>'2001_Summaries'!M$8</f>
        <v>84.332999999999998</v>
      </c>
      <c r="K110" s="102">
        <f>'2001_Summaries'!N$8</f>
        <v>0.70138886729445016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5">
        <f>Allopatrics_Summaries!M$26</f>
        <v>2</v>
      </c>
      <c r="G111" s="102">
        <f>Allopatrics_Summaries!N$26</f>
        <v>0.99291828506739832</v>
      </c>
      <c r="H111" s="100" t="s">
        <v>722</v>
      </c>
      <c r="I111" s="2">
        <f>'2001_Summaries'!L$10</f>
        <v>8</v>
      </c>
      <c r="J111" s="175">
        <f>'2001_Summaries'!M$10</f>
        <v>106.5</v>
      </c>
      <c r="K111" s="102">
        <f>'2001_Summaries'!N$10</f>
        <v>0.62289867983895908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5">
        <f>Allopatrics_Summaries!L$27</f>
        <v>1</v>
      </c>
      <c r="F112" s="175">
        <f>Allopatrics_Summaries!M$27</f>
        <v>15.5</v>
      </c>
      <c r="G112" s="184">
        <f>Allopatrics_Summaries!N$27</f>
        <v>0.94511670927233682</v>
      </c>
      <c r="H112" s="100" t="s">
        <v>579</v>
      </c>
      <c r="I112" s="2">
        <f>'2019_Summaries'!L$4</f>
        <v>50</v>
      </c>
      <c r="J112" s="175">
        <f>'2019_Summaries'!M$4</f>
        <v>79.90000000000002</v>
      </c>
      <c r="K112" s="102">
        <f>'2019_Summaries'!N$4</f>
        <v>0.7170854884425617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6"/>
      <c r="G113" s="130"/>
      <c r="H113" s="131" t="s">
        <v>580</v>
      </c>
      <c r="I113" s="129">
        <f>'2019_Summaries'!L$5</f>
        <v>13</v>
      </c>
      <c r="J113" s="176">
        <f>'2019_Summaries'!M$5</f>
        <v>103.58974358974358</v>
      </c>
      <c r="K113" s="130">
        <f>'2019_Summaries'!N$5</f>
        <v>0.6332034829780655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5">
        <f>Allopatrics_Summaries!M$28</f>
        <v>249.83333333333331</v>
      </c>
      <c r="G114" s="102">
        <f>Allopatrics_Summaries!N$28</f>
        <v>0.11537577633583684</v>
      </c>
      <c r="H114" s="100" t="s">
        <v>723</v>
      </c>
      <c r="I114" s="2">
        <f>'2001_Summaries'!L$11</f>
        <v>3</v>
      </c>
      <c r="J114" s="175">
        <f>'2001_Summaries'!M$11</f>
        <v>134</v>
      </c>
      <c r="K114" s="102">
        <f>'2001_Summaries'!N$11</f>
        <v>0.5255250995156856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5">
        <f>Allopatrics_Summaries!M$29</f>
        <v>167</v>
      </c>
      <c r="G115" s="102">
        <f>Allopatrics_Summaries!N$29</f>
        <v>0.40867680312775745</v>
      </c>
      <c r="H115" s="100" t="s">
        <v>724</v>
      </c>
      <c r="I115" s="2">
        <f>'2001_Summaries'!L$12</f>
        <v>0</v>
      </c>
      <c r="J115" s="175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7"/>
      <c r="G116" s="103"/>
      <c r="H116" s="109" t="s">
        <v>581</v>
      </c>
      <c r="I116" s="93">
        <f>'2019_Summaries'!L$6</f>
        <v>0</v>
      </c>
      <c r="J116" s="177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8">
        <f>Allopatrics_Summaries!M$30</f>
        <v>69.933333333333337</v>
      </c>
      <c r="G117" s="134">
        <f>Allopatrics_Summaries!N$30</f>
        <v>0.75237603452336033</v>
      </c>
      <c r="H117" s="135" t="s">
        <v>742</v>
      </c>
      <c r="I117" s="133">
        <f>'2001_Summaries'!L$15</f>
        <v>1</v>
      </c>
      <c r="J117" s="178">
        <f>'2001_Summaries'!M$15</f>
        <v>162.667</v>
      </c>
      <c r="K117" s="134">
        <f>'2001_Summaries'!N$15</f>
        <v>0.42401933852923901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4"/>
      <c r="F118" s="175"/>
      <c r="G118" s="184"/>
      <c r="H118" s="100" t="s">
        <v>725</v>
      </c>
      <c r="I118" s="2">
        <f>'2001_Summaries'!L$16</f>
        <v>11</v>
      </c>
      <c r="J118" s="175">
        <f>'2001_Summaries'!M$16</f>
        <v>161.93945454545454</v>
      </c>
      <c r="K118" s="102">
        <f>'2001_Summaries'!N$16</f>
        <v>0.42659547328403957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4"/>
      <c r="F119" s="175"/>
      <c r="G119" s="184"/>
      <c r="H119" s="100" t="s">
        <v>923</v>
      </c>
      <c r="I119" s="2">
        <f>'2019_Summaries'!L$7</f>
        <v>4</v>
      </c>
      <c r="J119" s="175">
        <f>'2019_Summaries'!M$7</f>
        <v>6.75</v>
      </c>
      <c r="K119" s="102">
        <f>'2019_Summaries'!N$7</f>
        <v>0.97609921210246919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6"/>
      <c r="G120" s="130"/>
      <c r="H120" s="131" t="s">
        <v>726</v>
      </c>
      <c r="I120" s="129">
        <f>'2019_Summaries'!L$8</f>
        <v>9</v>
      </c>
      <c r="J120" s="176">
        <f>'2019_Summaries'!M$8</f>
        <v>124.33333333333333</v>
      </c>
      <c r="K120" s="130">
        <f>'2019_Summaries'!N$8</f>
        <v>0.55975338835659394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9">
        <f>Allopatrics_Summaries!M$31</f>
        <v>175.33333333333334</v>
      </c>
      <c r="G121" s="139">
        <f>Allopatrics_Summaries!N$31</f>
        <v>0.37916965757525034</v>
      </c>
      <c r="H121" s="140" t="s">
        <v>727</v>
      </c>
      <c r="I121" s="138">
        <f>'2001_Summaries'!L$18</f>
        <v>0</v>
      </c>
      <c r="J121" s="179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6"/>
      <c r="G122" s="130"/>
      <c r="H122" s="131" t="s">
        <v>728</v>
      </c>
      <c r="I122" s="129">
        <f>'2019_Summaries'!L$9</f>
        <v>1</v>
      </c>
      <c r="J122" s="176">
        <f>'2019_Summaries'!M$9</f>
        <v>38.666666666666664</v>
      </c>
      <c r="K122" s="130">
        <f>'2019_Summaries'!N$9</f>
        <v>0.86308684463636698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80">
        <f>Allopatrics_Summaries!M$32</f>
        <v>18.766666666666669</v>
      </c>
      <c r="G123" s="141">
        <f>Allopatrics_Summaries!N$32</f>
        <v>0.93354990821575401</v>
      </c>
      <c r="H123" s="140" t="s">
        <v>729</v>
      </c>
      <c r="I123" s="142">
        <f>'2001_Summaries'!L$19</f>
        <v>0</v>
      </c>
      <c r="J123" s="180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1"/>
      <c r="G124" s="104"/>
      <c r="H124" s="100" t="s">
        <v>730</v>
      </c>
      <c r="I124" s="143">
        <f>'2001_Summaries'!L$20</f>
        <v>3</v>
      </c>
      <c r="J124" s="181">
        <f>'2001_Summaries'!M$20</f>
        <v>90.944333333333319</v>
      </c>
      <c r="K124" s="104">
        <f>'2001_Summaries'!N$20</f>
        <v>0.67797907829891313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2"/>
      <c r="G125" s="144"/>
      <c r="H125" s="131" t="s">
        <v>731</v>
      </c>
      <c r="I125" s="145">
        <f>'2019_Summaries'!L$10</f>
        <v>2</v>
      </c>
      <c r="J125" s="182">
        <f>'2019_Summaries'!M$10</f>
        <v>71.166666666666671</v>
      </c>
      <c r="K125" s="144">
        <f>'2019_Summaries'!N$10</f>
        <v>0.74800897698158919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9">
        <f>Allopatrics_Summaries!M$33</f>
        <v>2.7222222222222219</v>
      </c>
      <c r="G126" s="139">
        <f>Allopatrics_Summaries!N$33</f>
        <v>0.99036099911951436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0.32546665266968733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5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0.91619852634505772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6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0.60903032142928071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5">
        <f>Allopatrics_Summaries!M$34</f>
        <v>10.875000000000002</v>
      </c>
      <c r="G129" s="102">
        <f>Allopatrics_Summaries!N$34</f>
        <v>0.96149317505397824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5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5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5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0.42074247165848111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3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0.75450054900314079</v>
      </c>
    </row>
    <row r="134" spans="1:11" ht="15.75" thickBot="1" x14ac:dyDescent="0.3">
      <c r="A134" s="201"/>
      <c r="B134" s="195"/>
      <c r="C134" s="196"/>
      <c r="D134" s="205" t="s">
        <v>928</v>
      </c>
      <c r="E134" s="197">
        <f>SUM(E102:E133)</f>
        <v>125</v>
      </c>
      <c r="F134" s="202"/>
      <c r="G134" s="198"/>
      <c r="H134" s="205" t="s">
        <v>928</v>
      </c>
      <c r="I134" s="197">
        <f>SUM(I102:I133)</f>
        <v>191</v>
      </c>
      <c r="J134" s="197"/>
      <c r="K134" s="198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4">
        <f>Allopatrics_Summaries!P$5</f>
        <v>0.72910497394591667</v>
      </c>
      <c r="G135" s="102">
        <f>Allopatrics_Summaries!Q$5</f>
        <v>0.27089502605408333</v>
      </c>
      <c r="H135" s="100" t="s">
        <v>719</v>
      </c>
      <c r="I135" s="95">
        <f>'2001_Summaries'!O$4</f>
        <v>8</v>
      </c>
      <c r="J135" s="184">
        <f>'2001_Summaries'!P$4</f>
        <v>0.82825000000000004</v>
      </c>
      <c r="K135" s="102">
        <f>'2001_Summaries'!Q$4</f>
        <v>0.17174999999999996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4">
        <f>Allopatrics_Summaries!P$9</f>
        <v>0.59440032892737971</v>
      </c>
      <c r="G136" s="102">
        <f>Allopatrics_Summaries!Q$9</f>
        <v>0.40559967107262029</v>
      </c>
      <c r="H136" s="100" t="s">
        <v>577</v>
      </c>
      <c r="I136" s="2">
        <f>'2019_Summaries'!O$2</f>
        <v>25</v>
      </c>
      <c r="J136" s="184">
        <f>'2019_Summaries'!P$2</f>
        <v>0.73702293746171066</v>
      </c>
      <c r="K136" s="102">
        <f>'2019_Summaries'!Q$2</f>
        <v>0.26297706253828934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4">
        <f>Allopatrics_Summaries!P$12</f>
        <v>0.74435729087077829</v>
      </c>
      <c r="G137" s="102">
        <f>Allopatrics_Summaries!Q$12</f>
        <v>0.25564270912922171</v>
      </c>
      <c r="I137" s="2"/>
      <c r="J137" s="184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6">
        <f>Allopatrics_Summaries!P$20</f>
        <v>0.91896704308117094</v>
      </c>
      <c r="G138" s="130">
        <f>Allopatrics_Summaries!Q$20</f>
        <v>8.1032956918829058E-2</v>
      </c>
      <c r="H138" s="131"/>
      <c r="I138" s="129"/>
      <c r="J138" s="186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4">
        <f>Allopatrics_Summaries!P$21</f>
        <v>0.97950935471694756</v>
      </c>
      <c r="G139" s="102">
        <f>Allopatrics_Summaries!Q$21</f>
        <v>2.0490645283052444E-2</v>
      </c>
      <c r="H139" s="100" t="s">
        <v>720</v>
      </c>
      <c r="I139" s="2">
        <f>'2001_Summaries'!O$5</f>
        <v>4</v>
      </c>
      <c r="J139" s="184">
        <f>'2001_Summaries'!P$5</f>
        <v>0.92949999999999999</v>
      </c>
      <c r="K139" s="102">
        <f>'2001_Summaries'!Q$5</f>
        <v>7.0500000000000007E-2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4">
        <f>Allopatrics_Summaries!P$22</f>
        <v>0.43963162796420213</v>
      </c>
      <c r="G140" s="102">
        <f>Allopatrics_Summaries!Q$22</f>
        <v>0.56036837203579792</v>
      </c>
      <c r="H140" s="100" t="s">
        <v>578</v>
      </c>
      <c r="I140" s="2">
        <f>'2019_Summaries'!O$3</f>
        <v>12</v>
      </c>
      <c r="J140" s="184">
        <f>'2019_Summaries'!P$3</f>
        <v>0.48795454545454542</v>
      </c>
      <c r="K140" s="102">
        <f>'2019_Summaries'!Q$3</f>
        <v>0.51204545454545458</v>
      </c>
    </row>
    <row r="141" spans="1:11" x14ac:dyDescent="0.25">
      <c r="A141" s="211"/>
      <c r="B141" s="170" t="s">
        <v>712</v>
      </c>
      <c r="C141" s="172" t="s">
        <v>563</v>
      </c>
      <c r="D141" s="171" t="s">
        <v>951</v>
      </c>
      <c r="E141" s="2">
        <f>Allopatrics_Summaries!O$23</f>
        <v>0</v>
      </c>
      <c r="F141" s="187" t="str">
        <f>Allopatrics_Summaries!P$23</f>
        <v>NA</v>
      </c>
      <c r="G141" s="103" t="str">
        <f>Allopatrics_Summaries!Q$23</f>
        <v>NA</v>
      </c>
      <c r="H141" s="109"/>
      <c r="I141" s="93"/>
      <c r="J141" s="187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8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8">
        <f>'2001_Summaries'!P$7</f>
        <v>0.68149999999999999</v>
      </c>
      <c r="K142" s="134">
        <f>'2001_Summaries'!Q$7</f>
        <v>0.31850000000000001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4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4">
        <f>'2001_Summaries'!P$8</f>
        <v>0.40350000000000003</v>
      </c>
      <c r="K143" s="102">
        <f>'2001_Summaries'!Q$8</f>
        <v>0.59650000000000003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4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4">
        <f>'2001_Summaries'!P$10</f>
        <v>0.76737500000000003</v>
      </c>
      <c r="K144" s="102">
        <f>'2001_Summaries'!Q$10</f>
        <v>0.23262499999999997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5">
        <f>Allopatrics_Summaries!O$27</f>
        <v>1</v>
      </c>
      <c r="F145" s="184">
        <f>Allopatrics_Summaries!P$27</f>
        <v>0</v>
      </c>
      <c r="G145" s="184">
        <f>Allopatrics_Summaries!Q$27</f>
        <v>1</v>
      </c>
      <c r="H145" s="100" t="s">
        <v>579</v>
      </c>
      <c r="I145" s="2">
        <f>'2019_Summaries'!O$4</f>
        <v>50</v>
      </c>
      <c r="J145" s="184">
        <f>'2019_Summaries'!P$4</f>
        <v>0.56464655204783698</v>
      </c>
      <c r="K145" s="102">
        <f>'2019_Summaries'!Q$4</f>
        <v>0.43535344795216302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6"/>
      <c r="G146" s="130"/>
      <c r="H146" s="131" t="s">
        <v>580</v>
      </c>
      <c r="I146" s="129">
        <f>'2019_Summaries'!O$5</f>
        <v>13</v>
      </c>
      <c r="J146" s="186">
        <f>'2019_Summaries'!P$5</f>
        <v>0.54944496445562507</v>
      </c>
      <c r="K146" s="130">
        <f>'2019_Summaries'!Q$5</f>
        <v>0.45055503554437493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4">
        <f>Allopatrics_Summaries!P$28</f>
        <v>0.81820174955253933</v>
      </c>
      <c r="G147" s="102">
        <f>Allopatrics_Summaries!Q$28</f>
        <v>0.18179825044746067</v>
      </c>
      <c r="H147" s="100" t="s">
        <v>723</v>
      </c>
      <c r="I147" s="2">
        <f>'2001_Summaries'!O$11</f>
        <v>3</v>
      </c>
      <c r="J147" s="184">
        <f>'2001_Summaries'!P$11</f>
        <v>0.7466666666666667</v>
      </c>
      <c r="K147" s="102">
        <f>'2001_Summaries'!Q$11</f>
        <v>0.2533333333333333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4">
        <f>Allopatrics_Summaries!P$29</f>
        <v>0.11976047904191617</v>
      </c>
      <c r="G148" s="102">
        <f>Allopatrics_Summaries!Q$29</f>
        <v>0.88023952095808378</v>
      </c>
      <c r="H148" s="100" t="s">
        <v>724</v>
      </c>
      <c r="I148" s="2">
        <f>'2001_Summaries'!O$12</f>
        <v>0</v>
      </c>
      <c r="J148" s="184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7"/>
      <c r="G149" s="103"/>
      <c r="H149" s="109" t="s">
        <v>581</v>
      </c>
      <c r="I149" s="93">
        <f>'2019_Summaries'!O$6</f>
        <v>0</v>
      </c>
      <c r="J149" s="187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8">
        <f>Allopatrics_Summaries!P$30</f>
        <v>4.1951219512195118E-2</v>
      </c>
      <c r="G150" s="134">
        <f>Allopatrics_Summaries!Q$30</f>
        <v>0.95804878048780484</v>
      </c>
      <c r="H150" s="135" t="s">
        <v>742</v>
      </c>
      <c r="I150" s="133">
        <f>'2001_Summaries'!O$15</f>
        <v>1</v>
      </c>
      <c r="J150" s="188">
        <f>'2001_Summaries'!P$15</f>
        <v>0.27300000000000002</v>
      </c>
      <c r="K150" s="134">
        <f>'2001_Summaries'!Q$15</f>
        <v>0.72699999999999998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4"/>
      <c r="F151" s="184"/>
      <c r="G151" s="184"/>
      <c r="H151" s="100" t="s">
        <v>725</v>
      </c>
      <c r="I151" s="2">
        <f>'2001_Summaries'!O$16</f>
        <v>11</v>
      </c>
      <c r="J151" s="184">
        <f>'2001_Summaries'!P$16</f>
        <v>0.714090909090909</v>
      </c>
      <c r="K151" s="102">
        <f>'2001_Summaries'!Q$16</f>
        <v>0.285909090909091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4"/>
      <c r="F152" s="184"/>
      <c r="G152" s="184"/>
      <c r="H152" s="100" t="s">
        <v>923</v>
      </c>
      <c r="I152" s="2">
        <f>'2019_Summaries'!O$7</f>
        <v>4</v>
      </c>
      <c r="J152" s="184">
        <f>'2019_Summaries'!P$7</f>
        <v>0.73322510822510822</v>
      </c>
      <c r="K152" s="102">
        <f>'2019_Summaries'!Q$7</f>
        <v>0.26677489177489178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6"/>
      <c r="G153" s="130"/>
      <c r="H153" s="131" t="s">
        <v>726</v>
      </c>
      <c r="I153" s="129">
        <f>'2019_Summaries'!O$8</f>
        <v>9</v>
      </c>
      <c r="J153" s="186">
        <f>'2019_Summaries'!P$8</f>
        <v>0.64875816993464053</v>
      </c>
      <c r="K153" s="130">
        <f>'2019_Summaries'!Q$8</f>
        <v>0.35124183006535947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9">
        <f>Allopatrics_Summaries!P$31</f>
        <v>0.86882129277566544</v>
      </c>
      <c r="G154" s="139">
        <f>Allopatrics_Summaries!Q$31</f>
        <v>0.13117870722433456</v>
      </c>
      <c r="H154" s="140" t="s">
        <v>727</v>
      </c>
      <c r="I154" s="138">
        <f>'2001_Summaries'!O$18</f>
        <v>0</v>
      </c>
      <c r="J154" s="189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6"/>
      <c r="G155" s="130"/>
      <c r="H155" s="131" t="s">
        <v>728</v>
      </c>
      <c r="I155" s="129">
        <f>'2019_Summaries'!O$9</f>
        <v>1</v>
      </c>
      <c r="J155" s="186">
        <f>'2019_Summaries'!P$9</f>
        <v>0.13793103448275862</v>
      </c>
      <c r="K155" s="130">
        <f>'2019_Summaries'!Q$9</f>
        <v>0.86206896551724133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90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90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1"/>
      <c r="G157" s="104"/>
      <c r="H157" s="100" t="s">
        <v>730</v>
      </c>
      <c r="I157" s="143">
        <f>'2001_Summaries'!O$20</f>
        <v>3</v>
      </c>
      <c r="J157" s="191">
        <f>'2001_Summaries'!P$20</f>
        <v>0.3</v>
      </c>
      <c r="K157" s="104">
        <f>'2001_Summaries'!Q$20</f>
        <v>0.7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2"/>
      <c r="G158" s="144"/>
      <c r="H158" s="131" t="s">
        <v>731</v>
      </c>
      <c r="I158" s="145">
        <f>'2019_Summaries'!O$10</f>
        <v>2</v>
      </c>
      <c r="J158" s="192">
        <f>'2019_Summaries'!P$10</f>
        <v>0.49172576832151299</v>
      </c>
      <c r="K158" s="144">
        <f>'2019_Summaries'!Q$10</f>
        <v>0.50827423167848695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9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9">
        <f>'2001_Summaries'!P$22</f>
        <v>0.65700000000000003</v>
      </c>
      <c r="K159" s="139">
        <f>'2001_Summaries'!Q$22</f>
        <v>0.34299999999999997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4"/>
      <c r="G160" s="102"/>
      <c r="H160" s="100" t="s">
        <v>925</v>
      </c>
      <c r="I160" s="2">
        <f>'2001_Summaries'!O$23</f>
        <v>1</v>
      </c>
      <c r="J160" s="184">
        <f>'2001_Summaries'!P$23</f>
        <v>0.26800000000000002</v>
      </c>
      <c r="K160" s="102">
        <f>'2001_Summaries'!Q$23</f>
        <v>0.73199999999999998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6"/>
      <c r="G161" s="130"/>
      <c r="H161" s="131" t="s">
        <v>733</v>
      </c>
      <c r="I161" s="129">
        <f>'2019_Summaries'!O$11</f>
        <v>4</v>
      </c>
      <c r="J161" s="186">
        <f>'2019_Summaries'!P$11</f>
        <v>7.1999999999999995E-2</v>
      </c>
      <c r="K161" s="130">
        <f>'2019_Summaries'!Q$11</f>
        <v>0.92800000000000005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4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4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4"/>
      <c r="G163" s="102"/>
      <c r="H163" s="100" t="s">
        <v>735</v>
      </c>
      <c r="I163" s="2">
        <f>'2001_Summaries'!O$25</f>
        <v>0</v>
      </c>
      <c r="J163" s="184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4"/>
      <c r="G164" s="102"/>
      <c r="H164" s="126" t="s">
        <v>736</v>
      </c>
      <c r="I164" s="2">
        <f>'2001_Summaries'!O$26</f>
        <v>0</v>
      </c>
      <c r="J164" s="184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4"/>
      <c r="G165" s="102"/>
      <c r="H165" s="100" t="s">
        <v>737</v>
      </c>
      <c r="I165" s="2">
        <f>'2001_Summaries'!O$27</f>
        <v>9</v>
      </c>
      <c r="J165" s="184">
        <f>'2001_Summaries'!P$27</f>
        <v>0.66900000000000004</v>
      </c>
      <c r="K165" s="102">
        <f>'2001_Summaries'!Q$27</f>
        <v>0.33099999999999996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3"/>
      <c r="G166" s="105"/>
      <c r="H166" s="100" t="s">
        <v>738</v>
      </c>
      <c r="I166" s="2">
        <f>'2019_Summaries'!O$12</f>
        <v>17</v>
      </c>
      <c r="J166" s="193">
        <f>'2019_Summaries'!P$12</f>
        <v>0.19854493407594487</v>
      </c>
      <c r="K166" s="105">
        <f>'2019_Summaries'!Q$12</f>
        <v>0.80145506592405513</v>
      </c>
    </row>
    <row r="167" spans="1:11" ht="15.75" thickBot="1" x14ac:dyDescent="0.3">
      <c r="A167" s="203"/>
      <c r="B167" s="195"/>
      <c r="C167" s="196"/>
      <c r="D167" s="205" t="s">
        <v>928</v>
      </c>
      <c r="E167" s="197">
        <f>SUM(E135:E166)</f>
        <v>125</v>
      </c>
      <c r="F167" s="204"/>
      <c r="G167" s="198"/>
      <c r="H167" s="205" t="s">
        <v>928</v>
      </c>
      <c r="I167" s="197">
        <f>SUM(I135:I166)</f>
        <v>191</v>
      </c>
      <c r="J167" s="204"/>
      <c r="K167" s="198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14:G18 G3:G12 G47:G51 G21:G45 G80:G84 G54:G78 G113:G117 G87:G111 G146:G150 G153:G167 G120:G144 K3:K167"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G14" sqref="G14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0</v>
      </c>
      <c r="H2" s="68">
        <f>Barriers!G36</f>
        <v>0.33333333333333337</v>
      </c>
      <c r="I2" s="68">
        <f>Barriers!G69</f>
        <v>0.15789473684210531</v>
      </c>
      <c r="J2" s="68">
        <f>Barriers!G102</f>
        <v>0</v>
      </c>
      <c r="K2" s="68">
        <f>Barriers!G135</f>
        <v>0.27089502605408333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0</v>
      </c>
      <c r="H3" s="68">
        <f>Barriers!G37</f>
        <v>0.125</v>
      </c>
      <c r="I3" s="68">
        <f>Barriers!G70</f>
        <v>0</v>
      </c>
      <c r="J3" s="68">
        <f>Barriers!G103</f>
        <v>0.40779158876118227</v>
      </c>
      <c r="K3" s="68">
        <f>Barriers!G136</f>
        <v>0.40559967107262029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0</v>
      </c>
      <c r="H4" s="68">
        <f>Barriers!G38</f>
        <v>0</v>
      </c>
      <c r="I4" s="68">
        <f>Barriers!G71</f>
        <v>0</v>
      </c>
      <c r="J4" s="68">
        <f>Barriers!G104</f>
        <v>5.0578084702531112E-2</v>
      </c>
      <c r="K4" s="68">
        <f>Barriers!G137</f>
        <v>0.25564270912922171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0.25</v>
      </c>
      <c r="H5" s="68">
        <f>Barriers!G39</f>
        <v>0</v>
      </c>
      <c r="I5" s="68">
        <f>Barriers!G72</f>
        <v>0.33333333333333337</v>
      </c>
      <c r="J5" s="68">
        <f>Barriers!G105</f>
        <v>2.7149411133840506E-2</v>
      </c>
      <c r="K5" s="68">
        <f>Barriers!G138</f>
        <v>8.1032956918829058E-2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7.1428571428571397E-2</v>
      </c>
      <c r="J6" s="68">
        <f>Barriers!G106</f>
        <v>0.20603080659484696</v>
      </c>
      <c r="K6" s="68">
        <f>Barriers!G139</f>
        <v>2.0490645283052444E-2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9.0909090909090939E-2</v>
      </c>
      <c r="H7" s="68">
        <f>Barriers!G41</f>
        <v>9.9999999999999978E-2</v>
      </c>
      <c r="I7" s="68">
        <f>Barriers!G74</f>
        <v>0</v>
      </c>
      <c r="J7" s="68">
        <f>Barriers!G107</f>
        <v>0.59421773436192216</v>
      </c>
      <c r="K7" s="68">
        <f>Barriers!G140</f>
        <v>0.56036837203579792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0</v>
      </c>
      <c r="H8" s="68">
        <f>Barriers!G42</f>
        <v>0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0</v>
      </c>
      <c r="H9" s="68">
        <f>Barriers!G43</f>
        <v>0.2857142857142857</v>
      </c>
      <c r="I9" s="68">
        <f>Barriers!G76</f>
        <v>9.9999999999999978E-2</v>
      </c>
      <c r="J9" s="68">
        <f>Barriers!G109</f>
        <v>0.90636399144671076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0.19047619047619047</v>
      </c>
      <c r="H10" s="68">
        <f>Barriers!G44</f>
        <v>0.26470588235294112</v>
      </c>
      <c r="I10" s="68">
        <f>Barriers!G77</f>
        <v>0.27272727272727271</v>
      </c>
      <c r="J10" s="68">
        <f>Barriers!G110</f>
        <v>0.9337564582346215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0.33333333333333337</v>
      </c>
      <c r="H11" s="68">
        <f>Barriers!G45</f>
        <v>0</v>
      </c>
      <c r="I11" s="68">
        <f>Barriers!G78</f>
        <v>0.66666666666666674</v>
      </c>
      <c r="J11" s="68">
        <f>Barriers!G111</f>
        <v>0.99291828506739832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0.1333333333333333</v>
      </c>
      <c r="H12" s="68">
        <f>Barriers!G46</f>
        <v>7.6923076923076872E-2</v>
      </c>
      <c r="I12" s="68">
        <f>Barriers!G79</f>
        <v>0.83333333333333337</v>
      </c>
      <c r="J12" s="68">
        <f>Barriers!G112</f>
        <v>0.94511670927233682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0.18181818181818177</v>
      </c>
      <c r="H13" s="68">
        <f>Barriers!G48</f>
        <v>0.11111111111111116</v>
      </c>
      <c r="I13" s="68">
        <f>Barriers!G81</f>
        <v>0</v>
      </c>
      <c r="J13" s="68">
        <f>Barriers!G114</f>
        <v>0.11537577633583684</v>
      </c>
      <c r="K13" s="68">
        <f>Barriers!G147</f>
        <v>0.18179825044746067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0</v>
      </c>
      <c r="H14" s="68">
        <f>Barriers!G49</f>
        <v>0</v>
      </c>
      <c r="I14" s="68">
        <f>Barriers!G82</f>
        <v>0</v>
      </c>
      <c r="J14" s="68">
        <f>Barriers!G115</f>
        <v>0.40867680312775745</v>
      </c>
      <c r="K14" s="68">
        <f>Barriers!G148</f>
        <v>0.88023952095808378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0</v>
      </c>
      <c r="H15" s="68">
        <f>Barriers!G51</f>
        <v>0.1428571428571429</v>
      </c>
      <c r="I15" s="68">
        <f>Barriers!G84</f>
        <v>9.0909090909090939E-2</v>
      </c>
      <c r="J15" s="68">
        <f>Barriers!G117</f>
        <v>0.75237603452336033</v>
      </c>
      <c r="K15" s="68">
        <f>Barriers!G150</f>
        <v>0.95804878048780484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0</v>
      </c>
      <c r="H16" s="68">
        <f>Barriers!G55</f>
        <v>0</v>
      </c>
      <c r="I16" s="68">
        <f>Barriers!G88</f>
        <v>0</v>
      </c>
      <c r="J16" s="68">
        <f>Barriers!G121</f>
        <v>0.37916965757525034</v>
      </c>
      <c r="K16" s="68">
        <f>Barriers!G154</f>
        <v>0.13117870722433456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0.25</v>
      </c>
      <c r="H17" s="68">
        <f>Barriers!G57</f>
        <v>0</v>
      </c>
      <c r="I17" s="68">
        <f>Barriers!G90</f>
        <v>0.375</v>
      </c>
      <c r="J17" s="68">
        <f>Barriers!G123</f>
        <v>0.93354990821575401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0.1428571428571429</v>
      </c>
      <c r="H18" s="68">
        <f>Barriers!G60</f>
        <v>0</v>
      </c>
      <c r="I18" s="68">
        <f>Barriers!G93</f>
        <v>0.25</v>
      </c>
      <c r="J18" s="68">
        <f>Barriers!G126</f>
        <v>0.99036099911951436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0</v>
      </c>
      <c r="H19" s="68">
        <f>Barriers!G63</f>
        <v>5.555555555555558E-2</v>
      </c>
      <c r="I19" s="68">
        <f>Barriers!G96</f>
        <v>0.17241379310344829</v>
      </c>
      <c r="J19" s="68">
        <f>Barriers!G129</f>
        <v>0.96149317505397824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0.4</v>
      </c>
      <c r="H20" s="68">
        <f>Barriers!K36</f>
        <v>0</v>
      </c>
      <c r="I20" s="68">
        <f>Barriers!K69</f>
        <v>0.19999999999999996</v>
      </c>
      <c r="J20" s="68">
        <f>Barriers!K102</f>
        <v>0.28968894361581687</v>
      </c>
      <c r="K20" s="68">
        <f>Barriers!K135</f>
        <v>0.17174999999999996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0.17073170731707321</v>
      </c>
      <c r="H21" s="68">
        <f>Barriers!K37</f>
        <v>0.26470588235294112</v>
      </c>
      <c r="I21" s="68">
        <f>Barriers!K70</f>
        <v>0.1071428571428571</v>
      </c>
      <c r="J21" s="68">
        <f>Barriers!K103</f>
        <v>0.68299883390030569</v>
      </c>
      <c r="K21" s="68">
        <f>Barriers!K136</f>
        <v>0.26297706253828934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0</v>
      </c>
      <c r="H22" s="68">
        <f>Barriers!K40</f>
        <v>1</v>
      </c>
      <c r="I22" s="68">
        <f>Barriers!K73</f>
        <v>0</v>
      </c>
      <c r="J22" s="68">
        <f>Barriers!K106</f>
        <v>0.55296674487951725</v>
      </c>
      <c r="K22" s="68">
        <f>Barriers!K139</f>
        <v>7.0500000000000007E-2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0</v>
      </c>
      <c r="H23" s="68">
        <f>Barriers!K41</f>
        <v>0</v>
      </c>
      <c r="I23" s="68">
        <f>Barriers!K74</f>
        <v>0</v>
      </c>
      <c r="J23" s="68">
        <f>Barriers!K107</f>
        <v>0.67468372028360912</v>
      </c>
      <c r="K23" s="68">
        <f>Barriers!K140</f>
        <v>0.51204545454545458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0.33333333333333337</v>
      </c>
      <c r="J24" s="68">
        <f>Barriers!K109</f>
        <v>0.42284023299296081</v>
      </c>
      <c r="K24" s="68">
        <f>Barriers!K142</f>
        <v>0.31850000000000001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0</v>
      </c>
      <c r="H25" s="68">
        <f>Barriers!K44</f>
        <v>0</v>
      </c>
      <c r="I25" s="68">
        <f>Barriers!K77</f>
        <v>0</v>
      </c>
      <c r="J25" s="68">
        <f>Barriers!K110</f>
        <v>0.70138886729445016</v>
      </c>
      <c r="K25" s="68">
        <f>Barriers!K143</f>
        <v>0.59650000000000003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0</v>
      </c>
      <c r="H26" s="68">
        <f>Barriers!K45</f>
        <v>0.2857142857142857</v>
      </c>
      <c r="I26" s="68">
        <f>Barriers!K78</f>
        <v>0.27272727272727271</v>
      </c>
      <c r="J26" s="68">
        <f>Barriers!K111</f>
        <v>0.62289867983895908</v>
      </c>
      <c r="K26" s="68">
        <f>Barriers!K144</f>
        <v>0.23262499999999997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0.20634920634920639</v>
      </c>
      <c r="H27" s="68">
        <f>Barriers!K46</f>
        <v>0.19999999999999996</v>
      </c>
      <c r="I27" s="68">
        <f>Barriers!K79</f>
        <v>5.6603773584905648E-2</v>
      </c>
      <c r="J27" s="68">
        <f>Barriers!K112</f>
        <v>0.7170854884425617</v>
      </c>
      <c r="K27" s="68">
        <f>Barriers!K145</f>
        <v>0.43535344795216302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0.26470588235294112</v>
      </c>
      <c r="H28" s="68">
        <f>Barriers!K47</f>
        <v>0.28000000000000003</v>
      </c>
      <c r="I28" s="68">
        <f>Barriers!K80</f>
        <v>0</v>
      </c>
      <c r="J28" s="68">
        <f>Barriers!K113</f>
        <v>0.6332034829780655</v>
      </c>
      <c r="K28" s="68">
        <f>Barriers!K146</f>
        <v>0.45055503554437493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0.25</v>
      </c>
      <c r="H29" s="68">
        <f>Barriers!K48</f>
        <v>0</v>
      </c>
      <c r="I29" s="68">
        <f>Barriers!K81</f>
        <v>0</v>
      </c>
      <c r="J29" s="68">
        <f>Barriers!K114</f>
        <v>0.5255250995156856</v>
      </c>
      <c r="K29" s="68">
        <f>Barriers!K147</f>
        <v>0.2533333333333333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0.95833333333333337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0.89473684210526316</v>
      </c>
      <c r="H31" s="68">
        <f>Barriers!K50</f>
        <v>0.5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0</v>
      </c>
      <c r="J32" s="68">
        <f>Barriers!K117</f>
        <v>0.42401933852923901</v>
      </c>
      <c r="K32" s="68">
        <f>Barriers!K150</f>
        <v>0.72699999999999998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0</v>
      </c>
      <c r="H33" s="68">
        <f>Barriers!K52</f>
        <v>0.125</v>
      </c>
      <c r="I33" s="68">
        <f>Barriers!K85</f>
        <v>8.333333333333337E-2</v>
      </c>
      <c r="J33" s="68">
        <f>Barriers!K118</f>
        <v>0.42659547328403957</v>
      </c>
      <c r="K33" s="68">
        <f>Barriers!K151</f>
        <v>0.285909090909091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0</v>
      </c>
      <c r="H34" s="68">
        <f>Barriers!K53</f>
        <v>0</v>
      </c>
      <c r="I34" s="68">
        <f>Barriers!K86</f>
        <v>0</v>
      </c>
      <c r="J34" s="68">
        <f>Barriers!K119</f>
        <v>0.97609921210246919</v>
      </c>
      <c r="K34" s="68">
        <f>Barriers!K152</f>
        <v>0.26677489177489178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0.26666666666666672</v>
      </c>
      <c r="H35" s="68">
        <f>Barriers!K54</f>
        <v>9.0909090909090939E-2</v>
      </c>
      <c r="I35" s="68">
        <f>Barriers!K87</f>
        <v>0.18181818181818177</v>
      </c>
      <c r="J35" s="68">
        <f>Barriers!K120</f>
        <v>0.55975338835659394</v>
      </c>
      <c r="K35" s="68">
        <f>Barriers!K153</f>
        <v>0.35124183006535947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0.83333333333333337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0</v>
      </c>
      <c r="H37" s="68">
        <f>Barriers!K56</f>
        <v>0</v>
      </c>
      <c r="I37" s="68">
        <f>Barriers!K89</f>
        <v>0</v>
      </c>
      <c r="J37" s="68">
        <f>Barriers!K122</f>
        <v>0.86308684463636698</v>
      </c>
      <c r="K37" s="68">
        <f>Barriers!K155</f>
        <v>0.86206896551724133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0.5</v>
      </c>
      <c r="H39" s="68">
        <f>Barriers!K58</f>
        <v>0.6</v>
      </c>
      <c r="I39" s="68">
        <f>Barriers!K91</f>
        <v>0</v>
      </c>
      <c r="J39" s="68">
        <f>Barriers!K124</f>
        <v>0.67797907829891313</v>
      </c>
      <c r="K39" s="68">
        <f>Barriers!K157</f>
        <v>0.7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0.625</v>
      </c>
      <c r="H40" s="68">
        <f>Barriers!K59</f>
        <v>0.33333333333333337</v>
      </c>
      <c r="I40" s="68">
        <f>Barriers!K92</f>
        <v>0</v>
      </c>
      <c r="J40" s="68">
        <f>Barriers!K125</f>
        <v>0.74800897698158919</v>
      </c>
      <c r="K40" s="68">
        <f>Barriers!K158</f>
        <v>0.50827423167848695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0</v>
      </c>
      <c r="H41" s="68">
        <f>Barriers!K60</f>
        <v>0.625</v>
      </c>
      <c r="I41" s="68">
        <f>Barriers!K93</f>
        <v>0</v>
      </c>
      <c r="J41" s="68">
        <f>Barriers!K126</f>
        <v>0.32546665266968733</v>
      </c>
      <c r="K41" s="68">
        <f>Barriers!K159</f>
        <v>0.34299999999999997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0</v>
      </c>
      <c r="J42" s="68">
        <f>Barriers!K127</f>
        <v>0.91619852634505772</v>
      </c>
      <c r="K42" s="68">
        <f>Barriers!K160</f>
        <v>0.73199999999999998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0</v>
      </c>
      <c r="H43" s="68">
        <f>Barriers!K62</f>
        <v>0.19999999999999996</v>
      </c>
      <c r="I43" s="68">
        <f>Barriers!K95</f>
        <v>0</v>
      </c>
      <c r="J43" s="68">
        <f>Barriers!K128</f>
        <v>0.60903032142928071</v>
      </c>
      <c r="K43" s="68">
        <f>Barriers!K161</f>
        <v>0.92800000000000005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0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0.75</v>
      </c>
      <c r="H47" s="68">
        <f>Barriers!K66</f>
        <v>0.25</v>
      </c>
      <c r="I47" s="68">
        <f>Barriers!K99</f>
        <v>0</v>
      </c>
      <c r="J47" s="68">
        <f>Barriers!K132</f>
        <v>0.42074247165848111</v>
      </c>
      <c r="K47" s="68">
        <f>Barriers!K165</f>
        <v>0.33099999999999996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0.11111111111111116</v>
      </c>
      <c r="H48" s="68">
        <f>Barriers!K67</f>
        <v>0</v>
      </c>
      <c r="I48" s="68">
        <f>Barriers!K100</f>
        <v>0.15000000000000002</v>
      </c>
      <c r="J48" s="68">
        <f>Barriers!K133</f>
        <v>0.75450054900314079</v>
      </c>
      <c r="K48" s="68">
        <f>Barriers!K166</f>
        <v>0.80145506592405513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workbookViewId="0">
      <selection activeCell="J14" sqref="J14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  <c r="M2" s="32"/>
    </row>
    <row r="3" spans="1:13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  <c r="M3" s="68"/>
    </row>
    <row r="4" spans="1:13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  <c r="M4" s="68"/>
    </row>
    <row r="5" spans="1:13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  <c r="M5" s="68"/>
    </row>
    <row r="6" spans="1:13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  <c r="M6" s="68"/>
    </row>
    <row r="7" spans="1:13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  <c r="M7" s="68"/>
    </row>
    <row r="8" spans="1:13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0</v>
      </c>
      <c r="H8" s="68">
        <f>IFERROR(IF(G8=1,"NA",Absolute_Isolation!H8*(1-G8)+G8),"NA")</f>
        <v>0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  <c r="M8" s="68"/>
    </row>
    <row r="9" spans="1:13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0</v>
      </c>
      <c r="H9" s="68">
        <f>IFERROR(IF(G9=1,"NA",Absolute_Isolation!H9*(1-G9)+G9),"NA")</f>
        <v>0.2857142857142857</v>
      </c>
      <c r="I9" s="68">
        <f>IFERROR(IF(H9=1,"NA",Absolute_Isolation!I9*(1-H9)+H9),"NA")</f>
        <v>0.3571428571428571</v>
      </c>
      <c r="J9" s="68">
        <f>IFERROR(IF(I9=1,"NA",Absolute_Isolation!J9*(1-I9)+I9),"NA")</f>
        <v>0.9398054230728855</v>
      </c>
      <c r="K9" s="68">
        <f>IFERROR(IF(J9=1,"NA",Absolute_Isolation!K9*(1-J9)+J9),"NA")</f>
        <v>1</v>
      </c>
      <c r="L9" s="68" t="s">
        <v>47</v>
      </c>
      <c r="M9" s="68"/>
    </row>
    <row r="10" spans="1:13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0.19047619047619047</v>
      </c>
      <c r="H10" s="68">
        <f>IFERROR(IF(G10=1,"NA",Absolute_Isolation!H10*(1-G10)+G10),"NA")</f>
        <v>0.40476190476190471</v>
      </c>
      <c r="I10" s="68">
        <f>IFERROR(IF(H10=1,"NA",Absolute_Isolation!I10*(1-H10)+H10),"NA")</f>
        <v>0.5670995670995671</v>
      </c>
      <c r="J10" s="68">
        <f>IFERROR(IF(I10=1,"NA",Absolute_Isolation!J10*(1-I10)+I10),"NA")</f>
        <v>0.97132314209290982</v>
      </c>
      <c r="K10" s="68">
        <f>IFERROR(IF(J10=1,"NA",Absolute_Isolation!K10*(1-J10)+J10),"NA")</f>
        <v>1</v>
      </c>
      <c r="L10" s="68" t="s">
        <v>47</v>
      </c>
      <c r="M10" s="68"/>
    </row>
    <row r="11" spans="1:13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0.33333333333333337</v>
      </c>
      <c r="H11" s="68">
        <f>IFERROR(IF(G11=1,"NA",Absolute_Isolation!H11*(1-G11)+G11),"NA")</f>
        <v>0.33333333333333337</v>
      </c>
      <c r="I11" s="68">
        <f>IFERROR(IF(H11=1,"NA",Absolute_Isolation!I11*(1-H11)+H11),"NA")</f>
        <v>0.7777777777777779</v>
      </c>
      <c r="J11" s="68">
        <f>IFERROR(IF(I11=1,"NA",Absolute_Isolation!J11*(1-I11)+I11),"NA")</f>
        <v>0.99842628557053292</v>
      </c>
      <c r="K11" s="68">
        <f>IFERROR(IF(J11=1,"NA",Absolute_Isolation!K11*(1-J11)+J11),"NA")</f>
        <v>1</v>
      </c>
      <c r="L11" s="68" t="s">
        <v>47</v>
      </c>
      <c r="M11" s="68"/>
    </row>
    <row r="12" spans="1:13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0.1333333333333333</v>
      </c>
      <c r="H12" s="68">
        <f>IFERROR(IF(G12=1,"NA",Absolute_Isolation!H12*(1-G12)+G12),"NA")</f>
        <v>0.19999999999999993</v>
      </c>
      <c r="I12" s="68">
        <f>IFERROR(IF(H12=1,"NA",Absolute_Isolation!I12*(1-H12)+H12),"NA")</f>
        <v>0.8666666666666667</v>
      </c>
      <c r="J12" s="68">
        <f>IFERROR(IF(I12=1,"NA",Absolute_Isolation!J12*(1-I12)+I12),"NA")</f>
        <v>0.99268222790297822</v>
      </c>
      <c r="K12" s="68">
        <f>IFERROR(IF(J12=1,"NA",Absolute_Isolation!K12*(1-J12)+J12),"NA")</f>
        <v>1</v>
      </c>
      <c r="L12" s="68" t="s">
        <v>47</v>
      </c>
      <c r="M12" s="68"/>
    </row>
    <row r="13" spans="1:13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0.18181818181818177</v>
      </c>
      <c r="H13" s="68">
        <f>IFERROR(IF(G13=1,"NA",Absolute_Isolation!H13*(1-G13)+G13),"NA")</f>
        <v>0.27272727272727271</v>
      </c>
      <c r="I13" s="68">
        <f>IFERROR(IF(H13=1,"NA",Absolute_Isolation!I13*(1-H13)+H13),"NA")</f>
        <v>0.27272727272727271</v>
      </c>
      <c r="J13" s="68">
        <f>IFERROR(IF(I13=1,"NA",Absolute_Isolation!J13*(1-I13)+I13),"NA")</f>
        <v>0.35663692824424498</v>
      </c>
      <c r="K13" s="68">
        <f>IFERROR(IF(J13=1,"NA",Absolute_Isolation!K13*(1-J13)+J13),"NA")</f>
        <v>0.47359920909194536</v>
      </c>
      <c r="L13" s="68" t="s">
        <v>47</v>
      </c>
      <c r="M13" s="68"/>
    </row>
    <row r="14" spans="1:13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0</v>
      </c>
      <c r="H14" s="68">
        <f>IFERROR(IF(G14=1,"NA",Absolute_Isolation!H14*(1-G14)+G14),"NA")</f>
        <v>0</v>
      </c>
      <c r="I14" s="68">
        <f>IFERROR(IF(H14=1,"NA",Absolute_Isolation!I14*(1-H14)+H14),"NA")</f>
        <v>0</v>
      </c>
      <c r="J14" s="68">
        <f>IFERROR(IF(I14=1,"NA",Absolute_Isolation!J14*(1-I14)+I14),"NA")</f>
        <v>0.40867680312775745</v>
      </c>
      <c r="K14" s="68">
        <f>IFERROR(IF(J14=1,"NA",Absolute_Isolation!K14*(1-J14)+J14),"NA")</f>
        <v>0.92918285067398287</v>
      </c>
      <c r="L14" s="68" t="s">
        <v>2</v>
      </c>
      <c r="M14" s="68"/>
    </row>
    <row r="15" spans="1:13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0</v>
      </c>
      <c r="H15" s="68">
        <f>IFERROR(IF(G15=1,"NA",Absolute_Isolation!H15*(1-G15)+G15),"NA")</f>
        <v>0.1428571428571429</v>
      </c>
      <c r="I15" s="68">
        <f>IFERROR(IF(H15=1,"NA",Absolute_Isolation!I15*(1-H15)+H15),"NA")</f>
        <v>0.22077922077922085</v>
      </c>
      <c r="J15" s="68">
        <f>IFERROR(IF(I15=1,"NA",Absolute_Isolation!J15*(1-I15)+I15),"NA")</f>
        <v>0.80704626066755347</v>
      </c>
      <c r="K15" s="68">
        <f>IFERROR(IF(J15=1,"NA",Absolute_Isolation!K15*(1-J15)+J15),"NA")</f>
        <v>0.99190535532556567</v>
      </c>
      <c r="L15" s="68" t="s">
        <v>47</v>
      </c>
      <c r="M15" s="68"/>
    </row>
    <row r="16" spans="1:13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0</v>
      </c>
      <c r="H16" s="68">
        <f>IFERROR(IF(G16=1,"NA",Absolute_Isolation!H16*(1-G16)+G16),"NA")</f>
        <v>0</v>
      </c>
      <c r="I16" s="68">
        <f>IFERROR(IF(H16=1,"NA",Absolute_Isolation!I16*(1-H16)+H16),"NA")</f>
        <v>0</v>
      </c>
      <c r="J16" s="68">
        <f>IFERROR(IF(I16=1,"NA",Absolute_Isolation!J16*(1-I16)+I16),"NA")</f>
        <v>0.37916965757525034</v>
      </c>
      <c r="K16" s="68">
        <f>IFERROR(IF(J16=1,"NA",Absolute_Isolation!K16*(1-J16)+J16),"NA")</f>
        <v>0.46060937930016993</v>
      </c>
      <c r="L16" s="68" t="s">
        <v>47</v>
      </c>
      <c r="M16" s="68"/>
    </row>
    <row r="17" spans="1:13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0.25</v>
      </c>
      <c r="H17" s="68">
        <f>IFERROR(IF(G17=1,"NA",Absolute_Isolation!H17*(1-G17)+G17),"NA")</f>
        <v>0.25</v>
      </c>
      <c r="I17" s="68">
        <f>IFERROR(IF(H17=1,"NA",Absolute_Isolation!I17*(1-H17)+H17),"NA")</f>
        <v>0.53125</v>
      </c>
      <c r="J17" s="68">
        <f>IFERROR(IF(I17=1,"NA",Absolute_Isolation!J17*(1-I17)+I17),"NA")</f>
        <v>0.96885151947613468</v>
      </c>
      <c r="K17" s="68">
        <f>IFERROR(IF(J17=1,"NA",Absolute_Isolation!K17*(1-J17)+J17),"NA")</f>
        <v>1</v>
      </c>
      <c r="L17" s="68" t="s">
        <v>47</v>
      </c>
      <c r="M17" s="68"/>
    </row>
    <row r="18" spans="1:13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0.1428571428571429</v>
      </c>
      <c r="H18" s="68">
        <f>IFERROR(IF(G18=1,"NA",Absolute_Isolation!H18*(1-G18)+G18),"NA")</f>
        <v>0.1428571428571429</v>
      </c>
      <c r="I18" s="68">
        <f>IFERROR(IF(H18=1,"NA",Absolute_Isolation!I18*(1-H18)+H18),"NA")</f>
        <v>0.35714285714285721</v>
      </c>
      <c r="J18" s="68">
        <f>IFERROR(IF(I18=1,"NA",Absolute_Isolation!J18*(1-I18)+I18),"NA")</f>
        <v>0.9938034994339735</v>
      </c>
      <c r="K18" s="68">
        <f>IFERROR(IF(J18=1,"NA",Absolute_Isolation!K18*(1-J18)+J18),"NA")</f>
        <v>1</v>
      </c>
      <c r="L18" s="68" t="s">
        <v>47</v>
      </c>
      <c r="M18" s="68"/>
    </row>
    <row r="19" spans="1:13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0</v>
      </c>
      <c r="H19" s="68">
        <f>IFERROR(IF(G19=1,"NA",Absolute_Isolation!H19*(1-G19)+G19),"NA")</f>
        <v>5.555555555555558E-2</v>
      </c>
      <c r="I19" s="68">
        <f>IFERROR(IF(H19=1,"NA",Absolute_Isolation!I19*(1-H19)+H19),"NA")</f>
        <v>0.21839080459770119</v>
      </c>
      <c r="J19" s="68">
        <f>IFERROR(IF(I19=1,"NA",Absolute_Isolation!J19*(1-I19)+I19),"NA")</f>
        <v>0.96990271153644281</v>
      </c>
      <c r="K19" s="68">
        <f>IFERROR(IF(J19=1,"NA",Absolute_Isolation!K19*(1-J19)+J19),"NA")</f>
        <v>1</v>
      </c>
      <c r="L19" s="68" t="s">
        <v>47</v>
      </c>
      <c r="M19" s="68"/>
    </row>
    <row r="20" spans="1:13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0.4</v>
      </c>
      <c r="H20" s="68">
        <f>IFERROR(IF(G20=1,"NA",Absolute_Isolation!H20*(1-G20)+G20),"NA")</f>
        <v>0.4</v>
      </c>
      <c r="I20" s="68">
        <f>IFERROR(IF(H20=1,"NA",Absolute_Isolation!I20*(1-H20)+H20),"NA")</f>
        <v>0.52</v>
      </c>
      <c r="J20" s="68">
        <f>IFERROR(IF(I20=1,"NA",Absolute_Isolation!J20*(1-I20)+I20),"NA")</f>
        <v>0.65905069293559215</v>
      </c>
      <c r="K20" s="68">
        <f>IFERROR(IF(J20=1,"NA",Absolute_Isolation!K20*(1-J20)+J20),"NA")</f>
        <v>0.71760873642390421</v>
      </c>
      <c r="L20" s="68" t="s">
        <v>47</v>
      </c>
      <c r="M20" s="68"/>
    </row>
    <row r="21" spans="1:13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0.17073170731707321</v>
      </c>
      <c r="H21" s="68">
        <f>IFERROR(IF(G21=1,"NA",Absolute_Isolation!H21*(1-G21)+G21),"NA")</f>
        <v>0.3902439024390244</v>
      </c>
      <c r="I21" s="68">
        <f>IFERROR(IF(H21=1,"NA",Absolute_Isolation!I21*(1-H21)+H21),"NA")</f>
        <v>0.45557491289198604</v>
      </c>
      <c r="J21" s="68">
        <f>IFERROR(IF(I21=1,"NA",Absolute_Isolation!J21*(1-I21)+I21),"NA")</f>
        <v>0.82741661253283194</v>
      </c>
      <c r="K21" s="68">
        <f>IFERROR(IF(J21=1,"NA",Absolute_Isolation!K21*(1-J21)+J21),"NA")</f>
        <v>0.87280208481185517</v>
      </c>
      <c r="L21" s="68" t="s">
        <v>47</v>
      </c>
      <c r="M21" s="68"/>
    </row>
    <row r="22" spans="1:13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0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  <c r="M22" s="68"/>
    </row>
    <row r="23" spans="1:13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  <c r="M23" s="68"/>
    </row>
    <row r="24" spans="1:13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  <c r="M24" s="68"/>
    </row>
    <row r="25" spans="1:13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  <c r="M25" s="68"/>
    </row>
    <row r="26" spans="1:13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  <c r="M26" s="68"/>
    </row>
    <row r="27" spans="1:13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0.20634920634920639</v>
      </c>
      <c r="H27" s="68">
        <f>IFERROR(IF(G27=1,"NA",Absolute_Isolation!H27*(1-G27)+G27),"NA")</f>
        <v>0.36507936507936511</v>
      </c>
      <c r="I27" s="68">
        <f>IFERROR(IF(H27=1,"NA",Absolute_Isolation!I27*(1-H27)+H27),"NA")</f>
        <v>0.40101826894279724</v>
      </c>
      <c r="J27" s="68">
        <f>IFERROR(IF(I27=1,"NA",Absolute_Isolation!J27*(1-I27)+I27),"NA")</f>
        <v>0.83053937612612261</v>
      </c>
      <c r="K27" s="68">
        <f>IFERROR(IF(J27=1,"NA",Absolute_Isolation!K27*(1-J27)+J27),"NA")</f>
        <v>0.90431464302173981</v>
      </c>
      <c r="L27" s="68" t="s">
        <v>47</v>
      </c>
      <c r="M27" s="68"/>
    </row>
    <row r="28" spans="1:13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  <c r="M28" s="68"/>
    </row>
    <row r="29" spans="1:13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3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3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3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0</v>
      </c>
      <c r="H33" s="68">
        <f>IFERROR(IF(G33=1,"NA",Absolute_Isolation!H33*(1-G33)+G33),"NA")</f>
        <v>0.125</v>
      </c>
      <c r="I33" s="68">
        <f>IFERROR(IF(H33=1,"NA",Absolute_Isolation!I33*(1-H33)+H33),"NA")</f>
        <v>0.19791666666666669</v>
      </c>
      <c r="J33" s="68">
        <f>IFERROR(IF(I33=1,"NA",Absolute_Isolation!J33*(1-I33)+I33),"NA")</f>
        <v>0.54008178586324007</v>
      </c>
      <c r="K33" s="68">
        <f>IFERROR(IF(J33=1,"NA",Absolute_Isolation!K33*(1-J33)+J33),"NA")</f>
        <v>0.67157658435961376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0</v>
      </c>
      <c r="H34" s="68">
        <f>IFERROR(IF(G34=1,"NA",Absolute_Isolation!H34*(1-G34)+G34),"NA")</f>
        <v>0</v>
      </c>
      <c r="I34" s="68">
        <f>IFERROR(IF(H34=1,"NA",Absolute_Isolation!I34*(1-H34)+H34),"NA")</f>
        <v>0</v>
      </c>
      <c r="J34" s="68">
        <f>IFERROR(IF(I34=1,"NA",Absolute_Isolation!J34*(1-I34)+I34),"NA")</f>
        <v>0.97609921210246919</v>
      </c>
      <c r="K34" s="68">
        <f>IFERROR(IF(J34=1,"NA",Absolute_Isolation!K34*(1-J34)+J34),"NA")</f>
        <v>0.98247534220716759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0.26666666666666672</v>
      </c>
      <c r="H35" s="68">
        <f>IFERROR(IF(G35=1,"NA",Absolute_Isolation!H35*(1-G35)+G35),"NA")</f>
        <v>0.33333333333333337</v>
      </c>
      <c r="I35" s="68">
        <f>IFERROR(IF(H35=1,"NA",Absolute_Isolation!I35*(1-H35)+H35),"NA")</f>
        <v>0.45454545454545453</v>
      </c>
      <c r="J35" s="68">
        <f>IFERROR(IF(I35=1,"NA",Absolute_Isolation!J35*(1-I35)+I35),"NA")</f>
        <v>0.75986548455814207</v>
      </c>
      <c r="K35" s="68">
        <f>IFERROR(IF(J35=1,"NA",Absolute_Isolation!K35*(1-J35)+J35),"NA")</f>
        <v>0.84421077122379862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0</v>
      </c>
      <c r="H37" s="68">
        <f>IFERROR(IF(G37=1,"NA",Absolute_Isolation!H37*(1-G37)+G37),"NA")</f>
        <v>0</v>
      </c>
      <c r="I37" s="68">
        <f>IFERROR(IF(H37=1,"NA",Absolute_Isolation!I37*(1-H37)+H37),"NA")</f>
        <v>0</v>
      </c>
      <c r="J37" s="68">
        <f>IFERROR(IF(I37=1,"NA",Absolute_Isolation!J37*(1-I37)+I37),"NA")</f>
        <v>0.86308684463636698</v>
      </c>
      <c r="K37" s="68">
        <f>IFERROR(IF(J37=1,"NA",Absolute_Isolation!K37*(1-J37)+J37),"NA")</f>
        <v>0.98111542684639541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0.5</v>
      </c>
      <c r="H39" s="68">
        <f>IFERROR(IF(G39=1,"NA",Absolute_Isolation!H39*(1-G39)+G39),"NA")</f>
        <v>0.8</v>
      </c>
      <c r="I39" s="68">
        <f>IFERROR(IF(H39=1,"NA",Absolute_Isolation!I39*(1-H39)+H39),"NA")</f>
        <v>0.8</v>
      </c>
      <c r="J39" s="68">
        <f>IFERROR(IF(I39=1,"NA",Absolute_Isolation!J39*(1-I39)+I39),"NA")</f>
        <v>0.93559581565978267</v>
      </c>
      <c r="K39" s="68">
        <f>IFERROR(IF(J39=1,"NA",Absolute_Isolation!K39*(1-J39)+J39),"NA")</f>
        <v>0.98067874469793481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0.625</v>
      </c>
      <c r="H40" s="68">
        <f>IFERROR(IF(G40=1,"NA",Absolute_Isolation!H40*(1-G40)+G40),"NA")</f>
        <v>0.75</v>
      </c>
      <c r="I40" s="68">
        <f>IFERROR(IF(H40=1,"NA",Absolute_Isolation!I40*(1-H40)+H40),"NA")</f>
        <v>0.75</v>
      </c>
      <c r="J40" s="68">
        <f>IFERROR(IF(I40=1,"NA",Absolute_Isolation!J40*(1-I40)+I40),"NA")</f>
        <v>0.93700224424539735</v>
      </c>
      <c r="K40" s="68">
        <f>IFERROR(IF(J40=1,"NA",Absolute_Isolation!K40*(1-J40)+J40),"NA")</f>
        <v>0.96902238014903697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0</v>
      </c>
      <c r="H41" s="68">
        <f>IFERROR(IF(G41=1,"NA",Absolute_Isolation!H41*(1-G41)+G41),"NA")</f>
        <v>0.625</v>
      </c>
      <c r="I41" s="68">
        <f>IFERROR(IF(H41=1,"NA",Absolute_Isolation!I41*(1-H41)+H41),"NA")</f>
        <v>0.625</v>
      </c>
      <c r="J41" s="68">
        <f>IFERROR(IF(I41=1,"NA",Absolute_Isolation!J41*(1-I41)+I41),"NA")</f>
        <v>0.74704999475113276</v>
      </c>
      <c r="K41" s="68">
        <f>IFERROR(IF(J41=1,"NA",Absolute_Isolation!K41*(1-J41)+J41),"NA")</f>
        <v>0.83381184655149421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0</v>
      </c>
      <c r="H43" s="68">
        <f>IFERROR(IF(G43=1,"NA",Absolute_Isolation!H43*(1-G43)+G43),"NA")</f>
        <v>0.19999999999999996</v>
      </c>
      <c r="I43" s="68">
        <f>IFERROR(IF(H43=1,"NA",Absolute_Isolation!I43*(1-H43)+H43),"NA")</f>
        <v>0.19999999999999996</v>
      </c>
      <c r="J43" s="68">
        <f>IFERROR(IF(I43=1,"NA",Absolute_Isolation!J43*(1-I43)+I43),"NA")</f>
        <v>0.68722425714342461</v>
      </c>
      <c r="K43" s="68">
        <f>IFERROR(IF(J43=1,"NA",Absolute_Isolation!K43*(1-J43)+J43),"NA")</f>
        <v>0.97748014651432658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0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0.75</v>
      </c>
      <c r="H47" s="68">
        <f>IFERROR(IF(G47=1,"NA",Absolute_Isolation!H47*(1-G47)+G47),"NA")</f>
        <v>0.8125</v>
      </c>
      <c r="I47" s="68">
        <f>IFERROR(IF(H47=1,"NA",Absolute_Isolation!I47*(1-H47)+H47),"NA")</f>
        <v>0.8125</v>
      </c>
      <c r="J47" s="68">
        <f>IFERROR(IF(I47=1,"NA",Absolute_Isolation!J47*(1-I47)+I47),"NA")</f>
        <v>0.89138921343596522</v>
      </c>
      <c r="K47" s="68">
        <f>IFERROR(IF(J47=1,"NA",Absolute_Isolation!K47*(1-J47)+J47),"NA")</f>
        <v>0.92733938378866076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2" priority="3" operator="equal">
      <formula>1</formula>
    </cfRule>
  </conditionalFormatting>
  <conditionalFormatting sqref="H3:K48">
    <cfRule type="cellIs" dxfId="1" priority="2" operator="equal">
      <formula>1</formula>
    </cfRule>
  </conditionalFormatting>
  <conditionalFormatting sqref="G2:G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2023-05-30T03:41:06Z</dcterms:modified>
</cp:coreProperties>
</file>