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01_Localities\"/>
    </mc:Choice>
  </mc:AlternateContent>
  <xr:revisionPtr revIDLastSave="0" documentId="13_ncr:1_{AC53D8C8-2D55-43F2-B425-D28543B9D865}" xr6:coauthVersionLast="47" xr6:coauthVersionMax="47" xr10:uidLastSave="{00000000-0000-0000-0000-000000000000}"/>
  <bookViews>
    <workbookView xWindow="-120" yWindow="-120" windowWidth="20730" windowHeight="11160" firstSheet="15" activeTab="17" xr2:uid="{36928629-3E9E-43F1-9474-5AD0EE373197}"/>
  </bookViews>
  <sheets>
    <sheet name="Notes" sheetId="16" r:id="rId1"/>
    <sheet name="ConspecificsCorrections" sheetId="31" r:id="rId2"/>
    <sheet name="Allopatrics_Mechanical" sheetId="14" r:id="rId3"/>
    <sheet name="Allopatrics_Mechanical_R" sheetId="19" r:id="rId4"/>
    <sheet name="Allopatrics_Fertilities" sheetId="13" r:id="rId5"/>
    <sheet name="Allopatrics_Fertilities_R" sheetId="27" r:id="rId6"/>
    <sheet name="Allopatrics_Summaries" sheetId="20" r:id="rId7"/>
    <sheet name="2001_Mechanical" sheetId="24" r:id="rId8"/>
    <sheet name="2001_Mechanical_R" sheetId="25" r:id="rId9"/>
    <sheet name="2001_Fertilities" sheetId="18" r:id="rId10"/>
    <sheet name="2001_Fertilities_R" sheetId="22" r:id="rId11"/>
    <sheet name="2001_Summaries" sheetId="26" r:id="rId12"/>
    <sheet name="2019_Raw" sheetId="8" r:id="rId13"/>
    <sheet name="2019_R" sheetId="15" r:id="rId14"/>
    <sheet name="2019_Summaries" sheetId="17" r:id="rId15"/>
    <sheet name="Barriers" sheetId="1" r:id="rId16"/>
    <sheet name="Absolute_Isolation" sheetId="5" r:id="rId17"/>
    <sheet name="Cumulative_Contribution" sheetId="23" r:id="rId18"/>
    <sheet name="Sample_Sizes" sheetId="30" r:id="rId19"/>
  </sheets>
  <definedNames>
    <definedName name="_xlnm._FilterDatabase" localSheetId="9" hidden="1">'2001_Fertilities'!$A$1:$AJ$74</definedName>
    <definedName name="_xlnm._FilterDatabase" localSheetId="10" hidden="1">'2001_Fertilities_R'!$A$1:$F$1</definedName>
    <definedName name="_xlnm._FilterDatabase" localSheetId="7" hidden="1">'2001_Mechanical'!$A$1:$V$117</definedName>
    <definedName name="_xlnm._FilterDatabase" localSheetId="8" hidden="1">'2001_Mechanical_R'!$A$1:$D$156</definedName>
    <definedName name="_xlnm._FilterDatabase" localSheetId="11" hidden="1">'2001_Summaries'!$A$1:$Q$36</definedName>
    <definedName name="_xlnm._FilterDatabase" localSheetId="13" hidden="1">'2019_R'!$A$1:$H$1</definedName>
    <definedName name="_xlnm._FilterDatabase" localSheetId="12" hidden="1">'2019_Raw'!$A$1:$AN$294</definedName>
    <definedName name="_xlnm._FilterDatabase" localSheetId="14" hidden="1">'2019_Summaries'!$A$1:$Q$20</definedName>
    <definedName name="_xlnm._FilterDatabase" localSheetId="16" hidden="1">Absolute_Isolation!$A$1:$L$49</definedName>
    <definedName name="_xlnm._FilterDatabase" localSheetId="4" hidden="1">Allopatrics_Fertilities!$A$1:$AH$171</definedName>
    <definedName name="_xlnm._FilterDatabase" localSheetId="5" hidden="1">Allopatrics_Fertilities_R!$A$1:$F$1</definedName>
    <definedName name="_xlnm._FilterDatabase" localSheetId="2" hidden="1">Allopatrics_Mechanical!$A$1:$X$164</definedName>
    <definedName name="_xlnm._FilterDatabase" localSheetId="3" hidden="1">Allopatrics_Mechanical_R!$A$1:$D$164</definedName>
    <definedName name="_xlnm._FilterDatabase" localSheetId="6" hidden="1">Allopatrics_Summaries!$A$1:$Q$37</definedName>
    <definedName name="_xlnm._FilterDatabase" localSheetId="15" hidden="1">Barriers!$A$2:$K$34</definedName>
    <definedName name="_xlnm._FilterDatabase" localSheetId="17" hidden="1">Cumulative_Contribution!$A$1:$L$48</definedName>
    <definedName name="_xlnm._FilterDatabase" localSheetId="18" hidden="1">Sample_Sizes!$A$1:$L$1</definedName>
    <definedName name="_FilterDatabase_0" localSheetId="12">'2019_Raw'!$A$1:$AH$161</definedName>
    <definedName name="_FilterDatabase_0_0" localSheetId="12">'2019_Raw'!$A$1:$AD$161</definedName>
    <definedName name="_FilterDatabase_0_0_0" localSheetId="12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7" l="1"/>
  <c r="Q4" i="17"/>
  <c r="Q5" i="17"/>
  <c r="Q6" i="17"/>
  <c r="Q7" i="17"/>
  <c r="Q8" i="17"/>
  <c r="Q9" i="17"/>
  <c r="Q10" i="17"/>
  <c r="Q11" i="17"/>
  <c r="Q12" i="17"/>
  <c r="N3" i="17"/>
  <c r="N4" i="17"/>
  <c r="N5" i="17"/>
  <c r="N6" i="17"/>
  <c r="N7" i="17"/>
  <c r="N8" i="17"/>
  <c r="N9" i="17"/>
  <c r="N10" i="17"/>
  <c r="N11" i="17"/>
  <c r="N12" i="17"/>
  <c r="N2" i="17"/>
  <c r="Q2" i="17"/>
  <c r="K3" i="17"/>
  <c r="K4" i="17"/>
  <c r="K5" i="17"/>
  <c r="K6" i="17"/>
  <c r="K7" i="17"/>
  <c r="K8" i="17"/>
  <c r="K9" i="17"/>
  <c r="K10" i="17"/>
  <c r="K11" i="17"/>
  <c r="K12" i="17"/>
  <c r="K2" i="17"/>
  <c r="H3" i="17"/>
  <c r="H4" i="17"/>
  <c r="H5" i="17"/>
  <c r="H6" i="17"/>
  <c r="H7" i="17"/>
  <c r="H8" i="17"/>
  <c r="H9" i="17"/>
  <c r="H10" i="17"/>
  <c r="H11" i="17"/>
  <c r="H12" i="17"/>
  <c r="H2" i="17"/>
  <c r="E3" i="17"/>
  <c r="E4" i="17"/>
  <c r="E5" i="17"/>
  <c r="E6" i="17"/>
  <c r="E7" i="17"/>
  <c r="E8" i="17"/>
  <c r="E9" i="17"/>
  <c r="E10" i="17"/>
  <c r="E11" i="17"/>
  <c r="E12" i="17"/>
  <c r="E2" i="17"/>
  <c r="K4" i="1" l="1"/>
  <c r="J48" i="30"/>
  <c r="I48" i="30"/>
  <c r="H48" i="30"/>
  <c r="G48" i="30"/>
  <c r="J43" i="30"/>
  <c r="I43" i="30"/>
  <c r="H43" i="30"/>
  <c r="G43" i="30"/>
  <c r="J40" i="30"/>
  <c r="I40" i="30"/>
  <c r="H40" i="30"/>
  <c r="G40" i="30"/>
  <c r="J37" i="30"/>
  <c r="I37" i="30"/>
  <c r="H37" i="30"/>
  <c r="G37" i="30"/>
  <c r="J35" i="30"/>
  <c r="I35" i="30"/>
  <c r="H35" i="30"/>
  <c r="G35" i="30"/>
  <c r="J34" i="30"/>
  <c r="I34" i="30"/>
  <c r="H34" i="30"/>
  <c r="G34" i="30"/>
  <c r="J31" i="30"/>
  <c r="I31" i="30"/>
  <c r="H31" i="30"/>
  <c r="G31" i="30"/>
  <c r="J28" i="30"/>
  <c r="I28" i="30"/>
  <c r="H28" i="30"/>
  <c r="G28" i="30"/>
  <c r="J27" i="30"/>
  <c r="I27" i="30"/>
  <c r="H27" i="30"/>
  <c r="G27" i="30"/>
  <c r="J23" i="30"/>
  <c r="I23" i="30"/>
  <c r="H23" i="30"/>
  <c r="G23" i="30"/>
  <c r="J21" i="30"/>
  <c r="I21" i="30"/>
  <c r="H21" i="30"/>
  <c r="G21" i="30"/>
  <c r="F48" i="30"/>
  <c r="F43" i="30"/>
  <c r="F40" i="30"/>
  <c r="F37" i="30"/>
  <c r="F35" i="30"/>
  <c r="F34" i="30"/>
  <c r="F31" i="30"/>
  <c r="F28" i="30"/>
  <c r="F27" i="30"/>
  <c r="F23" i="30"/>
  <c r="F21" i="30"/>
  <c r="J4" i="1"/>
  <c r="J8" i="1"/>
  <c r="K8" i="1"/>
  <c r="J13" i="1"/>
  <c r="K13" i="1"/>
  <c r="J14" i="1"/>
  <c r="K14" i="1"/>
  <c r="J17" i="1"/>
  <c r="K17" i="1"/>
  <c r="J20" i="1"/>
  <c r="K20" i="1"/>
  <c r="J21" i="1"/>
  <c r="K21" i="1"/>
  <c r="J23" i="1"/>
  <c r="K23" i="1"/>
  <c r="J26" i="1"/>
  <c r="K26" i="1"/>
  <c r="J29" i="1"/>
  <c r="K29" i="1"/>
  <c r="J34" i="1"/>
  <c r="K34" i="1"/>
  <c r="J37" i="1"/>
  <c r="K37" i="1"/>
  <c r="J41" i="1"/>
  <c r="K41" i="1"/>
  <c r="J46" i="1"/>
  <c r="K46" i="1"/>
  <c r="J47" i="1"/>
  <c r="K47" i="1"/>
  <c r="J50" i="1"/>
  <c r="K50" i="1"/>
  <c r="J53" i="1"/>
  <c r="K53" i="1"/>
  <c r="J54" i="1"/>
  <c r="K54" i="1"/>
  <c r="J56" i="1"/>
  <c r="K56" i="1"/>
  <c r="J59" i="1"/>
  <c r="K59" i="1"/>
  <c r="J62" i="1"/>
  <c r="K62" i="1"/>
  <c r="J67" i="1"/>
  <c r="K67" i="1"/>
  <c r="J70" i="1"/>
  <c r="K70" i="1"/>
  <c r="J74" i="1"/>
  <c r="K74" i="1"/>
  <c r="J79" i="1"/>
  <c r="K79" i="1"/>
  <c r="J80" i="1"/>
  <c r="K80" i="1"/>
  <c r="J83" i="1"/>
  <c r="K83" i="1"/>
  <c r="J86" i="1"/>
  <c r="K86" i="1"/>
  <c r="J87" i="1"/>
  <c r="K87" i="1"/>
  <c r="J89" i="1"/>
  <c r="K89" i="1"/>
  <c r="J92" i="1"/>
  <c r="K92" i="1"/>
  <c r="J95" i="1"/>
  <c r="K95" i="1"/>
  <c r="J100" i="1"/>
  <c r="K100" i="1"/>
  <c r="J103" i="1"/>
  <c r="K103" i="1"/>
  <c r="J107" i="1"/>
  <c r="K107" i="1"/>
  <c r="J112" i="1"/>
  <c r="K112" i="1"/>
  <c r="J113" i="1"/>
  <c r="K113" i="1"/>
  <c r="J116" i="1"/>
  <c r="K116" i="1"/>
  <c r="J119" i="1"/>
  <c r="K119" i="1"/>
  <c r="J120" i="1"/>
  <c r="K120" i="1"/>
  <c r="J122" i="1"/>
  <c r="K122" i="1"/>
  <c r="J125" i="1"/>
  <c r="K125" i="1"/>
  <c r="J128" i="1"/>
  <c r="K128" i="1"/>
  <c r="J133" i="1"/>
  <c r="K133" i="1"/>
  <c r="J136" i="1"/>
  <c r="K136" i="1"/>
  <c r="J140" i="1"/>
  <c r="K140" i="1"/>
  <c r="J145" i="1"/>
  <c r="K145" i="1"/>
  <c r="J146" i="1"/>
  <c r="K146" i="1"/>
  <c r="J149" i="1"/>
  <c r="K149" i="1"/>
  <c r="J152" i="1"/>
  <c r="K152" i="1"/>
  <c r="J153" i="1"/>
  <c r="K153" i="1"/>
  <c r="J155" i="1"/>
  <c r="K155" i="1"/>
  <c r="J158" i="1"/>
  <c r="K158" i="1"/>
  <c r="J161" i="1"/>
  <c r="K161" i="1"/>
  <c r="J166" i="1"/>
  <c r="K166" i="1"/>
  <c r="A3" i="23"/>
  <c r="B3" i="23"/>
  <c r="C3" i="23"/>
  <c r="D3" i="23"/>
  <c r="E3" i="23"/>
  <c r="A4" i="23"/>
  <c r="B4" i="23"/>
  <c r="C4" i="23"/>
  <c r="D4" i="23"/>
  <c r="E4" i="23"/>
  <c r="A5" i="23"/>
  <c r="B5" i="23"/>
  <c r="C5" i="23"/>
  <c r="D5" i="23"/>
  <c r="E5" i="23"/>
  <c r="A6" i="23"/>
  <c r="B6" i="23"/>
  <c r="C6" i="23"/>
  <c r="D6" i="23"/>
  <c r="E6" i="23"/>
  <c r="A7" i="23"/>
  <c r="B7" i="23"/>
  <c r="C7" i="23"/>
  <c r="D7" i="23"/>
  <c r="E7" i="23"/>
  <c r="A8" i="23"/>
  <c r="B8" i="23"/>
  <c r="C8" i="23"/>
  <c r="D8" i="23"/>
  <c r="E8" i="23"/>
  <c r="A9" i="23"/>
  <c r="B9" i="23"/>
  <c r="C9" i="23"/>
  <c r="D9" i="23"/>
  <c r="E9" i="23"/>
  <c r="A10" i="23"/>
  <c r="B10" i="23"/>
  <c r="C10" i="23"/>
  <c r="D10" i="23"/>
  <c r="E10" i="23"/>
  <c r="A11" i="23"/>
  <c r="B11" i="23"/>
  <c r="C11" i="23"/>
  <c r="D11" i="23"/>
  <c r="E11" i="23"/>
  <c r="A12" i="23"/>
  <c r="B12" i="23"/>
  <c r="C12" i="23"/>
  <c r="D12" i="23"/>
  <c r="E12" i="23"/>
  <c r="A13" i="23"/>
  <c r="B13" i="23"/>
  <c r="C13" i="23"/>
  <c r="D13" i="23"/>
  <c r="E13" i="23"/>
  <c r="A14" i="23"/>
  <c r="B14" i="23"/>
  <c r="C14" i="23"/>
  <c r="D14" i="23"/>
  <c r="E14" i="23"/>
  <c r="A15" i="23"/>
  <c r="B15" i="23"/>
  <c r="C15" i="23"/>
  <c r="D15" i="23"/>
  <c r="E15" i="23"/>
  <c r="A16" i="23"/>
  <c r="B16" i="23"/>
  <c r="C16" i="23"/>
  <c r="D16" i="23"/>
  <c r="E16" i="23"/>
  <c r="A17" i="23"/>
  <c r="B17" i="23"/>
  <c r="C17" i="23"/>
  <c r="D17" i="23"/>
  <c r="E17" i="23"/>
  <c r="A18" i="23"/>
  <c r="B18" i="23"/>
  <c r="C18" i="23"/>
  <c r="D18" i="23"/>
  <c r="E18" i="23"/>
  <c r="A19" i="23"/>
  <c r="B19" i="23"/>
  <c r="C19" i="23"/>
  <c r="D19" i="23"/>
  <c r="E19" i="23"/>
  <c r="A20" i="23"/>
  <c r="B20" i="23"/>
  <c r="C20" i="23"/>
  <c r="D20" i="23"/>
  <c r="E20" i="23"/>
  <c r="A21" i="23"/>
  <c r="B21" i="23"/>
  <c r="C21" i="23"/>
  <c r="D21" i="23"/>
  <c r="E21" i="23"/>
  <c r="F21" i="23"/>
  <c r="A22" i="23"/>
  <c r="B22" i="23"/>
  <c r="C22" i="23"/>
  <c r="D22" i="23"/>
  <c r="E22" i="23"/>
  <c r="A23" i="23"/>
  <c r="B23" i="23"/>
  <c r="C23" i="23"/>
  <c r="D23" i="23"/>
  <c r="E23" i="23"/>
  <c r="F23" i="23"/>
  <c r="A24" i="23"/>
  <c r="B24" i="23"/>
  <c r="C24" i="23"/>
  <c r="D24" i="23"/>
  <c r="E24" i="23"/>
  <c r="A25" i="23"/>
  <c r="B25" i="23"/>
  <c r="C25" i="23"/>
  <c r="D25" i="23"/>
  <c r="E25" i="23"/>
  <c r="A26" i="23"/>
  <c r="B26" i="23"/>
  <c r="C26" i="23"/>
  <c r="D26" i="23"/>
  <c r="E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A30" i="23"/>
  <c r="B30" i="23"/>
  <c r="C30" i="23"/>
  <c r="D30" i="23"/>
  <c r="E30" i="23"/>
  <c r="A31" i="23"/>
  <c r="B31" i="23"/>
  <c r="C31" i="23"/>
  <c r="D31" i="23"/>
  <c r="E31" i="23"/>
  <c r="F31" i="23"/>
  <c r="A32" i="23"/>
  <c r="B32" i="23"/>
  <c r="C32" i="23"/>
  <c r="D32" i="23"/>
  <c r="E32" i="23"/>
  <c r="A33" i="23"/>
  <c r="B33" i="23"/>
  <c r="C33" i="23"/>
  <c r="D33" i="23"/>
  <c r="E33" i="23"/>
  <c r="A34" i="23"/>
  <c r="B34" i="23"/>
  <c r="C34" i="23"/>
  <c r="D34" i="23"/>
  <c r="E34" i="23"/>
  <c r="F34" i="23"/>
  <c r="A35" i="23"/>
  <c r="B35" i="23"/>
  <c r="C35" i="23"/>
  <c r="D35" i="23"/>
  <c r="E35" i="23"/>
  <c r="F35" i="23"/>
  <c r="A36" i="23"/>
  <c r="B36" i="23"/>
  <c r="C36" i="23"/>
  <c r="D36" i="23"/>
  <c r="E36" i="23"/>
  <c r="A37" i="23"/>
  <c r="B37" i="23"/>
  <c r="C37" i="23"/>
  <c r="D37" i="23"/>
  <c r="E37" i="23"/>
  <c r="F37" i="23"/>
  <c r="A38" i="23"/>
  <c r="B38" i="23"/>
  <c r="C38" i="23"/>
  <c r="D38" i="23"/>
  <c r="E38" i="23"/>
  <c r="A39" i="23"/>
  <c r="B39" i="23"/>
  <c r="C39" i="23"/>
  <c r="D39" i="23"/>
  <c r="E39" i="23"/>
  <c r="A40" i="23"/>
  <c r="B40" i="23"/>
  <c r="C40" i="23"/>
  <c r="D40" i="23"/>
  <c r="E40" i="23"/>
  <c r="F40" i="23"/>
  <c r="A41" i="23"/>
  <c r="B41" i="23"/>
  <c r="C41" i="23"/>
  <c r="D41" i="23"/>
  <c r="E41" i="23"/>
  <c r="A42" i="23"/>
  <c r="B42" i="23"/>
  <c r="C42" i="23"/>
  <c r="D42" i="23"/>
  <c r="E42" i="23"/>
  <c r="A43" i="23"/>
  <c r="B43" i="23"/>
  <c r="C43" i="23"/>
  <c r="D43" i="23"/>
  <c r="E43" i="23"/>
  <c r="F43" i="23"/>
  <c r="A44" i="23"/>
  <c r="B44" i="23"/>
  <c r="C44" i="23"/>
  <c r="D44" i="23"/>
  <c r="E44" i="23"/>
  <c r="A45" i="23"/>
  <c r="B45" i="23"/>
  <c r="C45" i="23"/>
  <c r="D45" i="23"/>
  <c r="E45" i="23"/>
  <c r="A46" i="23"/>
  <c r="B46" i="23"/>
  <c r="C46" i="23"/>
  <c r="D46" i="23"/>
  <c r="E46" i="23"/>
  <c r="A47" i="23"/>
  <c r="B47" i="23"/>
  <c r="C47" i="23"/>
  <c r="D47" i="23"/>
  <c r="E47" i="23"/>
  <c r="A48" i="23"/>
  <c r="B48" i="23"/>
  <c r="C48" i="23"/>
  <c r="D48" i="23"/>
  <c r="E48" i="23"/>
  <c r="F48" i="23"/>
  <c r="B2" i="23"/>
  <c r="C2" i="23"/>
  <c r="D2" i="23"/>
  <c r="E2" i="23"/>
  <c r="A2" i="23"/>
  <c r="C34" i="20"/>
  <c r="E30" i="1" s="1"/>
  <c r="F19" i="30" s="1"/>
  <c r="D34" i="20"/>
  <c r="F34" i="20"/>
  <c r="E63" i="1" s="1"/>
  <c r="G19" i="30" s="1"/>
  <c r="G34" i="20"/>
  <c r="I34" i="20"/>
  <c r="E96" i="1" s="1"/>
  <c r="H19" i="30" s="1"/>
  <c r="J34" i="20"/>
  <c r="M34" i="20"/>
  <c r="N34" i="20" s="1"/>
  <c r="P34" i="20"/>
  <c r="B175" i="19"/>
  <c r="C175" i="19"/>
  <c r="D175" i="19"/>
  <c r="B176" i="19"/>
  <c r="C176" i="19"/>
  <c r="D176" i="19"/>
  <c r="B177" i="19"/>
  <c r="C177" i="19"/>
  <c r="D177" i="19"/>
  <c r="B178" i="19"/>
  <c r="C178" i="19"/>
  <c r="D178" i="19"/>
  <c r="B179" i="19"/>
  <c r="C179" i="19"/>
  <c r="D179" i="19"/>
  <c r="B180" i="19"/>
  <c r="C180" i="19"/>
  <c r="D180" i="19"/>
  <c r="B181" i="19"/>
  <c r="C181" i="19"/>
  <c r="D181" i="19"/>
  <c r="B182" i="19"/>
  <c r="C182" i="19"/>
  <c r="D182" i="19"/>
  <c r="B183" i="19"/>
  <c r="C183" i="19"/>
  <c r="D183" i="19"/>
  <c r="B184" i="19"/>
  <c r="C184" i="19"/>
  <c r="D184" i="19"/>
  <c r="B185" i="19"/>
  <c r="C185" i="19"/>
  <c r="D185" i="19"/>
  <c r="B186" i="19"/>
  <c r="C186" i="19"/>
  <c r="D186" i="19"/>
  <c r="B187" i="19"/>
  <c r="C187" i="19"/>
  <c r="D187" i="19"/>
  <c r="B188" i="19"/>
  <c r="C188" i="19"/>
  <c r="D188" i="19"/>
  <c r="O175" i="14"/>
  <c r="P175" i="14" s="1"/>
  <c r="O176" i="14"/>
  <c r="P176" i="14" s="1"/>
  <c r="O177" i="14"/>
  <c r="P177" i="14" s="1"/>
  <c r="O178" i="14"/>
  <c r="O179" i="14"/>
  <c r="O180" i="14"/>
  <c r="O181" i="14"/>
  <c r="P181" i="14" s="1"/>
  <c r="O182" i="14"/>
  <c r="P182" i="14" s="1"/>
  <c r="O183" i="14"/>
  <c r="P183" i="14" s="1"/>
  <c r="O184" i="14"/>
  <c r="P184" i="14" s="1"/>
  <c r="O185" i="14"/>
  <c r="P185" i="14" s="1"/>
  <c r="O186" i="14"/>
  <c r="O187" i="14"/>
  <c r="O188" i="14"/>
  <c r="P188" i="14" s="1"/>
  <c r="P178" i="14"/>
  <c r="P179" i="14"/>
  <c r="P180" i="14"/>
  <c r="P186" i="14"/>
  <c r="P187" i="14"/>
  <c r="T177" i="14"/>
  <c r="T178" i="14"/>
  <c r="T179" i="14"/>
  <c r="T180" i="14"/>
  <c r="T181" i="14"/>
  <c r="T182" i="14"/>
  <c r="T183" i="14"/>
  <c r="T184" i="14"/>
  <c r="T185" i="14"/>
  <c r="T186" i="14"/>
  <c r="T187" i="14"/>
  <c r="T188" i="14"/>
  <c r="T176" i="14"/>
  <c r="T175" i="14"/>
  <c r="D12" i="17"/>
  <c r="C12" i="17"/>
  <c r="D11" i="17"/>
  <c r="C11" i="17"/>
  <c r="D10" i="17"/>
  <c r="C10" i="17"/>
  <c r="D9" i="17"/>
  <c r="C9" i="17"/>
  <c r="D8" i="17"/>
  <c r="C8" i="17"/>
  <c r="D7" i="17"/>
  <c r="C7" i="17"/>
  <c r="D6" i="17"/>
  <c r="C6" i="17"/>
  <c r="D5" i="17"/>
  <c r="C5" i="17"/>
  <c r="D4" i="17"/>
  <c r="C4" i="17"/>
  <c r="D3" i="17"/>
  <c r="C3" i="17"/>
  <c r="D2" i="17"/>
  <c r="C2" i="17"/>
  <c r="S203" i="8"/>
  <c r="O203" i="8"/>
  <c r="T203" i="8" s="1"/>
  <c r="S202" i="8"/>
  <c r="O202" i="8"/>
  <c r="T202" i="8" s="1"/>
  <c r="S201" i="8"/>
  <c r="O201" i="8"/>
  <c r="T201" i="8" s="1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F30" i="1" l="1"/>
  <c r="E34" i="20"/>
  <c r="G30" i="1" s="1"/>
  <c r="Q34" i="20"/>
  <c r="G162" i="1" s="1"/>
  <c r="F129" i="1"/>
  <c r="K34" i="20"/>
  <c r="G96" i="1" s="1"/>
  <c r="F63" i="1"/>
  <c r="H34" i="20"/>
  <c r="G63" i="1" s="1"/>
  <c r="F96" i="1"/>
  <c r="F162" i="1"/>
  <c r="L34" i="20"/>
  <c r="P167" i="13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O34" i="20" l="1"/>
  <c r="E162" i="1" s="1"/>
  <c r="J19" i="30" s="1"/>
  <c r="E129" i="1"/>
  <c r="I19" i="30" s="1"/>
  <c r="A2" i="22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I45" i="1" s="1"/>
  <c r="G26" i="30" s="1"/>
  <c r="F18" i="26"/>
  <c r="I55" i="1" s="1"/>
  <c r="G36" i="30" s="1"/>
  <c r="F26" i="26"/>
  <c r="I65" i="1" s="1"/>
  <c r="G46" i="30" s="1"/>
  <c r="F11" i="26"/>
  <c r="I48" i="1" s="1"/>
  <c r="G29" i="30" s="1"/>
  <c r="F19" i="26"/>
  <c r="I57" i="1" s="1"/>
  <c r="G38" i="30" s="1"/>
  <c r="F27" i="26"/>
  <c r="I66" i="1" s="1"/>
  <c r="G47" i="30" s="1"/>
  <c r="F9" i="26"/>
  <c r="F28" i="26"/>
  <c r="F12" i="26"/>
  <c r="I49" i="1" s="1"/>
  <c r="G30" i="30" s="1"/>
  <c r="F20" i="26"/>
  <c r="I58" i="1" s="1"/>
  <c r="G39" i="30" s="1"/>
  <c r="F25" i="26"/>
  <c r="I64" i="1" s="1"/>
  <c r="G45" i="30" s="1"/>
  <c r="F5" i="26"/>
  <c r="I40" i="1" s="1"/>
  <c r="G22" i="30" s="1"/>
  <c r="F13" i="26"/>
  <c r="F21" i="26"/>
  <c r="F3" i="26"/>
  <c r="F6" i="26"/>
  <c r="F14" i="26"/>
  <c r="F22" i="26"/>
  <c r="I60" i="1" s="1"/>
  <c r="G41" i="30" s="1"/>
  <c r="F4" i="26"/>
  <c r="I36" i="1" s="1"/>
  <c r="G20" i="30" s="1"/>
  <c r="F7" i="26"/>
  <c r="I43" i="1" s="1"/>
  <c r="G24" i="30" s="1"/>
  <c r="F15" i="26"/>
  <c r="I51" i="1" s="1"/>
  <c r="G32" i="30" s="1"/>
  <c r="F23" i="26"/>
  <c r="I61" i="1" s="1"/>
  <c r="G42" i="30" s="1"/>
  <c r="F8" i="26"/>
  <c r="I44" i="1" s="1"/>
  <c r="G25" i="30" s="1"/>
  <c r="F16" i="26"/>
  <c r="I52" i="1" s="1"/>
  <c r="G33" i="30" s="1"/>
  <c r="F24" i="26"/>
  <c r="I63" i="1" s="1"/>
  <c r="G44" i="30" s="1"/>
  <c r="F17" i="26"/>
  <c r="A2" i="19" a="1"/>
  <c r="D26" i="26"/>
  <c r="P23" i="26"/>
  <c r="M28" i="26"/>
  <c r="N28" i="26" s="1"/>
  <c r="P24" i="26"/>
  <c r="G23" i="26"/>
  <c r="A2" i="26"/>
  <c r="F2" i="26" s="1"/>
  <c r="J24" i="26"/>
  <c r="I25" i="26"/>
  <c r="I97" i="1" s="1"/>
  <c r="H45" i="30" s="1"/>
  <c r="P27" i="26"/>
  <c r="M25" i="26"/>
  <c r="G25" i="26"/>
  <c r="P28" i="26"/>
  <c r="Q28" i="26" s="1"/>
  <c r="P26" i="26"/>
  <c r="M23" i="26"/>
  <c r="C28" i="26"/>
  <c r="D23" i="26"/>
  <c r="G27" i="26"/>
  <c r="I24" i="26"/>
  <c r="I96" i="1" s="1"/>
  <c r="H44" i="30" s="1"/>
  <c r="C27" i="26"/>
  <c r="I33" i="1" s="1"/>
  <c r="J25" i="26"/>
  <c r="J28" i="26"/>
  <c r="G28" i="26"/>
  <c r="C24" i="26"/>
  <c r="I30" i="1" s="1"/>
  <c r="G24" i="26"/>
  <c r="C26" i="26"/>
  <c r="I32" i="1" s="1"/>
  <c r="M27" i="26"/>
  <c r="I27" i="26"/>
  <c r="I99" i="1" s="1"/>
  <c r="H47" i="30" s="1"/>
  <c r="G26" i="26"/>
  <c r="M24" i="26"/>
  <c r="I28" i="26"/>
  <c r="I26" i="26"/>
  <c r="I98" i="1" s="1"/>
  <c r="H46" i="30" s="1"/>
  <c r="D28" i="26"/>
  <c r="E28" i="26" s="1"/>
  <c r="M26" i="26"/>
  <c r="J23" i="26"/>
  <c r="J27" i="26"/>
  <c r="I23" i="26"/>
  <c r="I94" i="1" s="1"/>
  <c r="H42" i="30" s="1"/>
  <c r="D27" i="26"/>
  <c r="C23" i="26"/>
  <c r="I28" i="1" s="1"/>
  <c r="D24" i="26"/>
  <c r="C25" i="26"/>
  <c r="I31" i="1" s="1"/>
  <c r="D25" i="26"/>
  <c r="J26" i="26"/>
  <c r="P25" i="26"/>
  <c r="A2" i="27" a="1"/>
  <c r="C22" i="26"/>
  <c r="I27" i="1" s="1"/>
  <c r="D20" i="26"/>
  <c r="D18" i="26"/>
  <c r="D16" i="26"/>
  <c r="D14" i="26"/>
  <c r="D12" i="26"/>
  <c r="D10" i="26"/>
  <c r="D8" i="26"/>
  <c r="D6" i="26"/>
  <c r="D4" i="26"/>
  <c r="P22" i="26"/>
  <c r="C20" i="26"/>
  <c r="I25" i="1" s="1"/>
  <c r="C16" i="26"/>
  <c r="I19" i="1" s="1"/>
  <c r="C14" i="26"/>
  <c r="C10" i="26"/>
  <c r="I12" i="1" s="1"/>
  <c r="C6" i="26"/>
  <c r="C4" i="26"/>
  <c r="I3" i="1" s="1"/>
  <c r="F20" i="30" s="1"/>
  <c r="D22" i="26"/>
  <c r="G22" i="26"/>
  <c r="D21" i="26"/>
  <c r="D19" i="26"/>
  <c r="D17" i="26"/>
  <c r="D15" i="26"/>
  <c r="D13" i="26"/>
  <c r="D11" i="26"/>
  <c r="D9" i="26"/>
  <c r="D7" i="26"/>
  <c r="D5" i="26"/>
  <c r="D3" i="26"/>
  <c r="I22" i="26"/>
  <c r="I93" i="1" s="1"/>
  <c r="H41" i="30" s="1"/>
  <c r="C21" i="26"/>
  <c r="C19" i="26"/>
  <c r="I24" i="1" s="1"/>
  <c r="C17" i="26"/>
  <c r="C15" i="26"/>
  <c r="I18" i="1" s="1"/>
  <c r="C13" i="26"/>
  <c r="C11" i="26"/>
  <c r="I15" i="1" s="1"/>
  <c r="C9" i="26"/>
  <c r="C7" i="26"/>
  <c r="I10" i="1" s="1"/>
  <c r="J22" i="26"/>
  <c r="G20" i="26"/>
  <c r="G18" i="26"/>
  <c r="G16" i="26"/>
  <c r="G14" i="26"/>
  <c r="H14" i="26" s="1"/>
  <c r="G12" i="26"/>
  <c r="G10" i="26"/>
  <c r="G8" i="26"/>
  <c r="G6" i="26"/>
  <c r="G4" i="26"/>
  <c r="J19" i="26"/>
  <c r="M22" i="26"/>
  <c r="C18" i="26"/>
  <c r="I22" i="1" s="1"/>
  <c r="C12" i="26"/>
  <c r="I16" i="1" s="1"/>
  <c r="C8" i="26"/>
  <c r="I11" i="1" s="1"/>
  <c r="G11" i="26"/>
  <c r="G19" i="26"/>
  <c r="G9" i="26"/>
  <c r="C5" i="26"/>
  <c r="I7" i="1" s="1"/>
  <c r="G3" i="26"/>
  <c r="G7" i="26"/>
  <c r="G17" i="26"/>
  <c r="H17" i="26" s="1"/>
  <c r="G21" i="26"/>
  <c r="G5" i="26"/>
  <c r="G15" i="26"/>
  <c r="C3" i="26"/>
  <c r="G13" i="26"/>
  <c r="P6" i="26"/>
  <c r="Q6" i="26" s="1"/>
  <c r="P19" i="26"/>
  <c r="M15" i="26"/>
  <c r="I16" i="26"/>
  <c r="I85" i="1" s="1"/>
  <c r="H33" i="30" s="1"/>
  <c r="P10" i="26"/>
  <c r="J9" i="26"/>
  <c r="J14" i="26"/>
  <c r="P8" i="26"/>
  <c r="P21" i="26"/>
  <c r="Q21" i="26" s="1"/>
  <c r="M11" i="26"/>
  <c r="M5" i="26"/>
  <c r="J16" i="26"/>
  <c r="P12" i="26"/>
  <c r="J7" i="26"/>
  <c r="J8" i="26"/>
  <c r="I17" i="26"/>
  <c r="J13" i="26"/>
  <c r="I19" i="26"/>
  <c r="I90" i="1" s="1"/>
  <c r="H38" i="30" s="1"/>
  <c r="P18" i="26"/>
  <c r="P11" i="26"/>
  <c r="J4" i="26"/>
  <c r="I18" i="26"/>
  <c r="I88" i="1" s="1"/>
  <c r="H36" i="30" s="1"/>
  <c r="I14" i="26"/>
  <c r="I9" i="26"/>
  <c r="M7" i="26"/>
  <c r="I8" i="26"/>
  <c r="I77" i="1" s="1"/>
  <c r="H25" i="30" s="1"/>
  <c r="M4" i="26"/>
  <c r="I20" i="26"/>
  <c r="I91" i="1" s="1"/>
  <c r="H39" i="30" s="1"/>
  <c r="J18" i="26"/>
  <c r="P17" i="26"/>
  <c r="Q17" i="26" s="1"/>
  <c r="M13" i="26"/>
  <c r="N13" i="26" s="1"/>
  <c r="I12" i="26"/>
  <c r="I82" i="1" s="1"/>
  <c r="H30" i="30" s="1"/>
  <c r="I13" i="26"/>
  <c r="M10" i="26"/>
  <c r="J10" i="26"/>
  <c r="J5" i="26"/>
  <c r="M20" i="26"/>
  <c r="J12" i="26"/>
  <c r="I4" i="26"/>
  <c r="I69" i="1" s="1"/>
  <c r="H20" i="30" s="1"/>
  <c r="M16" i="26"/>
  <c r="I10" i="26"/>
  <c r="I78" i="1" s="1"/>
  <c r="H26" i="30" s="1"/>
  <c r="I21" i="26"/>
  <c r="P20" i="26"/>
  <c r="M14" i="26"/>
  <c r="N14" i="26" s="1"/>
  <c r="I5" i="26"/>
  <c r="I73" i="1" s="1"/>
  <c r="H22" i="30" s="1"/>
  <c r="J17" i="26"/>
  <c r="I7" i="26"/>
  <c r="I76" i="1" s="1"/>
  <c r="H24" i="30" s="1"/>
  <c r="P9" i="26"/>
  <c r="Q9" i="26" s="1"/>
  <c r="P15" i="26"/>
  <c r="I6" i="26"/>
  <c r="P16" i="26"/>
  <c r="M3" i="26"/>
  <c r="N3" i="26" s="1"/>
  <c r="P5" i="26"/>
  <c r="M19" i="26"/>
  <c r="I11" i="26"/>
  <c r="I81" i="1" s="1"/>
  <c r="H29" i="30" s="1"/>
  <c r="J15" i="26"/>
  <c r="P3" i="26"/>
  <c r="Q3" i="26" s="1"/>
  <c r="J3" i="26"/>
  <c r="J11" i="26"/>
  <c r="M17" i="26"/>
  <c r="N17" i="26" s="1"/>
  <c r="P13" i="26"/>
  <c r="Q13" i="26" s="1"/>
  <c r="I15" i="26"/>
  <c r="I84" i="1" s="1"/>
  <c r="H32" i="30" s="1"/>
  <c r="M12" i="26"/>
  <c r="J21" i="26"/>
  <c r="M18" i="26"/>
  <c r="M9" i="26"/>
  <c r="N9" i="26" s="1"/>
  <c r="P7" i="26"/>
  <c r="J6" i="26"/>
  <c r="M21" i="26"/>
  <c r="N21" i="26" s="1"/>
  <c r="J20" i="26"/>
  <c r="M8" i="26"/>
  <c r="I3" i="26"/>
  <c r="P14" i="26"/>
  <c r="Q14" i="26" s="1"/>
  <c r="M6" i="26"/>
  <c r="N6" i="26" s="1"/>
  <c r="P4" i="26"/>
  <c r="K21" i="26" l="1"/>
  <c r="E6" i="26"/>
  <c r="H9" i="26"/>
  <c r="H3" i="26"/>
  <c r="H13" i="26"/>
  <c r="H21" i="26"/>
  <c r="K6" i="26"/>
  <c r="E9" i="26"/>
  <c r="E13" i="26"/>
  <c r="K28" i="26"/>
  <c r="E21" i="26"/>
  <c r="J135" i="1"/>
  <c r="Q4" i="26"/>
  <c r="J154" i="1"/>
  <c r="Q18" i="26"/>
  <c r="J143" i="1"/>
  <c r="Q8" i="26"/>
  <c r="J90" i="1"/>
  <c r="K19" i="26"/>
  <c r="J129" i="1"/>
  <c r="N24" i="26"/>
  <c r="J77" i="1"/>
  <c r="K8" i="26"/>
  <c r="K14" i="26"/>
  <c r="J36" i="1"/>
  <c r="H4" i="26"/>
  <c r="J58" i="1"/>
  <c r="H20" i="26"/>
  <c r="J11" i="1"/>
  <c r="E8" i="26"/>
  <c r="J65" i="1"/>
  <c r="H26" i="26"/>
  <c r="J97" i="1"/>
  <c r="K25" i="26"/>
  <c r="J162" i="1"/>
  <c r="Q24" i="26"/>
  <c r="J142" i="1"/>
  <c r="Q7" i="26"/>
  <c r="J118" i="1"/>
  <c r="N16" i="26"/>
  <c r="J33" i="1"/>
  <c r="E27" i="26"/>
  <c r="J164" i="1"/>
  <c r="Q26" i="26"/>
  <c r="J115" i="1"/>
  <c r="N12" i="26"/>
  <c r="J123" i="1"/>
  <c r="N19" i="26"/>
  <c r="K17" i="26"/>
  <c r="J82" i="1"/>
  <c r="K12" i="26"/>
  <c r="J76" i="1"/>
  <c r="K7" i="26"/>
  <c r="K9" i="26"/>
  <c r="J51" i="1"/>
  <c r="H15" i="26"/>
  <c r="J57" i="1"/>
  <c r="H19" i="26"/>
  <c r="H6" i="26"/>
  <c r="J93" i="1"/>
  <c r="K22" i="26"/>
  <c r="J18" i="1"/>
  <c r="E15" i="26"/>
  <c r="J12" i="1"/>
  <c r="E10" i="26"/>
  <c r="J163" i="1"/>
  <c r="Q25" i="26"/>
  <c r="J99" i="1"/>
  <c r="K27" i="26"/>
  <c r="J64" i="1"/>
  <c r="H25" i="26"/>
  <c r="J157" i="1"/>
  <c r="Q20" i="26"/>
  <c r="J106" i="1"/>
  <c r="N5" i="26"/>
  <c r="J55" i="1"/>
  <c r="H18" i="26"/>
  <c r="J124" i="1"/>
  <c r="N20" i="26"/>
  <c r="J88" i="1"/>
  <c r="K18" i="26"/>
  <c r="J69" i="1"/>
  <c r="K4" i="26"/>
  <c r="J148" i="1"/>
  <c r="Q12" i="26"/>
  <c r="J144" i="1"/>
  <c r="Q10" i="26"/>
  <c r="J40" i="1"/>
  <c r="H5" i="26"/>
  <c r="J48" i="1"/>
  <c r="H11" i="26"/>
  <c r="J44" i="1"/>
  <c r="H8" i="26"/>
  <c r="E17" i="26"/>
  <c r="J16" i="1"/>
  <c r="E12" i="26"/>
  <c r="J98" i="1"/>
  <c r="K26" i="26"/>
  <c r="J94" i="1"/>
  <c r="K23" i="26"/>
  <c r="J132" i="1"/>
  <c r="N27" i="26"/>
  <c r="J130" i="1"/>
  <c r="N25" i="26"/>
  <c r="J160" i="1"/>
  <c r="Q23" i="26"/>
  <c r="J78" i="1"/>
  <c r="K10" i="26"/>
  <c r="J84" i="1"/>
  <c r="K15" i="26"/>
  <c r="J15" i="1"/>
  <c r="E11" i="26"/>
  <c r="J61" i="1"/>
  <c r="H23" i="26"/>
  <c r="J110" i="1"/>
  <c r="N8" i="26"/>
  <c r="J91" i="1"/>
  <c r="K20" i="26"/>
  <c r="J139" i="1"/>
  <c r="Q5" i="26"/>
  <c r="J73" i="1"/>
  <c r="K5" i="26"/>
  <c r="J147" i="1"/>
  <c r="Q11" i="26"/>
  <c r="J85" i="1"/>
  <c r="K16" i="26"/>
  <c r="J45" i="1"/>
  <c r="H10" i="26"/>
  <c r="E3" i="26"/>
  <c r="J24" i="1"/>
  <c r="E19" i="26"/>
  <c r="E14" i="26"/>
  <c r="J31" i="1"/>
  <c r="E25" i="26"/>
  <c r="J131" i="1"/>
  <c r="N26" i="26"/>
  <c r="J66" i="1"/>
  <c r="H27" i="26"/>
  <c r="J165" i="1"/>
  <c r="Q27" i="26"/>
  <c r="J32" i="1"/>
  <c r="E26" i="26"/>
  <c r="J151" i="1"/>
  <c r="Q16" i="26"/>
  <c r="J117" i="1"/>
  <c r="N15" i="26"/>
  <c r="J19" i="1"/>
  <c r="E16" i="26"/>
  <c r="J28" i="1"/>
  <c r="E23" i="26"/>
  <c r="K3" i="26"/>
  <c r="J111" i="1"/>
  <c r="N10" i="26"/>
  <c r="J114" i="1"/>
  <c r="N11" i="26"/>
  <c r="J156" i="1"/>
  <c r="Q19" i="26"/>
  <c r="J43" i="1"/>
  <c r="H7" i="26"/>
  <c r="J10" i="1"/>
  <c r="E7" i="26"/>
  <c r="J60" i="1"/>
  <c r="H22" i="26"/>
  <c r="J159" i="1"/>
  <c r="Q22" i="26"/>
  <c r="J22" i="1"/>
  <c r="E18" i="26"/>
  <c r="J30" i="1"/>
  <c r="E24" i="26"/>
  <c r="J96" i="1"/>
  <c r="K24" i="26"/>
  <c r="J81" i="1"/>
  <c r="K11" i="26"/>
  <c r="J102" i="1"/>
  <c r="N4" i="26"/>
  <c r="J49" i="1"/>
  <c r="H12" i="26"/>
  <c r="J7" i="1"/>
  <c r="E5" i="26"/>
  <c r="J63" i="1"/>
  <c r="H24" i="26"/>
  <c r="J121" i="1"/>
  <c r="N18" i="26"/>
  <c r="J150" i="1"/>
  <c r="Q15" i="26"/>
  <c r="J109" i="1"/>
  <c r="N7" i="26"/>
  <c r="K13" i="26"/>
  <c r="J126" i="1"/>
  <c r="N22" i="26"/>
  <c r="J52" i="1"/>
  <c r="H16" i="26"/>
  <c r="J27" i="1"/>
  <c r="E22" i="26"/>
  <c r="J3" i="1"/>
  <c r="E4" i="26"/>
  <c r="J25" i="1"/>
  <c r="E20" i="26"/>
  <c r="H28" i="26"/>
  <c r="J127" i="1"/>
  <c r="N23" i="26"/>
  <c r="F33" i="5"/>
  <c r="F33" i="23" s="1"/>
  <c r="F33" i="30"/>
  <c r="F22" i="5"/>
  <c r="F22" i="23" s="1"/>
  <c r="F22" i="30"/>
  <c r="F41" i="5"/>
  <c r="F41" i="23" s="1"/>
  <c r="F41" i="30"/>
  <c r="F38" i="5"/>
  <c r="F38" i="23" s="1"/>
  <c r="F38" i="30"/>
  <c r="F25" i="5"/>
  <c r="F25" i="23" s="1"/>
  <c r="F25" i="30"/>
  <c r="F26" i="5"/>
  <c r="F26" i="23" s="1"/>
  <c r="F26" i="30"/>
  <c r="F47" i="5"/>
  <c r="F47" i="23" s="1"/>
  <c r="F47" i="30"/>
  <c r="F24" i="5"/>
  <c r="F24" i="23" s="1"/>
  <c r="F24" i="30"/>
  <c r="F30" i="5"/>
  <c r="F30" i="23" s="1"/>
  <c r="F30" i="30"/>
  <c r="F29" i="5"/>
  <c r="F29" i="23" s="1"/>
  <c r="F29" i="30"/>
  <c r="F39" i="5"/>
  <c r="F39" i="23" s="1"/>
  <c r="F39" i="30"/>
  <c r="F45" i="5"/>
  <c r="F45" i="23" s="1"/>
  <c r="F45" i="30"/>
  <c r="F46" i="5"/>
  <c r="F46" i="23" s="1"/>
  <c r="F46" i="30"/>
  <c r="F36" i="5"/>
  <c r="F36" i="23" s="1"/>
  <c r="F36" i="30"/>
  <c r="F44" i="5"/>
  <c r="F44" i="23" s="1"/>
  <c r="F44" i="30"/>
  <c r="F32" i="5"/>
  <c r="F32" i="23" s="1"/>
  <c r="F32" i="30"/>
  <c r="F42" i="5"/>
  <c r="F42" i="23" s="1"/>
  <c r="F42" i="30"/>
  <c r="F20" i="5"/>
  <c r="F20" i="23" s="1"/>
  <c r="A2" i="19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L19" i="26"/>
  <c r="I123" i="1" s="1"/>
  <c r="I38" i="30" s="1"/>
  <c r="L23" i="26"/>
  <c r="I127" i="1" s="1"/>
  <c r="I42" i="30" s="1"/>
  <c r="L26" i="26"/>
  <c r="I131" i="1" s="1"/>
  <c r="I46" i="30" s="1"/>
  <c r="L24" i="26"/>
  <c r="I129" i="1" s="1"/>
  <c r="I44" i="30" s="1"/>
  <c r="L28" i="26"/>
  <c r="O28" i="26" s="1"/>
  <c r="L25" i="26"/>
  <c r="I130" i="1" s="1"/>
  <c r="I45" i="30" s="1"/>
  <c r="L27" i="26"/>
  <c r="I132" i="1" s="1"/>
  <c r="I47" i="30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I111" i="1" s="1"/>
  <c r="I26" i="30" s="1"/>
  <c r="L22" i="26"/>
  <c r="I126" i="1" s="1"/>
  <c r="I41" i="30" s="1"/>
  <c r="L15" i="26"/>
  <c r="I117" i="1" s="1"/>
  <c r="I32" i="30" s="1"/>
  <c r="L3" i="26"/>
  <c r="O3" i="26" s="1"/>
  <c r="L13" i="26"/>
  <c r="O13" i="26" s="1"/>
  <c r="L8" i="26"/>
  <c r="I110" i="1" s="1"/>
  <c r="I25" i="30" s="1"/>
  <c r="L20" i="26"/>
  <c r="I124" i="1" s="1"/>
  <c r="I39" i="30" s="1"/>
  <c r="L17" i="26"/>
  <c r="O17" i="26" s="1"/>
  <c r="L12" i="26"/>
  <c r="I115" i="1" s="1"/>
  <c r="I30" i="30" s="1"/>
  <c r="L7" i="26"/>
  <c r="I109" i="1" s="1"/>
  <c r="I24" i="30" s="1"/>
  <c r="L9" i="26"/>
  <c r="O9" i="26" s="1"/>
  <c r="L14" i="26"/>
  <c r="O14" i="26" s="1"/>
  <c r="L18" i="26"/>
  <c r="I121" i="1" s="1"/>
  <c r="I36" i="30" s="1"/>
  <c r="L4" i="26"/>
  <c r="I102" i="1" s="1"/>
  <c r="I20" i="30" s="1"/>
  <c r="L21" i="26"/>
  <c r="O21" i="26" s="1"/>
  <c r="L6" i="26"/>
  <c r="O6" i="26" s="1"/>
  <c r="L5" i="26"/>
  <c r="I106" i="1" s="1"/>
  <c r="I22" i="30" s="1"/>
  <c r="L16" i="26"/>
  <c r="I118" i="1" s="1"/>
  <c r="I33" i="30" s="1"/>
  <c r="L11" i="26"/>
  <c r="I114" i="1" s="1"/>
  <c r="I29" i="30" s="1"/>
  <c r="G2" i="26"/>
  <c r="H2" i="26" s="1"/>
  <c r="D2" i="26"/>
  <c r="C2" i="26"/>
  <c r="M2" i="26"/>
  <c r="N2" i="26" s="1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K2" i="26" l="1"/>
  <c r="E2" i="26"/>
  <c r="K81" i="1"/>
  <c r="I29" i="5" s="1"/>
  <c r="K99" i="1"/>
  <c r="I47" i="5" s="1"/>
  <c r="K65" i="1"/>
  <c r="H46" i="5" s="1"/>
  <c r="K66" i="1"/>
  <c r="H47" i="5" s="1"/>
  <c r="K163" i="1"/>
  <c r="K45" i="5" s="1"/>
  <c r="K85" i="1"/>
  <c r="I33" i="5" s="1"/>
  <c r="K69" i="1"/>
  <c r="I20" i="5" s="1"/>
  <c r="K77" i="1"/>
  <c r="I25" i="5" s="1"/>
  <c r="K97" i="1"/>
  <c r="I45" i="5" s="1"/>
  <c r="K24" i="1"/>
  <c r="G38" i="5" s="1"/>
  <c r="G38" i="23" s="1"/>
  <c r="H38" i="23" s="1"/>
  <c r="K25" i="1"/>
  <c r="G39" i="5" s="1"/>
  <c r="G39" i="23" s="1"/>
  <c r="K22" i="1"/>
  <c r="G36" i="5" s="1"/>
  <c r="G36" i="23" s="1"/>
  <c r="K151" i="1"/>
  <c r="K33" i="5" s="1"/>
  <c r="K63" i="1"/>
  <c r="H44" i="5" s="1"/>
  <c r="K157" i="1"/>
  <c r="K39" i="5" s="1"/>
  <c r="K76" i="1"/>
  <c r="I24" i="5" s="1"/>
  <c r="K93" i="1"/>
  <c r="I41" i="5" s="1"/>
  <c r="K94" i="1"/>
  <c r="I42" i="5" s="1"/>
  <c r="K3" i="1"/>
  <c r="G20" i="5" s="1"/>
  <c r="G20" i="23" s="1"/>
  <c r="K15" i="1"/>
  <c r="G29" i="5" s="1"/>
  <c r="G29" i="23" s="1"/>
  <c r="K27" i="1"/>
  <c r="G41" i="5" s="1"/>
  <c r="G41" i="23" s="1"/>
  <c r="G44" i="5"/>
  <c r="G44" i="23" s="1"/>
  <c r="H44" i="23" s="1"/>
  <c r="K30" i="1"/>
  <c r="K142" i="1"/>
  <c r="K24" i="5" s="1"/>
  <c r="K159" i="1"/>
  <c r="K41" i="5" s="1"/>
  <c r="K88" i="1"/>
  <c r="I36" i="5" s="1"/>
  <c r="K78" i="1"/>
  <c r="I26" i="5" s="1"/>
  <c r="K32" i="1"/>
  <c r="G46" i="5" s="1"/>
  <c r="G46" i="23" s="1"/>
  <c r="K45" i="1"/>
  <c r="H26" i="5" s="1"/>
  <c r="K18" i="1"/>
  <c r="G32" i="5" s="1"/>
  <c r="G32" i="23" s="1"/>
  <c r="K58" i="1"/>
  <c r="H39" i="5" s="1"/>
  <c r="K55" i="1"/>
  <c r="H36" i="5" s="1"/>
  <c r="K60" i="1"/>
  <c r="H41" i="5" s="1"/>
  <c r="K51" i="1"/>
  <c r="H32" i="5" s="1"/>
  <c r="K135" i="1"/>
  <c r="K20" i="5" s="1"/>
  <c r="K156" i="1"/>
  <c r="K38" i="5" s="1"/>
  <c r="K73" i="1"/>
  <c r="I22" i="5" s="1"/>
  <c r="K82" i="1"/>
  <c r="I30" i="5" s="1"/>
  <c r="K12" i="1"/>
  <c r="G26" i="5" s="1"/>
  <c r="G26" i="23" s="1"/>
  <c r="K28" i="1"/>
  <c r="G42" i="5" s="1"/>
  <c r="G42" i="23" s="1"/>
  <c r="H42" i="23" s="1"/>
  <c r="K36" i="1"/>
  <c r="H20" i="5" s="1"/>
  <c r="K31" i="1"/>
  <c r="G45" i="5" s="1"/>
  <c r="G45" i="23" s="1"/>
  <c r="H45" i="23" s="1"/>
  <c r="K48" i="1"/>
  <c r="H29" i="5" s="1"/>
  <c r="K144" i="1"/>
  <c r="K26" i="5" s="1"/>
  <c r="K49" i="1"/>
  <c r="H30" i="5" s="1"/>
  <c r="K44" i="1"/>
  <c r="H25" i="5" s="1"/>
  <c r="K16" i="1"/>
  <c r="G30" i="5" s="1"/>
  <c r="G30" i="23" s="1"/>
  <c r="K148" i="1"/>
  <c r="K30" i="5" s="1"/>
  <c r="K84" i="1"/>
  <c r="I32" i="5" s="1"/>
  <c r="K11" i="1"/>
  <c r="G25" i="5" s="1"/>
  <c r="G25" i="23" s="1"/>
  <c r="K10" i="1"/>
  <c r="G24" i="5" s="1"/>
  <c r="G24" i="23" s="1"/>
  <c r="K162" i="1"/>
  <c r="K44" i="5" s="1"/>
  <c r="K33" i="1"/>
  <c r="G47" i="5" s="1"/>
  <c r="G47" i="23" s="1"/>
  <c r="K40" i="1"/>
  <c r="H22" i="5" s="1"/>
  <c r="K57" i="1"/>
  <c r="H38" i="5" s="1"/>
  <c r="K160" i="1"/>
  <c r="K42" i="5" s="1"/>
  <c r="K139" i="1"/>
  <c r="K22" i="5" s="1"/>
  <c r="K150" i="1"/>
  <c r="K32" i="5" s="1"/>
  <c r="K91" i="1"/>
  <c r="I39" i="5" s="1"/>
  <c r="K98" i="1"/>
  <c r="I46" i="5" s="1"/>
  <c r="K64" i="1"/>
  <c r="H45" i="5" s="1"/>
  <c r="K154" i="1"/>
  <c r="K36" i="5" s="1"/>
  <c r="K143" i="1"/>
  <c r="K25" i="5" s="1"/>
  <c r="K43" i="1"/>
  <c r="H24" i="5" s="1"/>
  <c r="K90" i="1"/>
  <c r="I38" i="5" s="1"/>
  <c r="K96" i="1"/>
  <c r="I44" i="5" s="1"/>
  <c r="K7" i="1"/>
  <c r="G22" i="5" s="1"/>
  <c r="G22" i="23" s="1"/>
  <c r="K61" i="1"/>
  <c r="H42" i="5" s="1"/>
  <c r="K19" i="1"/>
  <c r="G33" i="5" s="1"/>
  <c r="G33" i="23" s="1"/>
  <c r="K52" i="1"/>
  <c r="H33" i="5" s="1"/>
  <c r="K165" i="1"/>
  <c r="K47" i="5" s="1"/>
  <c r="K147" i="1"/>
  <c r="K29" i="5" s="1"/>
  <c r="K164" i="1"/>
  <c r="K46" i="5" s="1"/>
  <c r="D2" i="19"/>
  <c r="C2" i="19"/>
  <c r="O25" i="26"/>
  <c r="I163" i="1" s="1"/>
  <c r="J45" i="30" s="1"/>
  <c r="O15" i="26"/>
  <c r="I150" i="1" s="1"/>
  <c r="J32" i="30" s="1"/>
  <c r="O19" i="26"/>
  <c r="I156" i="1" s="1"/>
  <c r="J38" i="30" s="1"/>
  <c r="O16" i="26"/>
  <c r="I151" i="1" s="1"/>
  <c r="J33" i="30" s="1"/>
  <c r="O4" i="26"/>
  <c r="I135" i="1" s="1"/>
  <c r="J20" i="30" s="1"/>
  <c r="O8" i="26"/>
  <c r="I143" i="1" s="1"/>
  <c r="J25" i="30" s="1"/>
  <c r="O22" i="26"/>
  <c r="I159" i="1" s="1"/>
  <c r="J41" i="30" s="1"/>
  <c r="O5" i="26"/>
  <c r="I139" i="1" s="1"/>
  <c r="J22" i="30" s="1"/>
  <c r="O12" i="26"/>
  <c r="I148" i="1" s="1"/>
  <c r="J30" i="30" s="1"/>
  <c r="O11" i="26"/>
  <c r="I147" i="1" s="1"/>
  <c r="J29" i="30" s="1"/>
  <c r="O20" i="26"/>
  <c r="I157" i="1" s="1"/>
  <c r="J39" i="30" s="1"/>
  <c r="O24" i="26"/>
  <c r="I162" i="1" s="1"/>
  <c r="J44" i="30" s="1"/>
  <c r="O18" i="26"/>
  <c r="I154" i="1" s="1"/>
  <c r="J36" i="30" s="1"/>
  <c r="O10" i="26"/>
  <c r="I144" i="1" s="1"/>
  <c r="J26" i="30" s="1"/>
  <c r="O27" i="26"/>
  <c r="I165" i="1" s="1"/>
  <c r="J47" i="30" s="1"/>
  <c r="O26" i="26"/>
  <c r="I164" i="1" s="1"/>
  <c r="J46" i="30" s="1"/>
  <c r="O7" i="26"/>
  <c r="I142" i="1" s="1"/>
  <c r="J24" i="30" s="1"/>
  <c r="O23" i="26"/>
  <c r="I160" i="1" s="1"/>
  <c r="J42" i="30" s="1"/>
  <c r="B2" i="27"/>
  <c r="C2" i="27"/>
  <c r="L2" i="26"/>
  <c r="O2" i="26" s="1"/>
  <c r="B2" i="19"/>
  <c r="A2" i="20" s="1" a="1"/>
  <c r="I44" i="23" l="1"/>
  <c r="H46" i="23"/>
  <c r="I46" i="23" s="1"/>
  <c r="H47" i="23"/>
  <c r="I47" i="23" s="1"/>
  <c r="I45" i="23"/>
  <c r="I42" i="23"/>
  <c r="H24" i="23"/>
  <c r="I24" i="23" s="1"/>
  <c r="H33" i="23"/>
  <c r="I33" i="23" s="1"/>
  <c r="H29" i="23"/>
  <c r="I29" i="23" s="1"/>
  <c r="H32" i="23"/>
  <c r="I32" i="23" s="1"/>
  <c r="H39" i="23"/>
  <c r="I39" i="23" s="1"/>
  <c r="H22" i="23"/>
  <c r="I22" i="23" s="1"/>
  <c r="H36" i="23"/>
  <c r="I36" i="23" s="1"/>
  <c r="I38" i="23"/>
  <c r="H20" i="23"/>
  <c r="I20" i="23" s="1"/>
  <c r="H26" i="23"/>
  <c r="I26" i="23" s="1"/>
  <c r="H30" i="23"/>
  <c r="I30" i="23" s="1"/>
  <c r="H41" i="23"/>
  <c r="I41" i="23" s="1"/>
  <c r="H25" i="23"/>
  <c r="I25" i="23" s="1"/>
  <c r="F6" i="20"/>
  <c r="F14" i="20"/>
  <c r="F22" i="20"/>
  <c r="E41" i="1" s="1"/>
  <c r="G7" i="30" s="1"/>
  <c r="F30" i="20"/>
  <c r="E51" i="1" s="1"/>
  <c r="G15" i="30" s="1"/>
  <c r="F7" i="20"/>
  <c r="F15" i="20"/>
  <c r="F23" i="20"/>
  <c r="E42" i="1" s="1"/>
  <c r="G8" i="30" s="1"/>
  <c r="F31" i="20"/>
  <c r="E55" i="1" s="1"/>
  <c r="G16" i="30" s="1"/>
  <c r="F17" i="20"/>
  <c r="F33" i="20"/>
  <c r="E60" i="1" s="1"/>
  <c r="G18" i="30" s="1"/>
  <c r="F10" i="20"/>
  <c r="F8" i="20"/>
  <c r="F16" i="20"/>
  <c r="F24" i="20"/>
  <c r="E43" i="1" s="1"/>
  <c r="G9" i="30" s="1"/>
  <c r="F32" i="20"/>
  <c r="E57" i="1" s="1"/>
  <c r="G17" i="30" s="1"/>
  <c r="F9" i="20"/>
  <c r="E37" i="1" s="1"/>
  <c r="G3" i="30" s="1"/>
  <c r="F25" i="20"/>
  <c r="E44" i="1" s="1"/>
  <c r="G10" i="30" s="1"/>
  <c r="F18" i="20"/>
  <c r="F3" i="20"/>
  <c r="F11" i="20"/>
  <c r="F19" i="20"/>
  <c r="F27" i="20"/>
  <c r="E46" i="1" s="1"/>
  <c r="G12" i="30" s="1"/>
  <c r="F4" i="20"/>
  <c r="F12" i="20"/>
  <c r="E38" i="1" s="1"/>
  <c r="G4" i="30" s="1"/>
  <c r="F20" i="20"/>
  <c r="E39" i="1" s="1"/>
  <c r="G5" i="30" s="1"/>
  <c r="F28" i="20"/>
  <c r="E48" i="1" s="1"/>
  <c r="G13" i="30" s="1"/>
  <c r="F26" i="20"/>
  <c r="E45" i="1" s="1"/>
  <c r="G11" i="30" s="1"/>
  <c r="F5" i="20"/>
  <c r="E36" i="1" s="1"/>
  <c r="G2" i="30" s="1"/>
  <c r="F13" i="20"/>
  <c r="F21" i="20"/>
  <c r="E40" i="1" s="1"/>
  <c r="G6" i="30" s="1"/>
  <c r="F29" i="20"/>
  <c r="E49" i="1" s="1"/>
  <c r="G14" i="30" s="1"/>
  <c r="C32" i="20"/>
  <c r="D32" i="20"/>
  <c r="C33" i="20"/>
  <c r="D33" i="20"/>
  <c r="G32" i="20"/>
  <c r="I32" i="20"/>
  <c r="E90" i="1" s="1"/>
  <c r="H17" i="30" s="1"/>
  <c r="G33" i="20"/>
  <c r="J32" i="20"/>
  <c r="I33" i="20"/>
  <c r="E93" i="1" s="1"/>
  <c r="H18" i="30" s="1"/>
  <c r="J33" i="20"/>
  <c r="A2" i="20"/>
  <c r="F2" i="20" s="1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E3" i="1" s="1"/>
  <c r="F2" i="30" s="1"/>
  <c r="C6" i="20"/>
  <c r="C7" i="20"/>
  <c r="C8" i="20"/>
  <c r="C24" i="20"/>
  <c r="C25" i="20"/>
  <c r="C26" i="20"/>
  <c r="C27" i="20"/>
  <c r="C28" i="20"/>
  <c r="D3" i="20"/>
  <c r="D4" i="20"/>
  <c r="D5" i="20"/>
  <c r="D6" i="20"/>
  <c r="E6" i="20" s="1"/>
  <c r="D7" i="20"/>
  <c r="G8" i="20"/>
  <c r="H8" i="20" s="1"/>
  <c r="G9" i="20"/>
  <c r="G10" i="20"/>
  <c r="G11" i="20"/>
  <c r="G12" i="20"/>
  <c r="G13" i="20"/>
  <c r="G14" i="20"/>
  <c r="H14" i="20" s="1"/>
  <c r="G15" i="20"/>
  <c r="G16" i="20"/>
  <c r="H16" i="20" s="1"/>
  <c r="G17" i="20"/>
  <c r="G18" i="20"/>
  <c r="H18" i="20" s="1"/>
  <c r="G19" i="20"/>
  <c r="G20" i="20"/>
  <c r="G21" i="20"/>
  <c r="D24" i="20"/>
  <c r="D25" i="20"/>
  <c r="D26" i="20"/>
  <c r="D27" i="20"/>
  <c r="D28" i="20"/>
  <c r="D29" i="20"/>
  <c r="I8" i="20"/>
  <c r="I9" i="20"/>
  <c r="E70" i="1" s="1"/>
  <c r="H3" i="30" s="1"/>
  <c r="I10" i="20"/>
  <c r="I11" i="20"/>
  <c r="I12" i="20"/>
  <c r="E71" i="1" s="1"/>
  <c r="H4" i="30" s="1"/>
  <c r="I13" i="20"/>
  <c r="I14" i="20"/>
  <c r="I15" i="20"/>
  <c r="I16" i="20"/>
  <c r="I17" i="20"/>
  <c r="I18" i="20"/>
  <c r="I19" i="20"/>
  <c r="I20" i="20"/>
  <c r="E72" i="1" s="1"/>
  <c r="H5" i="30" s="1"/>
  <c r="I21" i="20"/>
  <c r="E73" i="1" s="1"/>
  <c r="H6" i="30" s="1"/>
  <c r="C23" i="20"/>
  <c r="G3" i="20"/>
  <c r="G4" i="20"/>
  <c r="G5" i="20"/>
  <c r="G6" i="20"/>
  <c r="G7" i="20"/>
  <c r="H7" i="20" s="1"/>
  <c r="J8" i="20"/>
  <c r="K8" i="20" s="1"/>
  <c r="J9" i="20"/>
  <c r="J10" i="20"/>
  <c r="J11" i="20"/>
  <c r="J12" i="20"/>
  <c r="J13" i="20"/>
  <c r="J14" i="20"/>
  <c r="J15" i="20"/>
  <c r="J16" i="20"/>
  <c r="K16" i="20" s="1"/>
  <c r="J17" i="20"/>
  <c r="K17" i="20" s="1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E74" i="1" s="1"/>
  <c r="H7" i="30" s="1"/>
  <c r="I25" i="20"/>
  <c r="E77" i="1" s="1"/>
  <c r="H10" i="30" s="1"/>
  <c r="I3" i="20"/>
  <c r="C9" i="20"/>
  <c r="E4" i="1" s="1"/>
  <c r="D14" i="20"/>
  <c r="C17" i="20"/>
  <c r="J22" i="20"/>
  <c r="I28" i="20"/>
  <c r="E81" i="1" s="1"/>
  <c r="H13" i="30" s="1"/>
  <c r="I6" i="20"/>
  <c r="D9" i="20"/>
  <c r="C12" i="20"/>
  <c r="E5" i="1" s="1"/>
  <c r="D17" i="20"/>
  <c r="C20" i="20"/>
  <c r="E6" i="1" s="1"/>
  <c r="I23" i="20"/>
  <c r="E75" i="1" s="1"/>
  <c r="H8" i="30" s="1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E78" i="1" s="1"/>
  <c r="H11" i="30" s="1"/>
  <c r="D30" i="20"/>
  <c r="I5" i="20"/>
  <c r="E69" i="1" s="1"/>
  <c r="H2" i="30" s="1"/>
  <c r="C19" i="20"/>
  <c r="J31" i="20"/>
  <c r="I7" i="20"/>
  <c r="D10" i="20"/>
  <c r="C13" i="20"/>
  <c r="D18" i="20"/>
  <c r="C21" i="20"/>
  <c r="E7" i="1" s="1"/>
  <c r="I24" i="20"/>
  <c r="E76" i="1" s="1"/>
  <c r="H9" i="30" s="1"/>
  <c r="G30" i="20"/>
  <c r="G31" i="20"/>
  <c r="D13" i="20"/>
  <c r="C16" i="20"/>
  <c r="D21" i="20"/>
  <c r="I27" i="20"/>
  <c r="E79" i="1" s="1"/>
  <c r="H12" i="30" s="1"/>
  <c r="I29" i="20"/>
  <c r="E82" i="1" s="1"/>
  <c r="H14" i="30" s="1"/>
  <c r="I30" i="20"/>
  <c r="E84" i="1" s="1"/>
  <c r="H15" i="30" s="1"/>
  <c r="I31" i="20"/>
  <c r="E88" i="1" s="1"/>
  <c r="H16" i="30" s="1"/>
  <c r="J29" i="20"/>
  <c r="G22" i="20"/>
  <c r="C22" i="20"/>
  <c r="E8" i="1" s="1"/>
  <c r="D22" i="20"/>
  <c r="D8" i="20"/>
  <c r="G23" i="20"/>
  <c r="D2" i="20"/>
  <c r="C2" i="20"/>
  <c r="G2" i="20"/>
  <c r="H2" i="20" s="1"/>
  <c r="E19" i="20" l="1"/>
  <c r="E11" i="20"/>
  <c r="H13" i="20"/>
  <c r="E8" i="20"/>
  <c r="K19" i="20"/>
  <c r="K11" i="20"/>
  <c r="H3" i="20"/>
  <c r="H19" i="20"/>
  <c r="H10" i="20"/>
  <c r="K15" i="20"/>
  <c r="H6" i="20"/>
  <c r="H17" i="20"/>
  <c r="E7" i="20"/>
  <c r="E14" i="20"/>
  <c r="E18" i="20"/>
  <c r="E17" i="20"/>
  <c r="H11" i="20"/>
  <c r="E10" i="20"/>
  <c r="K18" i="20"/>
  <c r="K10" i="20"/>
  <c r="E13" i="20"/>
  <c r="F46" i="1"/>
  <c r="H27" i="20"/>
  <c r="F41" i="1"/>
  <c r="H22" i="20"/>
  <c r="F37" i="1"/>
  <c r="H9" i="20"/>
  <c r="F51" i="1"/>
  <c r="H30" i="20"/>
  <c r="E16" i="20"/>
  <c r="F74" i="1"/>
  <c r="K22" i="20"/>
  <c r="F43" i="1"/>
  <c r="H24" i="20"/>
  <c r="F11" i="1"/>
  <c r="E25" i="20"/>
  <c r="H15" i="20"/>
  <c r="F81" i="1"/>
  <c r="K28" i="20"/>
  <c r="F69" i="1"/>
  <c r="K5" i="20"/>
  <c r="F22" i="1"/>
  <c r="E31" i="20"/>
  <c r="F70" i="1"/>
  <c r="K9" i="20"/>
  <c r="F90" i="1"/>
  <c r="K32" i="20"/>
  <c r="F55" i="1"/>
  <c r="H31" i="20"/>
  <c r="F44" i="1"/>
  <c r="H25" i="20"/>
  <c r="E2" i="20"/>
  <c r="F9" i="1"/>
  <c r="E23" i="20"/>
  <c r="K14" i="20"/>
  <c r="F10" i="1"/>
  <c r="E24" i="20"/>
  <c r="F79" i="1"/>
  <c r="K27" i="20"/>
  <c r="K4" i="20"/>
  <c r="F57" i="1"/>
  <c r="H32" i="20"/>
  <c r="F4" i="1"/>
  <c r="E9" i="20"/>
  <c r="F5" i="1"/>
  <c r="E12" i="20"/>
  <c r="F13" i="1"/>
  <c r="E27" i="20"/>
  <c r="K7" i="20"/>
  <c r="F88" i="1"/>
  <c r="K31" i="20"/>
  <c r="F60" i="1"/>
  <c r="H33" i="20"/>
  <c r="F42" i="1"/>
  <c r="H23" i="20"/>
  <c r="F18" i="1"/>
  <c r="E30" i="20"/>
  <c r="F73" i="1"/>
  <c r="K21" i="20"/>
  <c r="K13" i="20"/>
  <c r="F36" i="1"/>
  <c r="H5" i="20"/>
  <c r="F40" i="1"/>
  <c r="H21" i="20"/>
  <c r="F3" i="1"/>
  <c r="E5" i="20"/>
  <c r="F78" i="1"/>
  <c r="K26" i="20"/>
  <c r="K3" i="20"/>
  <c r="F27" i="1"/>
  <c r="E33" i="20"/>
  <c r="F84" i="1"/>
  <c r="K30" i="20"/>
  <c r="F49" i="1"/>
  <c r="H29" i="20"/>
  <c r="F72" i="1"/>
  <c r="K20" i="20"/>
  <c r="F71" i="1"/>
  <c r="K12" i="20"/>
  <c r="H4" i="20"/>
  <c r="F39" i="1"/>
  <c r="H20" i="20"/>
  <c r="F38" i="1"/>
  <c r="H12" i="20"/>
  <c r="E4" i="20"/>
  <c r="F77" i="1"/>
  <c r="K25" i="20"/>
  <c r="F45" i="1"/>
  <c r="H26" i="20"/>
  <c r="F82" i="1"/>
  <c r="K29" i="20"/>
  <c r="F12" i="1"/>
  <c r="E26" i="20"/>
  <c r="K6" i="20"/>
  <c r="E15" i="20"/>
  <c r="F8" i="1"/>
  <c r="E22" i="20"/>
  <c r="F7" i="1"/>
  <c r="E21" i="20"/>
  <c r="F6" i="1"/>
  <c r="E20" i="20"/>
  <c r="F48" i="1"/>
  <c r="H28" i="20"/>
  <c r="F16" i="1"/>
  <c r="E29" i="20"/>
  <c r="E3" i="20"/>
  <c r="F76" i="1"/>
  <c r="K24" i="20"/>
  <c r="F93" i="1"/>
  <c r="K33" i="20"/>
  <c r="F24" i="1"/>
  <c r="E32" i="20"/>
  <c r="F15" i="1"/>
  <c r="E28" i="20"/>
  <c r="F75" i="1"/>
  <c r="K23" i="20"/>
  <c r="E22" i="1"/>
  <c r="F16" i="30" s="1"/>
  <c r="E12" i="1"/>
  <c r="F11" i="30" s="1"/>
  <c r="E13" i="1"/>
  <c r="F12" i="30" s="1"/>
  <c r="F11" i="5"/>
  <c r="F11" i="23" s="1"/>
  <c r="E11" i="1"/>
  <c r="F10" i="30" s="1"/>
  <c r="E16" i="1"/>
  <c r="F14" i="30" s="1"/>
  <c r="E10" i="1"/>
  <c r="F9" i="30" s="1"/>
  <c r="F6" i="5"/>
  <c r="F6" i="23" s="1"/>
  <c r="F6" i="30"/>
  <c r="F5" i="5"/>
  <c r="F5" i="23" s="1"/>
  <c r="F5" i="30"/>
  <c r="E18" i="1"/>
  <c r="F15" i="30" s="1"/>
  <c r="F3" i="5"/>
  <c r="F3" i="23" s="1"/>
  <c r="F3" i="30"/>
  <c r="F19" i="5"/>
  <c r="F19" i="23" s="1"/>
  <c r="E27" i="1"/>
  <c r="F18" i="30" s="1"/>
  <c r="F4" i="5"/>
  <c r="F4" i="23" s="1"/>
  <c r="F4" i="30"/>
  <c r="F7" i="5"/>
  <c r="F7" i="23" s="1"/>
  <c r="F7" i="30"/>
  <c r="E9" i="1"/>
  <c r="F14" i="5"/>
  <c r="F14" i="23" s="1"/>
  <c r="E15" i="1"/>
  <c r="F13" i="30" s="1"/>
  <c r="E24" i="1"/>
  <c r="F17" i="30" s="1"/>
  <c r="F2" i="5"/>
  <c r="F2" i="23" s="1"/>
  <c r="E68" i="1"/>
  <c r="E101" i="1"/>
  <c r="L32" i="20"/>
  <c r="E123" i="1" s="1"/>
  <c r="I17" i="30" s="1"/>
  <c r="L33" i="20"/>
  <c r="E126" i="1" s="1"/>
  <c r="I18" i="30" s="1"/>
  <c r="L20" i="20"/>
  <c r="E105" i="1" s="1"/>
  <c r="I5" i="30" s="1"/>
  <c r="L12" i="20"/>
  <c r="E104" i="1" s="1"/>
  <c r="I4" i="30" s="1"/>
  <c r="L26" i="20"/>
  <c r="E111" i="1" s="1"/>
  <c r="I11" i="30" s="1"/>
  <c r="L19" i="20"/>
  <c r="L11" i="20"/>
  <c r="L25" i="20"/>
  <c r="E110" i="1" s="1"/>
  <c r="I10" i="30" s="1"/>
  <c r="L15" i="20"/>
  <c r="O15" i="20" s="1"/>
  <c r="L31" i="20"/>
  <c r="E121" i="1" s="1"/>
  <c r="I16" i="30" s="1"/>
  <c r="L30" i="20"/>
  <c r="E117" i="1" s="1"/>
  <c r="I15" i="30" s="1"/>
  <c r="L22" i="20"/>
  <c r="E107" i="1" s="1"/>
  <c r="I7" i="30" s="1"/>
  <c r="L18" i="20"/>
  <c r="O18" i="20" s="1"/>
  <c r="L10" i="20"/>
  <c r="O10" i="20" s="1"/>
  <c r="L24" i="20"/>
  <c r="E109" i="1" s="1"/>
  <c r="I9" i="30" s="1"/>
  <c r="L7" i="20"/>
  <c r="O7" i="20" s="1"/>
  <c r="L17" i="20"/>
  <c r="O17" i="20" s="1"/>
  <c r="L9" i="20"/>
  <c r="E103" i="1" s="1"/>
  <c r="I3" i="30" s="1"/>
  <c r="L23" i="20"/>
  <c r="E108" i="1" s="1"/>
  <c r="I8" i="30" s="1"/>
  <c r="L6" i="20"/>
  <c r="O6" i="20" s="1"/>
  <c r="L16" i="20"/>
  <c r="O16" i="20" s="1"/>
  <c r="L8" i="20"/>
  <c r="L5" i="20"/>
  <c r="E102" i="1" s="1"/>
  <c r="I2" i="30" s="1"/>
  <c r="L4" i="20"/>
  <c r="O4" i="20" s="1"/>
  <c r="L14" i="20"/>
  <c r="O14" i="20" s="1"/>
  <c r="L28" i="20"/>
  <c r="E114" i="1" s="1"/>
  <c r="I13" i="30" s="1"/>
  <c r="L3" i="20"/>
  <c r="O3" i="20" s="1"/>
  <c r="L29" i="20"/>
  <c r="E115" i="1" s="1"/>
  <c r="I14" i="30" s="1"/>
  <c r="L21" i="20"/>
  <c r="E106" i="1" s="1"/>
  <c r="I6" i="30" s="1"/>
  <c r="L13" i="20"/>
  <c r="O13" i="20" s="1"/>
  <c r="L27" i="20"/>
  <c r="E112" i="1" s="1"/>
  <c r="I12" i="30" s="1"/>
  <c r="J2" i="20"/>
  <c r="I2" i="20"/>
  <c r="K2" i="20" l="1"/>
  <c r="F9" i="5"/>
  <c r="F9" i="23" s="1"/>
  <c r="F16" i="5"/>
  <c r="F16" i="23" s="1"/>
  <c r="G40" i="1"/>
  <c r="H6" i="5" s="1"/>
  <c r="G49" i="1"/>
  <c r="H14" i="5" s="1"/>
  <c r="G79" i="1"/>
  <c r="I12" i="5" s="1"/>
  <c r="G51" i="1"/>
  <c r="H15" i="5" s="1"/>
  <c r="G12" i="1"/>
  <c r="G11" i="5" s="1"/>
  <c r="G11" i="23" s="1"/>
  <c r="G69" i="1"/>
  <c r="I2" i="5" s="1"/>
  <c r="G78" i="1"/>
  <c r="I11" i="5" s="1"/>
  <c r="G90" i="1"/>
  <c r="I17" i="5" s="1"/>
  <c r="F18" i="5"/>
  <c r="F18" i="23" s="1"/>
  <c r="G75" i="1"/>
  <c r="I8" i="5" s="1"/>
  <c r="G88" i="1"/>
  <c r="I16" i="5" s="1"/>
  <c r="G18" i="1"/>
  <c r="G15" i="5" s="1"/>
  <c r="G15" i="23" s="1"/>
  <c r="G19" i="5"/>
  <c r="G19" i="23" s="1"/>
  <c r="G27" i="1"/>
  <c r="G18" i="5" s="1"/>
  <c r="G18" i="23" s="1"/>
  <c r="G11" i="1"/>
  <c r="G10" i="5" s="1"/>
  <c r="G10" i="23" s="1"/>
  <c r="G82" i="1"/>
  <c r="I14" i="5" s="1"/>
  <c r="G44" i="1"/>
  <c r="G16" i="1"/>
  <c r="G14" i="5" s="1"/>
  <c r="G14" i="23" s="1"/>
  <c r="G6" i="1"/>
  <c r="G5" i="5" s="1"/>
  <c r="G5" i="23" s="1"/>
  <c r="G10" i="1"/>
  <c r="G9" i="5" s="1"/>
  <c r="G9" i="23" s="1"/>
  <c r="G37" i="1"/>
  <c r="H3" i="5" s="1"/>
  <c r="G57" i="1"/>
  <c r="H17" i="5" s="1"/>
  <c r="F13" i="5"/>
  <c r="F13" i="23" s="1"/>
  <c r="G9" i="1"/>
  <c r="G8" i="5" s="1"/>
  <c r="G8" i="23" s="1"/>
  <c r="G70" i="1"/>
  <c r="I3" i="5" s="1"/>
  <c r="G8" i="1"/>
  <c r="G7" i="5" s="1"/>
  <c r="G7" i="23" s="1"/>
  <c r="G71" i="1"/>
  <c r="I4" i="5" s="1"/>
  <c r="G24" i="1"/>
  <c r="G17" i="5" s="1"/>
  <c r="G17" i="23" s="1"/>
  <c r="F8" i="5"/>
  <c r="F8" i="23" s="1"/>
  <c r="F8" i="30"/>
  <c r="G46" i="1"/>
  <c r="H12" i="5" s="1"/>
  <c r="G48" i="1"/>
  <c r="H13" i="5" s="1"/>
  <c r="I19" i="5"/>
  <c r="G93" i="1"/>
  <c r="I18" i="5" s="1"/>
  <c r="F10" i="5"/>
  <c r="F10" i="23" s="1"/>
  <c r="F12" i="5"/>
  <c r="F12" i="23" s="1"/>
  <c r="G22" i="1"/>
  <c r="G16" i="5" s="1"/>
  <c r="G16" i="23" s="1"/>
  <c r="G84" i="1"/>
  <c r="I15" i="5" s="1"/>
  <c r="G7" i="1"/>
  <c r="G6" i="5" s="1"/>
  <c r="G6" i="23" s="1"/>
  <c r="G38" i="1"/>
  <c r="H4" i="5" s="1"/>
  <c r="G55" i="1"/>
  <c r="H16" i="5" s="1"/>
  <c r="G13" i="1"/>
  <c r="G12" i="5" s="1"/>
  <c r="G12" i="23" s="1"/>
  <c r="G36" i="1"/>
  <c r="H2" i="5" s="1"/>
  <c r="G73" i="1"/>
  <c r="I6" i="5" s="1"/>
  <c r="G41" i="1"/>
  <c r="H7" i="5" s="1"/>
  <c r="G15" i="1"/>
  <c r="G13" i="5" s="1"/>
  <c r="G13" i="23" s="1"/>
  <c r="G76" i="1"/>
  <c r="I9" i="5" s="1"/>
  <c r="G74" i="1"/>
  <c r="I7" i="5" s="1"/>
  <c r="G72" i="1"/>
  <c r="I5" i="5" s="1"/>
  <c r="G4" i="1"/>
  <c r="G3" i="5" s="1"/>
  <c r="G3" i="23" s="1"/>
  <c r="E35" i="1"/>
  <c r="G45" i="1"/>
  <c r="H11" i="5" s="1"/>
  <c r="G77" i="1"/>
  <c r="I10" i="5" s="1"/>
  <c r="H10" i="5"/>
  <c r="G43" i="1"/>
  <c r="H9" i="5" s="1"/>
  <c r="G39" i="1"/>
  <c r="H5" i="5" s="1"/>
  <c r="G81" i="1"/>
  <c r="I13" i="5" s="1"/>
  <c r="G42" i="1"/>
  <c r="H8" i="5" s="1"/>
  <c r="G3" i="1"/>
  <c r="G2" i="5" s="1"/>
  <c r="G2" i="23" s="1"/>
  <c r="G5" i="1"/>
  <c r="G4" i="5" s="1"/>
  <c r="G4" i="23" s="1"/>
  <c r="H19" i="5"/>
  <c r="G60" i="1"/>
  <c r="H18" i="5" s="1"/>
  <c r="F15" i="5"/>
  <c r="F15" i="23" s="1"/>
  <c r="F17" i="5"/>
  <c r="F17" i="23" s="1"/>
  <c r="O32" i="20"/>
  <c r="E156" i="1" s="1"/>
  <c r="J17" i="30" s="1"/>
  <c r="O12" i="20"/>
  <c r="E137" i="1" s="1"/>
  <c r="J4" i="30" s="1"/>
  <c r="O5" i="20"/>
  <c r="E135" i="1" s="1"/>
  <c r="J2" i="30" s="1"/>
  <c r="O33" i="20"/>
  <c r="E159" i="1" s="1"/>
  <c r="J18" i="30" s="1"/>
  <c r="O9" i="20"/>
  <c r="E136" i="1" s="1"/>
  <c r="J3" i="30" s="1"/>
  <c r="O22" i="20"/>
  <c r="E140" i="1" s="1"/>
  <c r="J7" i="30" s="1"/>
  <c r="O31" i="20"/>
  <c r="E154" i="1" s="1"/>
  <c r="J16" i="30" s="1"/>
  <c r="O19" i="20"/>
  <c r="O29" i="20"/>
  <c r="E148" i="1" s="1"/>
  <c r="J14" i="30" s="1"/>
  <c r="O8" i="20"/>
  <c r="O24" i="20"/>
  <c r="E142" i="1" s="1"/>
  <c r="J9" i="30" s="1"/>
  <c r="O30" i="20"/>
  <c r="E150" i="1" s="1"/>
  <c r="J15" i="30" s="1"/>
  <c r="O26" i="20"/>
  <c r="E144" i="1" s="1"/>
  <c r="J11" i="30" s="1"/>
  <c r="O21" i="20"/>
  <c r="E139" i="1" s="1"/>
  <c r="J6" i="30" s="1"/>
  <c r="O20" i="20"/>
  <c r="E138" i="1" s="1"/>
  <c r="J5" i="30" s="1"/>
  <c r="O27" i="20"/>
  <c r="E145" i="1" s="1"/>
  <c r="J12" i="30" s="1"/>
  <c r="O28" i="20"/>
  <c r="E147" i="1" s="1"/>
  <c r="J13" i="30" s="1"/>
  <c r="O23" i="20"/>
  <c r="E141" i="1" s="1"/>
  <c r="J8" i="30" s="1"/>
  <c r="O11" i="20"/>
  <c r="O25" i="20"/>
  <c r="E143" i="1" s="1"/>
  <c r="J10" i="30" s="1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H10" i="23" l="1"/>
  <c r="I10" i="23" s="1"/>
  <c r="H16" i="23"/>
  <c r="I16" i="23" s="1"/>
  <c r="H13" i="23"/>
  <c r="I13" i="23" s="1"/>
  <c r="H6" i="23"/>
  <c r="I6" i="23" s="1"/>
  <c r="H19" i="23"/>
  <c r="I19" i="23" s="1"/>
  <c r="H7" i="23"/>
  <c r="I7" i="23" s="1"/>
  <c r="H4" i="23"/>
  <c r="I4" i="23" s="1"/>
  <c r="H14" i="23"/>
  <c r="I14" i="23" s="1"/>
  <c r="H3" i="23"/>
  <c r="I3" i="23" s="1"/>
  <c r="H17" i="23"/>
  <c r="I17" i="23" s="1"/>
  <c r="H12" i="23"/>
  <c r="I12" i="23" s="1"/>
  <c r="H2" i="23"/>
  <c r="I2" i="23" s="1"/>
  <c r="H8" i="23"/>
  <c r="I8" i="23" s="1"/>
  <c r="H18" i="23"/>
  <c r="I18" i="23" s="1"/>
  <c r="H9" i="23"/>
  <c r="I9" i="23" s="1"/>
  <c r="H15" i="23"/>
  <c r="I15" i="23" s="1"/>
  <c r="H5" i="23"/>
  <c r="I5" i="23" s="1"/>
  <c r="H11" i="23"/>
  <c r="I11" i="23" s="1"/>
  <c r="E134" i="1"/>
  <c r="E167" i="1"/>
  <c r="D33" i="27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F147" i="1" l="1"/>
  <c r="Q28" i="20"/>
  <c r="P11" i="20"/>
  <c r="Q11" i="20" s="1"/>
  <c r="P5" i="20"/>
  <c r="M6" i="20"/>
  <c r="N6" i="20" s="1"/>
  <c r="P22" i="20"/>
  <c r="P14" i="20"/>
  <c r="Q14" i="20" s="1"/>
  <c r="P12" i="20"/>
  <c r="P31" i="20"/>
  <c r="P18" i="20"/>
  <c r="Q18" i="20" s="1"/>
  <c r="M8" i="20"/>
  <c r="N8" i="20" s="1"/>
  <c r="M5" i="20"/>
  <c r="P30" i="20"/>
  <c r="M7" i="20"/>
  <c r="N7" i="20" s="1"/>
  <c r="P26" i="20"/>
  <c r="P21" i="20"/>
  <c r="M12" i="20"/>
  <c r="P33" i="20"/>
  <c r="M22" i="20"/>
  <c r="M11" i="20"/>
  <c r="N11" i="20" s="1"/>
  <c r="M3" i="20"/>
  <c r="N3" i="20" s="1"/>
  <c r="P29" i="20"/>
  <c r="P19" i="20"/>
  <c r="Q19" i="20" s="1"/>
  <c r="P6" i="20"/>
  <c r="Q6" i="20" s="1"/>
  <c r="P32" i="20"/>
  <c r="P27" i="20"/>
  <c r="P9" i="20"/>
  <c r="P20" i="20"/>
  <c r="P13" i="20"/>
  <c r="Q13" i="20" s="1"/>
  <c r="P24" i="20"/>
  <c r="M4" i="20"/>
  <c r="N4" i="20" s="1"/>
  <c r="P4" i="20"/>
  <c r="Q4" i="20" s="1"/>
  <c r="P25" i="20"/>
  <c r="P10" i="20"/>
  <c r="Q10" i="20" s="1"/>
  <c r="P16" i="20"/>
  <c r="Q16" i="20" s="1"/>
  <c r="P8" i="20"/>
  <c r="Q8" i="20" s="1"/>
  <c r="P23" i="20"/>
  <c r="M19" i="20"/>
  <c r="N19" i="20" s="1"/>
  <c r="M17" i="20"/>
  <c r="N17" i="20" s="1"/>
  <c r="P2" i="20"/>
  <c r="Q2" i="20" s="1"/>
  <c r="AG34" i="13"/>
  <c r="D70" i="27" s="1"/>
  <c r="F142" i="1" l="1"/>
  <c r="Q24" i="20"/>
  <c r="F148" i="1"/>
  <c r="Q29" i="20"/>
  <c r="F140" i="1"/>
  <c r="Q22" i="20"/>
  <c r="G140" i="1" s="1"/>
  <c r="K7" i="5" s="1"/>
  <c r="F144" i="1"/>
  <c r="Q26" i="20"/>
  <c r="F141" i="1"/>
  <c r="Q23" i="20"/>
  <c r="F150" i="1"/>
  <c r="Q30" i="20"/>
  <c r="F139" i="1"/>
  <c r="Q21" i="20"/>
  <c r="F136" i="1"/>
  <c r="Q9" i="20"/>
  <c r="F107" i="1"/>
  <c r="N22" i="20"/>
  <c r="F138" i="1"/>
  <c r="Q20" i="20"/>
  <c r="F135" i="1"/>
  <c r="Q5" i="20"/>
  <c r="F145" i="1"/>
  <c r="Q27" i="20"/>
  <c r="F159" i="1"/>
  <c r="Q33" i="20"/>
  <c r="F137" i="1"/>
  <c r="Q12" i="20"/>
  <c r="F102" i="1"/>
  <c r="N5" i="20"/>
  <c r="F143" i="1"/>
  <c r="Q25" i="20"/>
  <c r="F156" i="1"/>
  <c r="Q32" i="20"/>
  <c r="F104" i="1"/>
  <c r="N12" i="20"/>
  <c r="F154" i="1"/>
  <c r="Q31" i="20"/>
  <c r="G147" i="1"/>
  <c r="D83" i="27"/>
  <c r="D88" i="27"/>
  <c r="M20" i="20" s="1"/>
  <c r="D45" i="27"/>
  <c r="M21" i="20" s="1"/>
  <c r="N21" i="20" s="1"/>
  <c r="D73" i="27"/>
  <c r="M15" i="20" s="1"/>
  <c r="N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F105" i="1" l="1"/>
  <c r="N20" i="20"/>
  <c r="G129" i="1"/>
  <c r="F106" i="1"/>
  <c r="G150" i="1"/>
  <c r="K15" i="5" s="1"/>
  <c r="G139" i="1"/>
  <c r="K6" i="5" s="1"/>
  <c r="K13" i="5"/>
  <c r="G145" i="1"/>
  <c r="K12" i="5" s="1"/>
  <c r="G144" i="1"/>
  <c r="K11" i="5" s="1"/>
  <c r="G141" i="1"/>
  <c r="K8" i="5" s="1"/>
  <c r="G154" i="1"/>
  <c r="K16" i="5" s="1"/>
  <c r="G136" i="1"/>
  <c r="K3" i="5" s="1"/>
  <c r="G138" i="1"/>
  <c r="K5" i="5" s="1"/>
  <c r="G142" i="1"/>
  <c r="K9" i="5" s="1"/>
  <c r="G137" i="1"/>
  <c r="K4" i="5" s="1"/>
  <c r="G135" i="1"/>
  <c r="K2" i="5" s="1"/>
  <c r="K19" i="5"/>
  <c r="G159" i="1"/>
  <c r="K18" i="5" s="1"/>
  <c r="G156" i="1"/>
  <c r="K17" i="5" s="1"/>
  <c r="G148" i="1"/>
  <c r="K14" i="5" s="1"/>
  <c r="G143" i="1"/>
  <c r="K10" i="5" s="1"/>
  <c r="K121" i="1"/>
  <c r="K126" i="1"/>
  <c r="K123" i="1"/>
  <c r="K115" i="1"/>
  <c r="K129" i="1"/>
  <c r="K109" i="1"/>
  <c r="K110" i="1"/>
  <c r="K132" i="1"/>
  <c r="K118" i="1"/>
  <c r="K102" i="1"/>
  <c r="K131" i="1"/>
  <c r="K127" i="1"/>
  <c r="K114" i="1"/>
  <c r="K117" i="1"/>
  <c r="K130" i="1"/>
  <c r="K124" i="1"/>
  <c r="K106" i="1"/>
  <c r="K111" i="1"/>
  <c r="M9" i="20"/>
  <c r="M23" i="20"/>
  <c r="M24" i="20"/>
  <c r="M16" i="20"/>
  <c r="N16" i="20" s="1"/>
  <c r="M30" i="20"/>
  <c r="M28" i="20"/>
  <c r="M29" i="20"/>
  <c r="M32" i="20"/>
  <c r="M31" i="20"/>
  <c r="M10" i="20"/>
  <c r="N10" i="20" s="1"/>
  <c r="M27" i="20"/>
  <c r="M2" i="20"/>
  <c r="N2" i="20" s="1"/>
  <c r="M33" i="20"/>
  <c r="M18" i="20"/>
  <c r="N18" i="20" s="1"/>
  <c r="M26" i="20"/>
  <c r="M13" i="20"/>
  <c r="N13" i="20" s="1"/>
  <c r="M14" i="20"/>
  <c r="N14" i="20" s="1"/>
  <c r="M25" i="20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F111" i="1" l="1"/>
  <c r="N26" i="20"/>
  <c r="F115" i="1"/>
  <c r="N29" i="20"/>
  <c r="F114" i="1"/>
  <c r="N28" i="20"/>
  <c r="F112" i="1"/>
  <c r="N27" i="20"/>
  <c r="F109" i="1"/>
  <c r="N24" i="20"/>
  <c r="F117" i="1"/>
  <c r="N30" i="20"/>
  <c r="F110" i="1"/>
  <c r="N25" i="20"/>
  <c r="F108" i="1"/>
  <c r="N23" i="20"/>
  <c r="F126" i="1"/>
  <c r="N33" i="20"/>
  <c r="F121" i="1"/>
  <c r="N31" i="20"/>
  <c r="F103" i="1"/>
  <c r="N9" i="20"/>
  <c r="F123" i="1"/>
  <c r="N32" i="20"/>
  <c r="G104" i="1"/>
  <c r="J4" i="5" s="1"/>
  <c r="J4" i="23" s="1"/>
  <c r="K4" i="23" s="1"/>
  <c r="G107" i="1"/>
  <c r="J7" i="5" s="1"/>
  <c r="J7" i="23" s="1"/>
  <c r="K7" i="23" s="1"/>
  <c r="G102" i="1"/>
  <c r="J2" i="5" s="1"/>
  <c r="J2" i="23" s="1"/>
  <c r="K2" i="23" s="1"/>
  <c r="G105" i="1"/>
  <c r="J5" i="5" s="1"/>
  <c r="J5" i="23" s="1"/>
  <c r="K5" i="23" s="1"/>
  <c r="G106" i="1"/>
  <c r="J6" i="5" s="1"/>
  <c r="J6" i="23" s="1"/>
  <c r="K6" i="23" s="1"/>
  <c r="J29" i="5"/>
  <c r="J29" i="23" s="1"/>
  <c r="K29" i="23" s="1"/>
  <c r="J33" i="5"/>
  <c r="J33" i="23" s="1"/>
  <c r="K33" i="23" s="1"/>
  <c r="J42" i="5"/>
  <c r="J42" i="23" s="1"/>
  <c r="K42" i="23" s="1"/>
  <c r="J47" i="5"/>
  <c r="J47" i="23" s="1"/>
  <c r="K47" i="23" s="1"/>
  <c r="J41" i="5"/>
  <c r="J41" i="23" s="1"/>
  <c r="K41" i="23" s="1"/>
  <c r="J25" i="5"/>
  <c r="J25" i="23" s="1"/>
  <c r="K25" i="23" s="1"/>
  <c r="J38" i="5"/>
  <c r="J38" i="23" s="1"/>
  <c r="K38" i="23" s="1"/>
  <c r="J26" i="5"/>
  <c r="J26" i="23" s="1"/>
  <c r="K26" i="23" s="1"/>
  <c r="J36" i="5"/>
  <c r="J36" i="23" s="1"/>
  <c r="K36" i="23" s="1"/>
  <c r="J22" i="5"/>
  <c r="J22" i="23" s="1"/>
  <c r="K22" i="23" s="1"/>
  <c r="J46" i="5"/>
  <c r="J46" i="23" s="1"/>
  <c r="K46" i="23" s="1"/>
  <c r="J24" i="5"/>
  <c r="J24" i="23" s="1"/>
  <c r="K24" i="23" s="1"/>
  <c r="J39" i="5"/>
  <c r="J39" i="23" s="1"/>
  <c r="K39" i="23" s="1"/>
  <c r="J20" i="5"/>
  <c r="J20" i="23" s="1"/>
  <c r="K20" i="23" s="1"/>
  <c r="J45" i="5"/>
  <c r="J45" i="23" s="1"/>
  <c r="K45" i="23" s="1"/>
  <c r="J44" i="5"/>
  <c r="J44" i="23" s="1"/>
  <c r="K44" i="23" s="1"/>
  <c r="J32" i="5"/>
  <c r="J32" i="23" s="1"/>
  <c r="K32" i="23" s="1"/>
  <c r="J30" i="5"/>
  <c r="J30" i="23" s="1"/>
  <c r="K30" i="23" s="1"/>
  <c r="A2" i="15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110" i="1" l="1"/>
  <c r="J10" i="5" s="1"/>
  <c r="J10" i="23" s="1"/>
  <c r="K10" i="23" s="1"/>
  <c r="G103" i="1"/>
  <c r="J3" i="5" s="1"/>
  <c r="J3" i="23" s="1"/>
  <c r="K3" i="23" s="1"/>
  <c r="G115" i="1"/>
  <c r="J14" i="5" s="1"/>
  <c r="J14" i="23" s="1"/>
  <c r="K14" i="23" s="1"/>
  <c r="G121" i="1"/>
  <c r="J16" i="5" s="1"/>
  <c r="J16" i="23" s="1"/>
  <c r="K16" i="23" s="1"/>
  <c r="G111" i="1"/>
  <c r="J11" i="5" s="1"/>
  <c r="J11" i="23" s="1"/>
  <c r="K11" i="23" s="1"/>
  <c r="G112" i="1"/>
  <c r="J12" i="5" s="1"/>
  <c r="J12" i="23" s="1"/>
  <c r="K12" i="23" s="1"/>
  <c r="G117" i="1"/>
  <c r="J15" i="5" s="1"/>
  <c r="J15" i="23" s="1"/>
  <c r="K15" i="23" s="1"/>
  <c r="J19" i="5"/>
  <c r="J19" i="23" s="1"/>
  <c r="K19" i="23" s="1"/>
  <c r="G126" i="1"/>
  <c r="J18" i="5" s="1"/>
  <c r="J18" i="23" s="1"/>
  <c r="K18" i="23" s="1"/>
  <c r="G114" i="1"/>
  <c r="J13" i="5" s="1"/>
  <c r="J13" i="23" s="1"/>
  <c r="K13" i="23" s="1"/>
  <c r="G109" i="1"/>
  <c r="J9" i="5" s="1"/>
  <c r="J9" i="23" s="1"/>
  <c r="K9" i="23" s="1"/>
  <c r="G123" i="1"/>
  <c r="J17" i="5" s="1"/>
  <c r="J17" i="23" s="1"/>
  <c r="K17" i="23" s="1"/>
  <c r="G108" i="1"/>
  <c r="J8" i="5" s="1"/>
  <c r="J8" i="23" s="1"/>
  <c r="K8" i="23" s="1"/>
  <c r="G256" i="15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I23" i="1" l="1"/>
  <c r="F5" i="17"/>
  <c r="I47" i="1" s="1"/>
  <c r="F6" i="17"/>
  <c r="I50" i="1" s="1"/>
  <c r="F7" i="17"/>
  <c r="I53" i="1" s="1"/>
  <c r="F8" i="17"/>
  <c r="I54" i="1" s="1"/>
  <c r="F9" i="17"/>
  <c r="I56" i="1" s="1"/>
  <c r="F10" i="17"/>
  <c r="I59" i="1" s="1"/>
  <c r="F4" i="17"/>
  <c r="I46" i="1" s="1"/>
  <c r="F3" i="17"/>
  <c r="I41" i="1" s="1"/>
  <c r="F11" i="17"/>
  <c r="I62" i="1" s="1"/>
  <c r="F12" i="17"/>
  <c r="I67" i="1" s="1"/>
  <c r="G12" i="17"/>
  <c r="I12" i="17"/>
  <c r="I100" i="1" s="1"/>
  <c r="J12" i="17"/>
  <c r="M12" i="17"/>
  <c r="P12" i="17"/>
  <c r="I8" i="1"/>
  <c r="F23" i="5" s="1"/>
  <c r="A2" i="17"/>
  <c r="I7" i="17"/>
  <c r="I86" i="1" s="1"/>
  <c r="J8" i="17"/>
  <c r="I9" i="17"/>
  <c r="I89" i="1" s="1"/>
  <c r="P5" i="17"/>
  <c r="M4" i="17"/>
  <c r="J3" i="17"/>
  <c r="J7" i="17"/>
  <c r="J9" i="17"/>
  <c r="G10" i="17"/>
  <c r="P6" i="17"/>
  <c r="M5" i="17"/>
  <c r="J4" i="17"/>
  <c r="I3" i="17"/>
  <c r="I74" i="1" s="1"/>
  <c r="P3" i="17"/>
  <c r="I8" i="17"/>
  <c r="I87" i="1" s="1"/>
  <c r="M3" i="17"/>
  <c r="M7" i="17"/>
  <c r="M8" i="17"/>
  <c r="G11" i="17"/>
  <c r="M6" i="17"/>
  <c r="J5" i="17"/>
  <c r="I4" i="17"/>
  <c r="I79" i="1" s="1"/>
  <c r="G3" i="17"/>
  <c r="G5" i="17"/>
  <c r="M10" i="17"/>
  <c r="P7" i="17"/>
  <c r="P8" i="17"/>
  <c r="M9" i="17"/>
  <c r="I10" i="17"/>
  <c r="I92" i="1" s="1"/>
  <c r="I11" i="17"/>
  <c r="I95" i="1" s="1"/>
  <c r="J6" i="17"/>
  <c r="I5" i="17"/>
  <c r="I80" i="1" s="1"/>
  <c r="G4" i="17"/>
  <c r="J10" i="17"/>
  <c r="J11" i="17"/>
  <c r="I6" i="17"/>
  <c r="I83" i="1" s="1"/>
  <c r="P9" i="17"/>
  <c r="M11" i="17"/>
  <c r="G6" i="17"/>
  <c r="G8" i="17"/>
  <c r="P10" i="17"/>
  <c r="P11" i="17"/>
  <c r="G7" i="17"/>
  <c r="G9" i="17"/>
  <c r="P4" i="17"/>
  <c r="I4" i="1" l="1"/>
  <c r="I26" i="1"/>
  <c r="F40" i="5" s="1"/>
  <c r="F37" i="5"/>
  <c r="I13" i="1"/>
  <c r="F27" i="5" s="1"/>
  <c r="I20" i="1"/>
  <c r="F34" i="5" s="1"/>
  <c r="I29" i="1"/>
  <c r="F43" i="5" s="1"/>
  <c r="I34" i="1"/>
  <c r="F48" i="5" s="1"/>
  <c r="I14" i="1"/>
  <c r="F28" i="5" s="1"/>
  <c r="I17" i="1"/>
  <c r="F31" i="5" s="1"/>
  <c r="I21" i="1"/>
  <c r="F35" i="5" s="1"/>
  <c r="F2" i="17"/>
  <c r="L12" i="17"/>
  <c r="I133" i="1" s="1"/>
  <c r="L6" i="17"/>
  <c r="I116" i="1" s="1"/>
  <c r="L9" i="17"/>
  <c r="I122" i="1" s="1"/>
  <c r="L10" i="17"/>
  <c r="I125" i="1" s="1"/>
  <c r="L8" i="17"/>
  <c r="I120" i="1" s="1"/>
  <c r="L5" i="17"/>
  <c r="I113" i="1" s="1"/>
  <c r="L4" i="17"/>
  <c r="I112" i="1" s="1"/>
  <c r="L3" i="17"/>
  <c r="I107" i="1" s="1"/>
  <c r="L11" i="17"/>
  <c r="I128" i="1" s="1"/>
  <c r="L7" i="17"/>
  <c r="I119" i="1" s="1"/>
  <c r="G2" i="17"/>
  <c r="P2" i="17"/>
  <c r="M2" i="17"/>
  <c r="I2" i="17"/>
  <c r="J2" i="17"/>
  <c r="K23" i="5" l="1"/>
  <c r="I70" i="1"/>
  <c r="I101" i="1" s="1"/>
  <c r="I48" i="5"/>
  <c r="I35" i="5"/>
  <c r="K34" i="5"/>
  <c r="K48" i="5"/>
  <c r="I23" i="5"/>
  <c r="H23" i="5"/>
  <c r="I37" i="5"/>
  <c r="H35" i="5"/>
  <c r="H37" i="5"/>
  <c r="H28" i="5"/>
  <c r="H31" i="5"/>
  <c r="J37" i="5"/>
  <c r="I27" i="5"/>
  <c r="K40" i="5"/>
  <c r="K43" i="5"/>
  <c r="H48" i="5"/>
  <c r="J48" i="5"/>
  <c r="J40" i="5"/>
  <c r="J43" i="5"/>
  <c r="K28" i="5"/>
  <c r="K31" i="5"/>
  <c r="H40" i="5"/>
  <c r="H43" i="5"/>
  <c r="J28" i="5"/>
  <c r="I37" i="1"/>
  <c r="I68" i="1" s="1"/>
  <c r="J34" i="5"/>
  <c r="K37" i="5"/>
  <c r="H27" i="5"/>
  <c r="J27" i="5"/>
  <c r="I28" i="5"/>
  <c r="I31" i="5"/>
  <c r="I34" i="5"/>
  <c r="K27" i="5"/>
  <c r="H34" i="5"/>
  <c r="J31" i="5"/>
  <c r="J23" i="5"/>
  <c r="I40" i="5"/>
  <c r="I43" i="5"/>
  <c r="K35" i="5"/>
  <c r="J35" i="5"/>
  <c r="G23" i="5"/>
  <c r="G23" i="23" s="1"/>
  <c r="G28" i="5"/>
  <c r="G28" i="23" s="1"/>
  <c r="G31" i="5"/>
  <c r="G31" i="23" s="1"/>
  <c r="G34" i="5"/>
  <c r="G34" i="23" s="1"/>
  <c r="G27" i="5"/>
  <c r="G27" i="23" s="1"/>
  <c r="G43" i="5"/>
  <c r="G43" i="23" s="1"/>
  <c r="G35" i="5"/>
  <c r="G35" i="23" s="1"/>
  <c r="G48" i="5"/>
  <c r="G48" i="23" s="1"/>
  <c r="G37" i="5"/>
  <c r="G37" i="23" s="1"/>
  <c r="G40" i="5"/>
  <c r="G40" i="23" s="1"/>
  <c r="O12" i="17"/>
  <c r="I166" i="1" s="1"/>
  <c r="F21" i="5"/>
  <c r="I35" i="1"/>
  <c r="O10" i="17"/>
  <c r="I158" i="1" s="1"/>
  <c r="O11" i="17"/>
  <c r="I161" i="1" s="1"/>
  <c r="O9" i="17"/>
  <c r="I155" i="1" s="1"/>
  <c r="O8" i="17"/>
  <c r="I153" i="1" s="1"/>
  <c r="O6" i="17"/>
  <c r="I149" i="1" s="1"/>
  <c r="O7" i="17"/>
  <c r="I152" i="1" s="1"/>
  <c r="O5" i="17"/>
  <c r="I146" i="1" s="1"/>
  <c r="O3" i="17"/>
  <c r="I140" i="1" s="1"/>
  <c r="L2" i="17"/>
  <c r="I103" i="1" s="1"/>
  <c r="O4" i="17"/>
  <c r="I145" i="1" s="1"/>
  <c r="H23" i="23" l="1"/>
  <c r="I23" i="23" s="1"/>
  <c r="J23" i="23" s="1"/>
  <c r="K23" i="23" s="1"/>
  <c r="H34" i="23"/>
  <c r="I34" i="23" s="1"/>
  <c r="J34" i="23" s="1"/>
  <c r="K34" i="23" s="1"/>
  <c r="H35" i="23"/>
  <c r="I35" i="23" s="1"/>
  <c r="J35" i="23" s="1"/>
  <c r="K35" i="23" s="1"/>
  <c r="H27" i="23"/>
  <c r="I27" i="23" s="1"/>
  <c r="J27" i="23" s="1"/>
  <c r="K27" i="23" s="1"/>
  <c r="H43" i="23"/>
  <c r="I43" i="23" s="1"/>
  <c r="J43" i="23" s="1"/>
  <c r="K43" i="23" s="1"/>
  <c r="H40" i="23"/>
  <c r="I40" i="23" s="1"/>
  <c r="J40" i="23" s="1"/>
  <c r="K40" i="23" s="1"/>
  <c r="H31" i="23"/>
  <c r="I31" i="23" s="1"/>
  <c r="J31" i="23" s="1"/>
  <c r="K31" i="23" s="1"/>
  <c r="H48" i="23"/>
  <c r="I48" i="23" s="1"/>
  <c r="J48" i="23" s="1"/>
  <c r="K48" i="23" s="1"/>
  <c r="H28" i="23"/>
  <c r="I28" i="23" s="1"/>
  <c r="J28" i="23" s="1"/>
  <c r="K28" i="23" s="1"/>
  <c r="H37" i="23"/>
  <c r="I37" i="23" s="1"/>
  <c r="J37" i="23" s="1"/>
  <c r="K37" i="23" s="1"/>
  <c r="H21" i="5"/>
  <c r="I21" i="5"/>
  <c r="K21" i="5"/>
  <c r="J21" i="5"/>
  <c r="G21" i="5"/>
  <c r="G21" i="23" s="1"/>
  <c r="I134" i="1"/>
  <c r="O2" i="17"/>
  <c r="H21" i="23" l="1"/>
  <c r="I21" i="23" s="1"/>
  <c r="J21" i="23" s="1"/>
  <c r="K21" i="23" s="1"/>
  <c r="I136" i="1"/>
  <c r="I16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<sst xmlns="http://schemas.openxmlformats.org/spreadsheetml/2006/main" count="16456" uniqueCount="960">
  <si>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</si>
  <si>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</si>
  <si>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</si>
  <si>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</si>
  <si>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</si>
  <si>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</si>
  <si>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</si>
  <si>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</si>
  <si>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</si>
  <si>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</si>
  <si>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</si>
  <si>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</si>
  <si>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</si>
  <si>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</si>
  <si>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</si>
  <si>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</si>
  <si>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</si>
  <si>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</si>
  <si>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</si>
  <si>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</si>
  <si>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</si>
  <si>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</si>
  <si>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</si>
  <si>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</si>
  <si>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</si>
  <si>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</si>
  <si>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</si>
  <si>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</si>
  <si>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</si>
  <si>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</si>
  <si>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</si>
  <si>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</si>
  <si>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</si>
  <si>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</si>
  <si>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</si>
  <si>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</si>
  <si>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</si>
  <si>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</si>
  <si>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</si>
  <si>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</si>
  <si>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</si>
  <si>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</si>
  <si>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</si>
  <si>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</si>
  <si>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</si>
  <si>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</si>
  <si>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</si>
  <si>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</si>
  <si>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</si>
  <si>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</si>
  <si>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</si>
  <si>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</si>
  <si>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</si>
  <si>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</si>
  <si>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</si>
  <si>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</si>
  <si>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</si>
  <si>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</si>
  <si>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</si>
  <si>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</si>
  <si>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</si>
  <si>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</si>
  <si>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</si>
  <si>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</si>
  <si>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</si>
  <si>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</si>
  <si>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</si>
  <si>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</si>
  <si>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</si>
  <si>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</si>
  <si>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</si>
  <si>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</si>
  <si>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</si>
  <si>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</si>
  <si>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</si>
  <si>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</si>
  <si>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</si>
  <si>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</si>
  <si>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</si>
  <si>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</si>
  <si>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</si>
  <si>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</si>
  <si>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</si>
  <si>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</si>
  <si>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</si>
  <si>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</si>
  <si>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</si>
  <si>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</si>
  <si>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</si>
  <si>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</si>
  <si>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</si>
  <si>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</si>
  <si>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</si>
  <si>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</si>
  <si>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</si>
  <si>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</si>
  <si>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</si>
  <si>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</si>
  <si>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</si>
  <si>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</si>
  <si>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</si>
  <si>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</si>
  <si>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</si>
  <si>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</si>
  <si>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</si>
  <si>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</si>
  <si>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</si>
  <si>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</si>
  <si>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</si>
  <si>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</si>
  <si>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</si>
  <si>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</si>
  <si>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</si>
  <si>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</si>
  <si>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</si>
  <si>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</si>
  <si>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</si>
  <si>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</si>
  <si>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</si>
  <si>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</si>
  <si>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</si>
  <si>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</si>
  <si>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</si>
  <si>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</si>
  <si>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</si>
  <si>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</si>
  <si>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</si>
  <si>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</si>
  <si>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</si>
  <si>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</si>
  <si>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</si>
  <si>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</si>
  <si>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</si>
  <si>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</si>
  <si>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</si>
  <si>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</si>
  <si>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</si>
  <si>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</si>
  <si>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</si>
  <si>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</si>
  <si>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</si>
  <si>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</si>
  <si>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</si>
  <si>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</si>
  <si>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</si>
  <si>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</si>
  <si>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</si>
  <si>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</si>
  <si>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</si>
  <si>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</si>
  <si>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</si>
  <si>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</si>
  <si>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</si>
  <si>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</si>
  <si>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</si>
  <si>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</si>
  <si>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</si>
  <si>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</si>
  <si>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</si>
  <si>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</si>
  <si>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</si>
  <si>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</si>
  <si>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</si>
  <si>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</si>
  <si>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</si>
  <si>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</si>
  <si>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</si>
  <si>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</si>
  <si>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</si>
  <si>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</si>
  <si>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</si>
  <si>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</si>
  <si>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</si>
  <si>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</si>
  <si>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</si>
  <si>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</si>
  <si>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</si>
  <si>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</si>
  <si>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</si>
  <si>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</si>
  <si>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</si>
  <si>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</si>
  <si>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</si>
  <si>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</si>
  <si>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</si>
  <si>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</si>
  <si>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</si>
  <si>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</si>
  <si>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</si>
  <si>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</si>
  <si>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</si>
  <si>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</si>
  <si>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</si>
  <si>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</si>
  <si>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</si>
  <si>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</si>
  <si>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</si>
  <si>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</si>
  <si>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</si>
  <si>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</si>
  <si>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</si>
  <si>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</si>
  <si>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</si>
  <si>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</si>
  <si>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</si>
  <si>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</si>
  <si>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</si>
  <si>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</si>
  <si>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</si>
  <si>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</si>
  <si>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</si>
  <si>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</si>
  <si>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</si>
  <si>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</si>
  <si>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</si>
  <si>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</si>
  <si>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</si>
  <si>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</si>
  <si>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</si>
  <si>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</si>
  <si>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</si>
  <si>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</si>
  <si>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</si>
  <si>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</si>
  <si>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</si>
  <si>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</si>
  <si>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</si>
  <si>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</si>
  <si>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</si>
  <si>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</si>
  <si>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</si>
  <si>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</si>
  <si>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</si>
  <si>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</si>
  <si>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</si>
  <si>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</si>
  <si>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</si>
  <si>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</si>
  <si>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</si>
  <si>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</si>
  <si>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</si>
  <si>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</si>
  <si>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</si>
  <si>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</si>
  <si>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</si>
  <si>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</si>
  <si>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</si>
  <si>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</si>
  <si>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</si>
  <si>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</si>
  <si>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</si>
  <si>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</si>
  <si>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</si>
  <si>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</si>
  <si>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</si>
  <si>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</si>
  <si>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</si>
  <si>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</si>
  <si>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</si>
  <si>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</si>
  <si>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</si>
  <si>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</si>
  <si>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</si>
  <si>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</si>
  <si>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</si>
  <si>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</si>
  <si>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</si>
  <si>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</si>
  <si>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</si>
  <si>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</si>
  <si>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</si>
  <si>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</si>
  <si>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</si>
  <si>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</si>
  <si>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</si>
  <si>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</si>
  <si>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</si>
  <si>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</si>
  <si>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</si>
  <si>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</si>
  <si>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</si>
  <si>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</si>
  <si>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</si>
  <si>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</si>
  <si>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</si>
  <si>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</si>
  <si>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</si>
  <si>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</si>
  <si>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</si>
  <si>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</si>
  <si>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</si>
  <si>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</si>
  <si>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</si>
  <si>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</si>
  <si>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</si>
  <si>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</si>
  <si>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</si>
  <si>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</si>
  <si>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</si>
  <si>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</si>
  <si>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</si>
  <si>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</si>
  <si>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</si>
  <si>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</si>
  <si>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</si>
  <si>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</si>
  <si>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</si>
  <si>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</si>
  <si>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</si>
  <si>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</si>
  <si>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</si>
  <si>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</si>
  <si>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</si>
  <si>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</si>
  <si>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</si>
  <si>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</si>
  <si>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</si>
  <si>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</si>
  <si>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</si>
  <si>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</si>
  <si>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</si>
  <si>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</si>
  <si>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</si>
  <si>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</si>
  <si>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</si>
  <si>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</si>
  <si>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</si>
  <si>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</si>
  <si>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</si>
  <si>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</si>
  <si>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</si>
  <si>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</si>
  <si>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</si>
  <si>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</si>
  <si>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</si>
  <si>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</si>
  <si>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</si>
  <si>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</si>
  <si>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</si>
  <si>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</si>
  <si>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</si>
  <si>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</si>
  <si>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</si>
  <si>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</si>
  <si>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</si>
  <si>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</si>
  <si>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</si>
  <si>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</si>
  <si>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</si>
  <si>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</si>
  <si>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</si>
  <si>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</si>
  <si>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</si>
  <si>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</si>
  <si>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</si>
  <si>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</si>
  <si>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</si>
  <si>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</si>
  <si>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</si>
  <si>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</si>
  <si>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</si>
  <si>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</si>
  <si>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</si>
  <si>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</si>
  <si>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</si>
  <si>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</si>
  <si>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</si>
  <si>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</si>
  <si>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</si>
  <si>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</si>
  <si>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</si>
  <si>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</si>
  <si>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</si>
  <si>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</si>
  <si>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</si>
  <si>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</si>
  <si>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</si>
  <si>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</si>
  <si>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</si>
  <si>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</si>
  <si>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</si>
  <si>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</si>
  <si>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</si>
  <si>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</si>
  <si>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</si>
  <si>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</si>
  <si>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</si>
  <si>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</si>
  <si>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</si>
  <si>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</si>
  <si>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</si>
  <si>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</si>
  <si>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</si>
  <si>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</si>
  <si>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</si>
  <si>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</si>
  <si>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</si>
  <si>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</si>
  <si>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</si>
  <si>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</si>
  <si>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</si>
  <si>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</si>
  <si>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</si>
  <si>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</si>
  <si>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</si>
  <si>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</si>
  <si>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</si>
  <si>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</si>
  <si>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</si>
  <si>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</si>
  <si>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</si>
  <si>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</si>
  <si>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</si>
  <si>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</si>
  <si>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</si>
  <si>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</si>
  <si>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</si>
  <si>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</si>
  <si>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</si>
  <si>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</si>
  <si>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</si>
  <si>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</si>
  <si>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</si>
  <si>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</si>
  <si>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</si>
  <si>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</si>
  <si>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</si>
  <si>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</si>
  <si>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</si>
  <si>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</si>
  <si>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</si>
  <si>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</si>
  <si>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</si>
  <si>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</si>
  <si>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</si>
  <si>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</si>
  <si>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</si>
  <si>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</si>
  <si>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</si>
  <si>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</si>
  <si>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</si>
  <si>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</si>
  <si>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</si>
  <si>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</si>
  <si>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</si>
  <si>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</si>
  <si>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</si>
  <si>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</si>
  <si>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</si>
  <si>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</si>
  <si>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</si>
  <si>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</si>
  <si>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</si>
  <si>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</si>
  <si>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</si>
  <si>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</si>
  <si>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</si>
  <si>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</si>
  <si>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</si>
  <si>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</si>
  <si>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</si>
  <si>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</si>
  <si>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</si>
  <si>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</si>
  <si>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</si>
  <si>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</si>
  <si>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</si>
  <si>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</si>
  <si>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</si>
  <si>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</si>
  <si>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</si>
  <si>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</si>
  <si>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</si>
  <si>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</si>
  <si>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</si>
  <si>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</si>
  <si>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</si>
  <si>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</si>
  <si>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</si>
  <si>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</si>
  <si>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</si>
  <si>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</si>
  <si>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</si>
  <si>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</si>
  <si>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</si>
  <si>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</si>
  <si>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</si>
  <si>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</si>
  <si>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</si>
  <si>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</si>
  <si>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</si>
  <si>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</si>
  <si>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</si>
  <si>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</si>
  <si>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</si>
  <si>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</si>
  <si>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</si>
  <si>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</si>
  <si>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</si>
  <si>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</si>
  <si>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</si>
  <si>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</si>
  <si>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</si>
  <si>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</si>
  <si>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</si>
  <si>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</si>
  <si>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</si>
  <si>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</si>
  <si>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</si>
  <si>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</si>
  <si>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</si>
  <si>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</si>
  <si>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</si>
  <si>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</si>
  <si>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</si>
  <si>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</si>
  <si>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</si>
  <si>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</si>
  <si>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</si>
  <si>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</si>
  <si>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</si>
  <si>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</si>
  <si>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</si>
  <si>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</si>
  <si>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</si>
  <si>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</si>
  <si>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</si>
  <si>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</si>
  <si>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</si>
  <si>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</si>
  <si>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</si>
  <si>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</si>
  <si>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</si>
  <si>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</si>
  <si>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</si>
  <si>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</si>
  <si>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</si>
  <si>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</si>
  <si>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</si>
  <si>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</si>
  <si>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</si>
  <si>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</si>
  <si>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</si>
  <si>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</si>
  <si>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</si>
  <si>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</si>
  <si>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</si>
  <si>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</si>
  <si>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</si>
  <si>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</si>
  <si>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</si>
  <si>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</si>
  <si>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</si>
  <si>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</si>
  <si>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</si>
  <si>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</si>
  <si>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</si>
  <si>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</si>
  <si>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</si>
  <si>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</si>
  <si>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</si>
  <si>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</si>
  <si>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</si>
  <si>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</si>
  <si>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</si>
  <si>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</si>
  <si>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</si>
  <si>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</si>
  <si>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</si>
  <si>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</si>
  <si>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</si>
  <si>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</si>
  <si>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</si>
  <si>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</si>
  <si>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</si>
  <si>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</si>
  <si>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</si>
  <si>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</si>
  <si>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</si>
  <si>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</si>
  <si>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</si>
  <si>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</si>
  <si>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</si>
  <si>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</si>
  <si>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</si>
  <si>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</si>
  <si>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</si>
  <si>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</si>
  <si>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</si>
  <si>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</si>
  <si>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</si>
  <si>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</si>
  <si>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</si>
  <si>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</si>
  <si>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</si>
  <si>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</si>
  <si>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</si>
  <si>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</si>
  <si>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</si>
  <si>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</si>
  <si>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</si>
  <si>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</si>
  <si>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</si>
  <si>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</si>
  <si>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</si>
  <si>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</si>
  <si>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</si>
  <si>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</si>
  <si>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</si>
  <si>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</si>
  <si>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</si>
  <si>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</si>
  <si>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</si>
  <si>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</si>
  <si>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</si>
  <si>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</si>
  <si>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</si>
  <si>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</si>
  <si>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</si>
  <si>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</si>
  <si>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</si>
  <si>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</si>
  <si>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</si>
  <si>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</si>
  <si>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</si>
  <si>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</si>
  <si>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</si>
  <si>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</si>
  <si>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</si>
  <si>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</si>
  <si>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</si>
  <si>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</si>
  <si>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</si>
  <si>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</si>
  <si>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</si>
  <si>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</si>
  <si>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</si>
  <si>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</si>
  <si>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</si>
  <si>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</si>
  <si>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</si>
  <si>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</si>
  <si>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</si>
  <si>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</si>
  <si>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</si>
  <si>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</si>
  <si>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</si>
  <si>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</si>
  <si>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</si>
  <si>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</si>
  <si>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</si>
  <si>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</si>
  <si>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</si>
  <si>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</si>
  <si>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</si>
  <si>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</si>
  <si>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</si>
  <si>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</si>
  <si>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</si>
  <si>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</si>
  <si>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</si>
  <si>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</si>
  <si>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</si>
  <si>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</si>
  <si>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</si>
  <si>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</si>
  <si>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</si>
  <si>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</si>
  <si>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</si>
  <si>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</si>
  <si>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</si>
  <si>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</si>
  <si>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</si>
  <si>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</si>
  <si>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</si>
  <si>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</si>
  <si>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</si>
  <si>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</si>
  <si>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</si>
  <si>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</si>
  <si>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</si>
  <si>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</si>
  <si>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</si>
  <si>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</si>
  <si>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</si>
  <si>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</si>
  <si>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</si>
  <si>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</si>
  <si>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</si>
  <si>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</si>
  <si>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</si>
  <si>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</si>
  <si>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</si>
  <si>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</si>
  <si>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</si>
  <si>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</si>
  <si>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</si>
  <si>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</si>
  <si>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</si>
  <si>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</si>
  <si>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</si>
  <si>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</si>
  <si>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</si>
  <si>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</si>
  <si>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</si>
  <si>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</si>
  <si>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</si>
  <si>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</si>
  <si>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</si>
  <si>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</si>
  <si>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</si>
  <si>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</si>
  <si>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</si>
  <si>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</si>
  <si>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</si>
  <si>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</si>
  <si>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</si>
  <si>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</si>
  <si>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</si>
  <si>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</si>
  <si>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</si>
  <si>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</si>
  <si>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</si>
  <si>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</si>
  <si>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</si>
  <si>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</si>
  <si>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</si>
  <si>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</si>
  <si>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</si>
  <si>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</si>
  <si>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</si>
  <si>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</si>
  <si>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</si>
  <si>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</si>
  <si>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</si>
  <si>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</si>
  <si>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</si>
  <si>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</si>
  <si>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</si>
  <si>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</si>
  <si>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</si>
  <si>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</si>
  <si>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</si>
  <si>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</si>
  <si>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</si>
  <si>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</si>
  <si>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</si>
  <si>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</si>
  <si>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</si>
  <si>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</si>
  <si>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</si>
  <si>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</si>
  <si>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</si>
  <si>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</si>
  <si>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</si>
  <si>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</si>
  <si>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</si>
  <si>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</si>
  <si>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</si>
  <si>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</si>
  <si>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</si>
  <si>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</si>
  <si>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</si>
  <si>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</si>
  <si>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</si>
  <si>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</si>
  <si>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</si>
  <si>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</si>
  <si>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</si>
  <si>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</si>
  <si>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</si>
  <si>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</si>
  <si>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</si>
  <si>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</si>
  <si>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</si>
  <si>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</si>
  <si>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</si>
  <si>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</si>
  <si>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</si>
  <si>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</si>
  <si>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</si>
  <si>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</si>
  <si>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</si>
  <si>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</si>
  <si>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</si>
  <si>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</si>
  <si>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</si>
  <si>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</si>
  <si>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</si>
  <si>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</si>
  <si>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</si>
  <si>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</si>
  <si>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</si>
  <si>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</si>
  <si>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</si>
  <si>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</si>
  <si>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</si>
  <si>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</si>
  <si>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</si>
  <si>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</si>
  <si>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</si>
  <si>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</si>
  <si>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</si>
  <si>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</si>
  <si>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</si>
  <si>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</si>
  <si>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</si>
  <si>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</si>
  <si>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</si>
  <si>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</si>
  <si>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</si>
  <si>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</si>
  <si>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</si>
  <si>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</si>
  <si>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</si>
  <si>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</si>
  <si>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</si>
  <si>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</si>
  <si>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</si>
  <si>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</si>
  <si>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</si>
  <si>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</si>
  <si>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</si>
  <si>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</si>
  <si>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</si>
  <si>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</si>
  <si>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</si>
  <si>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</si>
  <si>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</si>
  <si>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</si>
  <si>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</si>
  <si>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</si>
  <si>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</si>
  <si>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</si>
  <si>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</si>
  <si>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</si>
  <si>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</si>
  <si>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</si>
  <si>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</si>
  <si>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</si>
  <si>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</si>
  <si>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</si>
  <si>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</si>
  <si>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</si>
  <si>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</si>
  <si>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</si>
  <si>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</si>
  <si>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</si>
  <si>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</si>
  <si>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</si>
  <si>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</si>
  <si>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</si>
  <si>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</si>
  <si>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</si>
  <si>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</si>
  <si>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</si>
  <si>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</si>
  <si>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</si>
  <si>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</si>
  <si>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</si>
  <si>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</si>
  <si>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</si>
  <si>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</si>
  <si>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</si>
  <si>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</si>
  <si>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</si>
  <si>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</si>
  <si>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</si>
  <si>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</si>
  <si>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</si>
  <si>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</si>
  <si>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</si>
  <si>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</si>
  <si>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</si>
  <si>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</si>
  <si>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</si>
  <si>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</si>
  <si>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</si>
  <si>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</si>
  <si>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</si>
  <si>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</si>
  <si>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</si>
  <si>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</si>
  <si>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</si>
  <si>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</si>
  <si>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</si>
  <si>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</si>
  <si>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</si>
  <si>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</si>
  <si>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</si>
  <si>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</si>
  <si>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</si>
  <si>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</si>
  <si>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</si>
  <si>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</si>
  <si>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</si>
  <si>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</si>
  <si>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</si>
  <si>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</si>
  <si>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</si>
  <si>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</si>
  <si>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</si>
  <si>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</si>
  <si>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</si>
  <si>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</si>
  <si>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</si>
  <si>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</si>
  <si>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</si>
  <si>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</si>
  <si>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</si>
  <si>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</si>
  <si>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</si>
  <si>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</si>
  <si>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</si>
  <si>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</si>
  <si>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</si>
  <si>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</si>
  <si>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</si>
  <si>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</si>
  <si>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</si>
  <si>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</si>
  <si>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</si>
  <si>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</si>
  <si>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</si>
  <si>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</si>
  <si>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</si>
  <si>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</si>
  <si>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</si>
  <si>
    <t>Total</t>
  </si>
  <si>
    <t>rosa</t>
  </si>
  <si>
    <t>Spain</t>
  </si>
  <si>
    <t>Riomaior</t>
  </si>
  <si>
    <t>2.43</t>
  </si>
  <si>
    <t>1.28</t>
  </si>
  <si>
    <t>2.41</t>
  </si>
  <si>
    <t>2.44</t>
  </si>
  <si>
    <t>2.42</t>
  </si>
  <si>
    <t>2.46</t>
  </si>
  <si>
    <t>2.52</t>
  </si>
  <si>
    <t>2.53</t>
  </si>
  <si>
    <t>2.85</t>
  </si>
  <si>
    <t>2.63</t>
  </si>
  <si>
    <t>2.76</t>
  </si>
  <si>
    <t>2.54</t>
  </si>
  <si>
    <t>2.77</t>
  </si>
  <si>
    <t>2.73</t>
  </si>
  <si>
    <t>2.61</t>
  </si>
  <si>
    <t>2.16</t>
  </si>
  <si>
    <t>2.18</t>
  </si>
  <si>
    <t>2.17</t>
  </si>
  <si>
    <t>2.26</t>
  </si>
  <si>
    <t>RiomaiorXRiomaior</t>
  </si>
  <si>
    <t>Sánchez-Guillén et al. 2012</t>
  </si>
  <si>
    <t>*</t>
  </si>
  <si>
    <t>Cumulative Isolation</t>
  </si>
  <si>
    <t>7.- We used as conspecific controls for every barrier the absolute isolation of all measurements of conspecific allopatric crosses (see Regions excel data file).</t>
  </si>
  <si>
    <t>Barrier</t>
  </si>
  <si>
    <t>Elegans</t>
  </si>
  <si>
    <t>Graellsii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</si>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</sst>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227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/>
    </xf>
    <xf numFmtId="166" fontId="1" fillId="0" borderId="23" xfId="0" applyNumberFormat="1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/>
    </xf>
    <xf numFmtId="0" fontId="3" fillId="15" borderId="4" xfId="0" applyFont="1" applyFill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right" vertical="center"/>
    </xf>
    <xf numFmtId="14" fontId="0" fillId="0" borderId="0" xfId="0" applyNumberFormat="1"/>
    <xf numFmtId="165" fontId="0" fillId="0" borderId="0" xfId="0" applyNumberFormat="1" applyAlignment="1">
      <alignment horizontal="center"/>
    </xf>
    <xf numFmtId="0" fontId="3" fillId="27" borderId="0" xfId="0" applyFont="1" applyFill="1" applyAlignment="1">
      <alignment horizontal="center" vertical="center" wrapText="1"/>
    </xf>
    <xf numFmtId="0" fontId="3" fillId="27" borderId="0" xfId="0" applyFont="1" applyFill="1" applyAlignment="1">
      <alignment horizontal="center" vertical="center"/>
    </xf>
    <xf numFmtId="0" fontId="3" fillId="27" borderId="2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9933"/>
      <color rgb="FFFFFF99"/>
      <color rgb="FFFFCCFF"/>
      <color rgb="FFFF9966"/>
      <color rgb="FFFF99FF"/>
      <color rgb="FFFFCC66"/>
      <color rgb="FFFFFF66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7"/>
  <sheetViews>
    <sheetView workbookViewId="0">
      <selection activeCell="B6" sqref="B6"/>
    </sheetView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  <row r="7" spans="1:1" x14ac:dyDescent="0.25">
      <c r="A7" s="33" t="s">
        <v>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0EEC-E275-4FAA-87A9-470A964F494F}">
  <sheetPr>
    <tabColor theme="1" tint="4.9989318521683403E-2"/>
  </sheetPr>
  <dimension ref="A1:D6"/>
  <sheetViews>
    <sheetView workbookViewId="0">
      <selection activeCell="D14" sqref="D14"/>
    </sheetView>
  </sheetViews>
  <sheetFormatPr baseColWidth="10" defaultRowHeight="15" x14ac:dyDescent="0.25"/>
  <cols>
    <col min="1" max="1" width="17.7109375" bestFit="1" customWidth="1"/>
  </cols>
  <sheetData>
    <row r="1" spans="1:4" x14ac:dyDescent="0.25">
      <c r="A1" s="70" t="s">
        <v>956</v>
      </c>
      <c r="B1" s="70" t="s">
        <v>957</v>
      </c>
      <c r="C1" s="70" t="s">
        <v>958</v>
      </c>
      <c r="D1" s="70" t="s">
        <v>959</v>
      </c>
    </row>
    <row r="2" spans="1:4" x14ac:dyDescent="0.25">
      <c r="A2" t="s">
        <v>252</v>
      </c>
      <c r="B2" s="71">
        <v>0.95</v>
      </c>
      <c r="C2" s="71">
        <v>0.96</v>
      </c>
      <c r="D2" s="71">
        <v>0.95499999999999996</v>
      </c>
    </row>
    <row r="3" spans="1:4" x14ac:dyDescent="0.25">
      <c r="A3" t="s">
        <v>561</v>
      </c>
      <c r="B3" s="71">
        <v>0.89473684210526316</v>
      </c>
      <c r="C3" s="71">
        <v>0.95833333333333337</v>
      </c>
      <c r="D3" s="71">
        <v>0.92653508771929827</v>
      </c>
    </row>
    <row r="4" spans="1:4" x14ac:dyDescent="0.25">
      <c r="A4" t="s">
        <v>52</v>
      </c>
      <c r="B4" s="71">
        <v>0.88571428571428568</v>
      </c>
      <c r="C4" s="71">
        <v>0.95833333333333337</v>
      </c>
      <c r="D4" s="71">
        <v>0.92202380952380958</v>
      </c>
    </row>
    <row r="5" spans="1:4" x14ac:dyDescent="0.25">
      <c r="A5" t="s">
        <v>4</v>
      </c>
      <c r="B5" s="206">
        <v>279.93010752688167</v>
      </c>
      <c r="C5" s="206">
        <v>176.5652173913044</v>
      </c>
      <c r="D5" s="206">
        <v>228.24766245909302</v>
      </c>
    </row>
    <row r="6" spans="1:4" x14ac:dyDescent="0.25">
      <c r="A6" t="s">
        <v>5</v>
      </c>
      <c r="B6" s="71">
        <v>0.70905170177644961</v>
      </c>
      <c r="C6" s="71">
        <v>0.74477990830271057</v>
      </c>
      <c r="D6" s="71">
        <v>0.72691580503958009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88"/>
  <sheetViews>
    <sheetView workbookViewId="0"/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88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1" customFormat="1" x14ac:dyDescent="0.25">
      <c r="A157" s="151" t="s">
        <v>747</v>
      </c>
      <c r="B157" s="150">
        <v>2018</v>
      </c>
      <c r="C157" s="81" t="s">
        <v>38</v>
      </c>
      <c r="D157" s="81" t="s">
        <v>699</v>
      </c>
      <c r="E157" s="150" t="s">
        <v>60</v>
      </c>
      <c r="F157" s="151" t="s">
        <v>40</v>
      </c>
      <c r="G157" s="151" t="s">
        <v>744</v>
      </c>
      <c r="H157" s="150" t="s">
        <v>123</v>
      </c>
      <c r="I157" s="150" t="s">
        <v>60</v>
      </c>
      <c r="J157" s="151" t="s">
        <v>40</v>
      </c>
      <c r="K157" s="151" t="s">
        <v>744</v>
      </c>
      <c r="L157" s="150" t="s">
        <v>123</v>
      </c>
      <c r="M157" s="151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88" si="13">CONCATENATE(D157,"-",O157,"-",H157,"X",L157)</f>
        <v>Conspecifics-graellsiiXgraellsii-CachadasXCachadas</v>
      </c>
      <c r="Q157" s="150" t="s">
        <v>748</v>
      </c>
      <c r="R157" s="36" t="s">
        <v>750</v>
      </c>
      <c r="S157" s="36" t="s">
        <v>749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1" customFormat="1" x14ac:dyDescent="0.25">
      <c r="A158" s="151" t="s">
        <v>747</v>
      </c>
      <c r="B158" s="150">
        <v>2018</v>
      </c>
      <c r="C158" s="81" t="s">
        <v>38</v>
      </c>
      <c r="D158" s="81" t="s">
        <v>699</v>
      </c>
      <c r="E158" s="150" t="s">
        <v>60</v>
      </c>
      <c r="F158" s="151" t="s">
        <v>40</v>
      </c>
      <c r="G158" s="151" t="s">
        <v>744</v>
      </c>
      <c r="H158" s="150" t="s">
        <v>123</v>
      </c>
      <c r="I158" s="150" t="s">
        <v>60</v>
      </c>
      <c r="J158" s="151" t="s">
        <v>40</v>
      </c>
      <c r="K158" s="151" t="s">
        <v>744</v>
      </c>
      <c r="L158" s="150" t="s">
        <v>123</v>
      </c>
      <c r="M158" s="151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0" t="s">
        <v>748</v>
      </c>
      <c r="R158" s="36" t="s">
        <v>752</v>
      </c>
      <c r="S158" s="36" t="s">
        <v>751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1" customFormat="1" x14ac:dyDescent="0.25">
      <c r="A159" s="151" t="s">
        <v>747</v>
      </c>
      <c r="B159" s="150">
        <v>2018</v>
      </c>
      <c r="C159" s="81" t="s">
        <v>38</v>
      </c>
      <c r="D159" s="81" t="s">
        <v>699</v>
      </c>
      <c r="E159" s="150" t="s">
        <v>60</v>
      </c>
      <c r="F159" s="151" t="s">
        <v>40</v>
      </c>
      <c r="G159" s="151" t="s">
        <v>744</v>
      </c>
      <c r="H159" s="150" t="s">
        <v>123</v>
      </c>
      <c r="I159" s="150" t="s">
        <v>60</v>
      </c>
      <c r="J159" s="151" t="s">
        <v>40</v>
      </c>
      <c r="K159" s="151" t="s">
        <v>744</v>
      </c>
      <c r="L159" s="150" t="s">
        <v>123</v>
      </c>
      <c r="M159" s="151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0" t="s">
        <v>748</v>
      </c>
      <c r="R159" s="36" t="s">
        <v>365</v>
      </c>
      <c r="S159" s="36" t="s">
        <v>753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1" customFormat="1" x14ac:dyDescent="0.25">
      <c r="A160" s="151" t="s">
        <v>747</v>
      </c>
      <c r="B160" s="150">
        <v>2018</v>
      </c>
      <c r="C160" s="81" t="s">
        <v>38</v>
      </c>
      <c r="D160" s="81" t="s">
        <v>699</v>
      </c>
      <c r="E160" s="150" t="s">
        <v>60</v>
      </c>
      <c r="F160" s="151" t="s">
        <v>40</v>
      </c>
      <c r="G160" s="151" t="s">
        <v>744</v>
      </c>
      <c r="H160" s="150" t="s">
        <v>123</v>
      </c>
      <c r="I160" s="150" t="s">
        <v>60</v>
      </c>
      <c r="J160" s="151" t="s">
        <v>40</v>
      </c>
      <c r="K160" s="151" t="s">
        <v>744</v>
      </c>
      <c r="L160" s="150" t="s">
        <v>123</v>
      </c>
      <c r="M160" s="151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0" t="s">
        <v>748</v>
      </c>
      <c r="R160" s="36" t="s">
        <v>755</v>
      </c>
      <c r="S160" s="36" t="s">
        <v>754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1" customFormat="1" x14ac:dyDescent="0.25">
      <c r="A161" s="151" t="s">
        <v>747</v>
      </c>
      <c r="B161" s="150">
        <v>2018</v>
      </c>
      <c r="C161" s="81" t="s">
        <v>38</v>
      </c>
      <c r="D161" s="81" t="s">
        <v>699</v>
      </c>
      <c r="E161" s="150" t="s">
        <v>60</v>
      </c>
      <c r="F161" s="151" t="s">
        <v>40</v>
      </c>
      <c r="G161" s="151" t="s">
        <v>744</v>
      </c>
      <c r="H161" s="150" t="s">
        <v>123</v>
      </c>
      <c r="I161" s="150" t="s">
        <v>60</v>
      </c>
      <c r="J161" s="151" t="s">
        <v>40</v>
      </c>
      <c r="K161" s="151" t="s">
        <v>744</v>
      </c>
      <c r="L161" s="150" t="s">
        <v>123</v>
      </c>
      <c r="M161" s="151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0" t="s">
        <v>748</v>
      </c>
      <c r="R161" s="36" t="s">
        <v>757</v>
      </c>
      <c r="S161" s="36" t="s">
        <v>756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1" customFormat="1" x14ac:dyDescent="0.25">
      <c r="A162" s="151" t="s">
        <v>747</v>
      </c>
      <c r="B162" s="150">
        <v>2018</v>
      </c>
      <c r="C162" s="81" t="s">
        <v>38</v>
      </c>
      <c r="D162" s="81" t="s">
        <v>699</v>
      </c>
      <c r="E162" s="150" t="s">
        <v>60</v>
      </c>
      <c r="F162" s="151" t="s">
        <v>40</v>
      </c>
      <c r="G162" s="151" t="s">
        <v>744</v>
      </c>
      <c r="H162" s="150" t="s">
        <v>123</v>
      </c>
      <c r="I162" s="150" t="s">
        <v>60</v>
      </c>
      <c r="J162" s="151" t="s">
        <v>40</v>
      </c>
      <c r="K162" s="151" t="s">
        <v>744</v>
      </c>
      <c r="L162" s="150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0" t="s">
        <v>748</v>
      </c>
      <c r="R162" s="36" t="s">
        <v>759</v>
      </c>
      <c r="S162" s="36" t="s">
        <v>758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1" customFormat="1" x14ac:dyDescent="0.25">
      <c r="A163" s="151" t="s">
        <v>747</v>
      </c>
      <c r="B163" s="150">
        <v>2018</v>
      </c>
      <c r="C163" s="81" t="s">
        <v>38</v>
      </c>
      <c r="D163" s="81" t="s">
        <v>699</v>
      </c>
      <c r="E163" s="150" t="s">
        <v>60</v>
      </c>
      <c r="F163" s="151" t="s">
        <v>40</v>
      </c>
      <c r="G163" s="151" t="s">
        <v>744</v>
      </c>
      <c r="H163" s="150" t="s">
        <v>123</v>
      </c>
      <c r="I163" s="150" t="s">
        <v>60</v>
      </c>
      <c r="J163" s="151" t="s">
        <v>40</v>
      </c>
      <c r="K163" s="151" t="s">
        <v>744</v>
      </c>
      <c r="L163" s="150" t="s">
        <v>123</v>
      </c>
      <c r="M163" s="165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0" t="s">
        <v>748</v>
      </c>
      <c r="R163" s="36" t="s">
        <v>367</v>
      </c>
      <c r="S163" s="36" t="s">
        <v>760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1" customFormat="1" x14ac:dyDescent="0.25">
      <c r="A164" s="151" t="s">
        <v>747</v>
      </c>
      <c r="B164" s="150">
        <v>2018</v>
      </c>
      <c r="C164" s="81" t="s">
        <v>38</v>
      </c>
      <c r="D164" s="81" t="s">
        <v>699</v>
      </c>
      <c r="E164" s="150" t="s">
        <v>60</v>
      </c>
      <c r="F164" s="151" t="s">
        <v>40</v>
      </c>
      <c r="G164" s="151" t="s">
        <v>744</v>
      </c>
      <c r="H164" s="150" t="s">
        <v>123</v>
      </c>
      <c r="I164" s="150" t="s">
        <v>60</v>
      </c>
      <c r="J164" s="151" t="s">
        <v>40</v>
      </c>
      <c r="K164" s="151" t="s">
        <v>744</v>
      </c>
      <c r="L164" s="150" t="s">
        <v>123</v>
      </c>
      <c r="M164" s="151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0" t="s">
        <v>748</v>
      </c>
      <c r="R164" s="36" t="s">
        <v>762</v>
      </c>
      <c r="S164" s="36" t="s">
        <v>761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1" t="s">
        <v>821</v>
      </c>
      <c r="B165" s="150">
        <v>2014</v>
      </c>
      <c r="C165" s="81" t="s">
        <v>38</v>
      </c>
      <c r="D165" s="81" t="s">
        <v>699</v>
      </c>
      <c r="E165" s="150" t="s">
        <v>39</v>
      </c>
      <c r="F165" s="150" t="s">
        <v>40</v>
      </c>
      <c r="G165" s="150" t="s">
        <v>255</v>
      </c>
      <c r="H165" s="150" t="s">
        <v>822</v>
      </c>
      <c r="I165" s="150" t="s">
        <v>39</v>
      </c>
      <c r="J165" s="150" t="s">
        <v>40</v>
      </c>
      <c r="K165" s="150" t="s">
        <v>255</v>
      </c>
      <c r="L165" s="150" t="s">
        <v>822</v>
      </c>
      <c r="M165" s="150"/>
      <c r="N165" s="163" t="s">
        <v>819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2">
        <v>45124</v>
      </c>
      <c r="R165" s="150" t="s">
        <v>823</v>
      </c>
      <c r="S165" s="150" t="s">
        <v>824</v>
      </c>
      <c r="T165" s="81" t="str">
        <f t="shared" si="14"/>
        <v>2018-E35XE27</v>
      </c>
      <c r="U165" s="150">
        <v>1</v>
      </c>
      <c r="V165" s="150">
        <v>1</v>
      </c>
      <c r="X165" s="150">
        <v>1</v>
      </c>
    </row>
    <row r="166" spans="1:24" x14ac:dyDescent="0.25">
      <c r="A166" s="151" t="s">
        <v>821</v>
      </c>
      <c r="B166" s="150">
        <v>2014</v>
      </c>
      <c r="C166" s="81" t="s">
        <v>38</v>
      </c>
      <c r="D166" s="81" t="s">
        <v>699</v>
      </c>
      <c r="E166" s="150" t="s">
        <v>39</v>
      </c>
      <c r="F166" s="150" t="s">
        <v>40</v>
      </c>
      <c r="G166" s="150" t="s">
        <v>255</v>
      </c>
      <c r="H166" s="150" t="s">
        <v>822</v>
      </c>
      <c r="I166" s="150" t="s">
        <v>39</v>
      </c>
      <c r="J166" s="150" t="s">
        <v>40</v>
      </c>
      <c r="K166" s="150" t="s">
        <v>255</v>
      </c>
      <c r="L166" s="150" t="s">
        <v>822</v>
      </c>
      <c r="M166" s="150"/>
      <c r="N166" s="163" t="s">
        <v>819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2">
        <v>45125</v>
      </c>
      <c r="R166" s="150" t="s">
        <v>825</v>
      </c>
      <c r="S166" s="150" t="s">
        <v>826</v>
      </c>
      <c r="T166" s="81" t="str">
        <f t="shared" si="14"/>
        <v>2018-E28XE36</v>
      </c>
      <c r="U166" s="150">
        <v>1</v>
      </c>
      <c r="V166" s="150">
        <v>1</v>
      </c>
      <c r="X166" s="150">
        <v>1</v>
      </c>
    </row>
    <row r="167" spans="1:24" x14ac:dyDescent="0.25">
      <c r="A167" s="151" t="s">
        <v>821</v>
      </c>
      <c r="B167" s="150">
        <v>2014</v>
      </c>
      <c r="C167" s="81" t="s">
        <v>38</v>
      </c>
      <c r="D167" s="81" t="s">
        <v>699</v>
      </c>
      <c r="E167" s="150" t="s">
        <v>39</v>
      </c>
      <c r="F167" s="150" t="s">
        <v>40</v>
      </c>
      <c r="G167" s="150" t="s">
        <v>255</v>
      </c>
      <c r="H167" s="150" t="s">
        <v>822</v>
      </c>
      <c r="I167" s="150" t="s">
        <v>39</v>
      </c>
      <c r="J167" s="150" t="s">
        <v>40</v>
      </c>
      <c r="K167" s="150" t="s">
        <v>255</v>
      </c>
      <c r="L167" s="150" t="s">
        <v>822</v>
      </c>
      <c r="M167" s="150" t="s">
        <v>253</v>
      </c>
      <c r="N167" s="163" t="s">
        <v>819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2">
        <v>45125</v>
      </c>
      <c r="R167" s="150" t="s">
        <v>827</v>
      </c>
      <c r="S167" s="150" t="s">
        <v>826</v>
      </c>
      <c r="T167" s="81" t="str">
        <f t="shared" si="14"/>
        <v>2018-E30XE36</v>
      </c>
      <c r="U167" s="150">
        <v>1</v>
      </c>
      <c r="V167" s="150">
        <v>1</v>
      </c>
      <c r="X167" s="150">
        <v>0</v>
      </c>
    </row>
    <row r="168" spans="1:24" x14ac:dyDescent="0.25">
      <c r="A168" s="151" t="s">
        <v>821</v>
      </c>
      <c r="B168" s="150">
        <v>2014</v>
      </c>
      <c r="C168" s="81" t="s">
        <v>38</v>
      </c>
      <c r="D168" s="150" t="s">
        <v>700</v>
      </c>
      <c r="E168" s="150" t="s">
        <v>39</v>
      </c>
      <c r="F168" s="150" t="s">
        <v>40</v>
      </c>
      <c r="G168" s="150" t="s">
        <v>255</v>
      </c>
      <c r="H168" s="150" t="s">
        <v>822</v>
      </c>
      <c r="I168" s="150" t="s">
        <v>60</v>
      </c>
      <c r="J168" s="150" t="s">
        <v>40</v>
      </c>
      <c r="K168" s="163" t="s">
        <v>123</v>
      </c>
      <c r="L168" s="163" t="s">
        <v>123</v>
      </c>
      <c r="M168" s="150" t="s">
        <v>253</v>
      </c>
      <c r="N168" s="163" t="s">
        <v>820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2">
        <v>45126</v>
      </c>
      <c r="R168" s="150" t="s">
        <v>828</v>
      </c>
      <c r="S168" s="150" t="s">
        <v>824</v>
      </c>
      <c r="T168" s="81" t="str">
        <f t="shared" si="14"/>
        <v>2018-G19XE27</v>
      </c>
      <c r="U168" s="150">
        <v>1</v>
      </c>
      <c r="V168" s="150">
        <v>1</v>
      </c>
      <c r="X168" s="150">
        <v>1</v>
      </c>
    </row>
    <row r="169" spans="1:24" x14ac:dyDescent="0.25">
      <c r="A169" s="151" t="s">
        <v>821</v>
      </c>
      <c r="B169" s="150">
        <v>2014</v>
      </c>
      <c r="C169" s="81" t="s">
        <v>38</v>
      </c>
      <c r="D169" s="150" t="s">
        <v>700</v>
      </c>
      <c r="E169" s="150" t="s">
        <v>39</v>
      </c>
      <c r="F169" s="150" t="s">
        <v>40</v>
      </c>
      <c r="G169" s="150" t="s">
        <v>255</v>
      </c>
      <c r="H169" s="150" t="s">
        <v>822</v>
      </c>
      <c r="I169" s="150" t="s">
        <v>60</v>
      </c>
      <c r="J169" s="150" t="s">
        <v>40</v>
      </c>
      <c r="K169" s="163" t="s">
        <v>123</v>
      </c>
      <c r="L169" s="163" t="s">
        <v>123</v>
      </c>
      <c r="M169" s="150" t="s">
        <v>259</v>
      </c>
      <c r="N169" s="163" t="s">
        <v>820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2">
        <v>45126</v>
      </c>
      <c r="R169" s="150" t="s">
        <v>829</v>
      </c>
      <c r="S169" s="150" t="s">
        <v>826</v>
      </c>
      <c r="T169" s="81" t="str">
        <f t="shared" si="14"/>
        <v>2018-G42XE36</v>
      </c>
      <c r="U169" s="150">
        <v>1</v>
      </c>
      <c r="V169" s="150">
        <v>1</v>
      </c>
      <c r="X169" s="150">
        <v>1</v>
      </c>
    </row>
    <row r="170" spans="1:24" x14ac:dyDescent="0.25">
      <c r="A170" s="151" t="s">
        <v>821</v>
      </c>
      <c r="B170" s="150">
        <v>2014</v>
      </c>
      <c r="C170" s="81" t="s">
        <v>38</v>
      </c>
      <c r="D170" s="150" t="s">
        <v>700</v>
      </c>
      <c r="E170" s="150" t="s">
        <v>39</v>
      </c>
      <c r="F170" s="150" t="s">
        <v>40</v>
      </c>
      <c r="G170" s="150" t="s">
        <v>255</v>
      </c>
      <c r="H170" s="150" t="s">
        <v>822</v>
      </c>
      <c r="I170" s="150" t="s">
        <v>60</v>
      </c>
      <c r="J170" s="150" t="s">
        <v>40</v>
      </c>
      <c r="K170" s="163" t="s">
        <v>123</v>
      </c>
      <c r="L170" s="163" t="s">
        <v>123</v>
      </c>
      <c r="M170" s="150" t="s">
        <v>253</v>
      </c>
      <c r="N170" s="163" t="s">
        <v>820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2">
        <v>45126</v>
      </c>
      <c r="R170" s="150" t="s">
        <v>830</v>
      </c>
      <c r="S170" s="150" t="s">
        <v>826</v>
      </c>
      <c r="T170" s="81" t="str">
        <f t="shared" si="14"/>
        <v>2018-G40XE36</v>
      </c>
      <c r="U170" s="150">
        <v>1</v>
      </c>
      <c r="V170" s="150">
        <v>1</v>
      </c>
      <c r="X170" s="150">
        <v>1</v>
      </c>
    </row>
    <row r="171" spans="1:24" x14ac:dyDescent="0.25">
      <c r="A171" s="151" t="s">
        <v>821</v>
      </c>
      <c r="B171" s="150">
        <v>2014</v>
      </c>
      <c r="C171" s="81" t="s">
        <v>38</v>
      </c>
      <c r="D171" s="150" t="s">
        <v>700</v>
      </c>
      <c r="E171" s="150" t="s">
        <v>39</v>
      </c>
      <c r="F171" s="150" t="s">
        <v>40</v>
      </c>
      <c r="G171" s="150" t="s">
        <v>255</v>
      </c>
      <c r="H171" s="150" t="s">
        <v>822</v>
      </c>
      <c r="I171" s="150" t="s">
        <v>60</v>
      </c>
      <c r="J171" s="150" t="s">
        <v>40</v>
      </c>
      <c r="K171" s="163" t="s">
        <v>123</v>
      </c>
      <c r="L171" s="163" t="s">
        <v>123</v>
      </c>
      <c r="M171" s="150"/>
      <c r="N171" s="163" t="s">
        <v>820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4">
        <v>41853</v>
      </c>
      <c r="R171" s="150" t="s">
        <v>831</v>
      </c>
      <c r="S171" s="150" t="s">
        <v>832</v>
      </c>
      <c r="T171" s="81" t="str">
        <f t="shared" si="14"/>
        <v>2018-G57XE49</v>
      </c>
      <c r="U171" s="150">
        <v>1</v>
      </c>
      <c r="V171" s="150">
        <v>1</v>
      </c>
      <c r="X171" s="150">
        <v>1</v>
      </c>
    </row>
    <row r="172" spans="1:24" x14ac:dyDescent="0.25">
      <c r="A172" s="151" t="s">
        <v>821</v>
      </c>
      <c r="B172" s="150">
        <v>2014</v>
      </c>
      <c r="C172" s="81" t="s">
        <v>38</v>
      </c>
      <c r="D172" s="150" t="s">
        <v>700</v>
      </c>
      <c r="E172" s="150" t="s">
        <v>39</v>
      </c>
      <c r="F172" s="150" t="s">
        <v>40</v>
      </c>
      <c r="G172" s="150" t="s">
        <v>255</v>
      </c>
      <c r="H172" s="150" t="s">
        <v>822</v>
      </c>
      <c r="I172" s="150" t="s">
        <v>60</v>
      </c>
      <c r="J172" s="150" t="s">
        <v>40</v>
      </c>
      <c r="K172" s="163" t="s">
        <v>123</v>
      </c>
      <c r="L172" s="163" t="s">
        <v>123</v>
      </c>
      <c r="M172" s="150"/>
      <c r="N172" s="163" t="s">
        <v>820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4">
        <v>41853</v>
      </c>
      <c r="R172" s="150" t="s">
        <v>833</v>
      </c>
      <c r="S172" s="150" t="s">
        <v>834</v>
      </c>
      <c r="T172" s="81" t="str">
        <f t="shared" si="14"/>
        <v>2018-G56XE53</v>
      </c>
      <c r="U172" s="150">
        <v>1</v>
      </c>
      <c r="V172" s="150">
        <v>1</v>
      </c>
      <c r="X172" s="150">
        <v>1</v>
      </c>
    </row>
    <row r="173" spans="1:24" x14ac:dyDescent="0.25">
      <c r="A173" s="151" t="s">
        <v>821</v>
      </c>
      <c r="B173" s="150">
        <v>2014</v>
      </c>
      <c r="C173" s="81" t="s">
        <v>38</v>
      </c>
      <c r="D173" s="150" t="s">
        <v>700</v>
      </c>
      <c r="E173" s="150" t="s">
        <v>39</v>
      </c>
      <c r="F173" s="150" t="s">
        <v>40</v>
      </c>
      <c r="G173" s="150" t="s">
        <v>255</v>
      </c>
      <c r="H173" s="150" t="s">
        <v>822</v>
      </c>
      <c r="I173" s="150" t="s">
        <v>60</v>
      </c>
      <c r="J173" s="150" t="s">
        <v>40</v>
      </c>
      <c r="K173" s="163" t="s">
        <v>123</v>
      </c>
      <c r="L173" s="163" t="s">
        <v>123</v>
      </c>
      <c r="M173" s="150"/>
      <c r="N173" s="163" t="s">
        <v>820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4">
        <v>41854</v>
      </c>
      <c r="R173" s="150" t="s">
        <v>835</v>
      </c>
      <c r="S173" s="150" t="s">
        <v>834</v>
      </c>
      <c r="T173" s="81" t="str">
        <f t="shared" si="14"/>
        <v>2018-G61XE53</v>
      </c>
      <c r="U173" s="150">
        <v>1</v>
      </c>
      <c r="V173" s="150">
        <v>1</v>
      </c>
      <c r="X173" s="150">
        <v>0</v>
      </c>
    </row>
    <row r="174" spans="1:24" x14ac:dyDescent="0.25">
      <c r="A174" s="151" t="s">
        <v>821</v>
      </c>
      <c r="B174" s="150">
        <v>2014</v>
      </c>
      <c r="C174" s="81" t="s">
        <v>38</v>
      </c>
      <c r="D174" s="150" t="s">
        <v>700</v>
      </c>
      <c r="E174" s="150" t="s">
        <v>39</v>
      </c>
      <c r="F174" s="150" t="s">
        <v>40</v>
      </c>
      <c r="G174" s="150" t="s">
        <v>255</v>
      </c>
      <c r="H174" s="150" t="s">
        <v>822</v>
      </c>
      <c r="I174" s="150" t="s">
        <v>60</v>
      </c>
      <c r="J174" s="150" t="s">
        <v>40</v>
      </c>
      <c r="K174" s="163" t="s">
        <v>123</v>
      </c>
      <c r="L174" s="163" t="s">
        <v>123</v>
      </c>
      <c r="M174" s="150"/>
      <c r="N174" s="163" t="s">
        <v>820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4">
        <v>41854</v>
      </c>
      <c r="R174" s="150" t="s">
        <v>836</v>
      </c>
      <c r="S174" s="150" t="s">
        <v>837</v>
      </c>
      <c r="T174" s="81" t="str">
        <f t="shared" si="14"/>
        <v>2018-G65XE54</v>
      </c>
      <c r="U174" s="150">
        <v>1</v>
      </c>
      <c r="V174" s="150">
        <v>1</v>
      </c>
      <c r="X174" s="150">
        <v>0</v>
      </c>
    </row>
    <row r="175" spans="1:24" x14ac:dyDescent="0.25">
      <c r="A175" s="151" t="s">
        <v>929</v>
      </c>
      <c r="B175" s="150">
        <v>2023</v>
      </c>
      <c r="C175" s="81" t="s">
        <v>38</v>
      </c>
      <c r="D175" s="150" t="s">
        <v>699</v>
      </c>
      <c r="E175" s="150" t="s">
        <v>60</v>
      </c>
      <c r="F175" s="150" t="s">
        <v>40</v>
      </c>
      <c r="G175" s="150" t="s">
        <v>930</v>
      </c>
      <c r="H175" s="150" t="s">
        <v>931</v>
      </c>
      <c r="I175" s="150" t="s">
        <v>60</v>
      </c>
      <c r="J175" s="150" t="s">
        <v>40</v>
      </c>
      <c r="K175" s="150" t="s">
        <v>930</v>
      </c>
      <c r="L175" s="150" t="s">
        <v>931</v>
      </c>
      <c r="M175" s="150" t="s">
        <v>259</v>
      </c>
      <c r="N175" s="163" t="s">
        <v>819</v>
      </c>
      <c r="O175" s="81" t="str">
        <f t="shared" si="12"/>
        <v>graellsiiXgraellsii</v>
      </c>
      <c r="P175" s="81" t="str">
        <f t="shared" si="13"/>
        <v>Conspecifics-graellsiiXgraellsii-RiomaiorXRiomaior</v>
      </c>
      <c r="Q175" s="205">
        <v>45048</v>
      </c>
      <c r="R175" s="90" t="s">
        <v>932</v>
      </c>
      <c r="S175" s="90" t="s">
        <v>933</v>
      </c>
      <c r="T175" s="81" t="str">
        <f>_xlfn.CONCAT("2023-",R175,"X",S175)</f>
        <v>2023-2.43X1.28</v>
      </c>
      <c r="U175" s="150">
        <v>1</v>
      </c>
      <c r="V175" s="150">
        <v>1</v>
      </c>
      <c r="W175">
        <v>2</v>
      </c>
      <c r="X175" s="150">
        <v>1</v>
      </c>
    </row>
    <row r="176" spans="1:24" x14ac:dyDescent="0.25">
      <c r="A176" s="151" t="s">
        <v>929</v>
      </c>
      <c r="B176" s="150">
        <v>2023</v>
      </c>
      <c r="C176" s="81" t="s">
        <v>38</v>
      </c>
      <c r="D176" s="150" t="s">
        <v>699</v>
      </c>
      <c r="E176" s="150" t="s">
        <v>60</v>
      </c>
      <c r="F176" s="150" t="s">
        <v>40</v>
      </c>
      <c r="G176" s="150" t="s">
        <v>930</v>
      </c>
      <c r="H176" s="150" t="s">
        <v>931</v>
      </c>
      <c r="I176" s="150" t="s">
        <v>60</v>
      </c>
      <c r="J176" s="150" t="s">
        <v>40</v>
      </c>
      <c r="K176" s="150" t="s">
        <v>930</v>
      </c>
      <c r="L176" s="150" t="s">
        <v>931</v>
      </c>
      <c r="M176" t="s">
        <v>253</v>
      </c>
      <c r="N176" s="163" t="s">
        <v>819</v>
      </c>
      <c r="O176" s="81" t="str">
        <f t="shared" si="12"/>
        <v>graellsiiXgraellsii</v>
      </c>
      <c r="P176" s="81" t="str">
        <f t="shared" si="13"/>
        <v>Conspecifics-graellsiiXgraellsii-RiomaiorXRiomaior</v>
      </c>
      <c r="Q176" s="205">
        <v>45048</v>
      </c>
      <c r="R176" s="90" t="s">
        <v>934</v>
      </c>
      <c r="S176" s="90" t="s">
        <v>935</v>
      </c>
      <c r="T176" s="81" t="str">
        <f>_xlfn.CONCAT("2023-",R176,"X",S176)</f>
        <v>2023-2.41X2.44</v>
      </c>
      <c r="U176" s="150">
        <v>3</v>
      </c>
      <c r="V176" s="150">
        <v>1</v>
      </c>
      <c r="W176">
        <v>2</v>
      </c>
      <c r="X176" s="150">
        <v>1</v>
      </c>
    </row>
    <row r="177" spans="1:24" x14ac:dyDescent="0.25">
      <c r="A177" s="151" t="s">
        <v>929</v>
      </c>
      <c r="B177" s="150">
        <v>2023</v>
      </c>
      <c r="C177" s="81" t="s">
        <v>38</v>
      </c>
      <c r="D177" s="150" t="s">
        <v>699</v>
      </c>
      <c r="E177" s="150" t="s">
        <v>60</v>
      </c>
      <c r="F177" s="150" t="s">
        <v>40</v>
      </c>
      <c r="G177" s="150" t="s">
        <v>930</v>
      </c>
      <c r="H177" s="150" t="s">
        <v>931</v>
      </c>
      <c r="I177" s="150" t="s">
        <v>60</v>
      </c>
      <c r="J177" s="150" t="s">
        <v>40</v>
      </c>
      <c r="K177" s="150" t="s">
        <v>930</v>
      </c>
      <c r="L177" s="150" t="s">
        <v>931</v>
      </c>
      <c r="M177" t="s">
        <v>259</v>
      </c>
      <c r="N177" s="163" t="s">
        <v>819</v>
      </c>
      <c r="O177" s="81" t="str">
        <f t="shared" si="12"/>
        <v>graellsiiXgraellsii</v>
      </c>
      <c r="P177" s="81" t="str">
        <f t="shared" si="13"/>
        <v>Conspecifics-graellsiiXgraellsii-RiomaiorXRiomaior</v>
      </c>
      <c r="Q177" s="205">
        <v>45048</v>
      </c>
      <c r="R177" s="90" t="s">
        <v>936</v>
      </c>
      <c r="S177" s="90" t="s">
        <v>937</v>
      </c>
      <c r="T177" s="81" t="str">
        <f t="shared" ref="T177:T188" si="15">_xlfn.CONCAT("2023-",R177,"X",S177)</f>
        <v>2023-2.42X2.46</v>
      </c>
      <c r="U177" s="150">
        <v>1</v>
      </c>
      <c r="V177" s="150">
        <v>1</v>
      </c>
      <c r="W177">
        <v>3</v>
      </c>
      <c r="X177" s="150">
        <v>1</v>
      </c>
    </row>
    <row r="178" spans="1:24" x14ac:dyDescent="0.25">
      <c r="A178" s="151" t="s">
        <v>929</v>
      </c>
      <c r="B178" s="150">
        <v>2023</v>
      </c>
      <c r="C178" s="81" t="s">
        <v>38</v>
      </c>
      <c r="D178" s="150" t="s">
        <v>699</v>
      </c>
      <c r="E178" s="150" t="s">
        <v>60</v>
      </c>
      <c r="F178" s="150" t="s">
        <v>40</v>
      </c>
      <c r="G178" s="150" t="s">
        <v>930</v>
      </c>
      <c r="H178" s="150" t="s">
        <v>931</v>
      </c>
      <c r="I178" s="150" t="s">
        <v>60</v>
      </c>
      <c r="J178" s="150" t="s">
        <v>40</v>
      </c>
      <c r="K178" s="150" t="s">
        <v>930</v>
      </c>
      <c r="L178" s="150" t="s">
        <v>931</v>
      </c>
      <c r="M178" s="150" t="s">
        <v>253</v>
      </c>
      <c r="N178" s="163" t="s">
        <v>819</v>
      </c>
      <c r="O178" s="81" t="str">
        <f t="shared" si="12"/>
        <v>graellsiiXgraellsii</v>
      </c>
      <c r="P178" s="81" t="str">
        <f t="shared" si="13"/>
        <v>Conspecifics-graellsiiXgraellsii-RiomaiorXRiomaior</v>
      </c>
      <c r="Q178" s="205">
        <v>45049</v>
      </c>
      <c r="R178" s="90" t="s">
        <v>932</v>
      </c>
      <c r="S178" s="90" t="s">
        <v>935</v>
      </c>
      <c r="T178" s="81" t="str">
        <f t="shared" si="15"/>
        <v>2023-2.43X2.44</v>
      </c>
      <c r="U178" s="150">
        <v>3</v>
      </c>
      <c r="V178" s="150">
        <v>1</v>
      </c>
      <c r="W178">
        <v>1</v>
      </c>
      <c r="X178" s="150">
        <v>1</v>
      </c>
    </row>
    <row r="179" spans="1:24" x14ac:dyDescent="0.25">
      <c r="A179" s="151" t="s">
        <v>929</v>
      </c>
      <c r="B179" s="150">
        <v>2023</v>
      </c>
      <c r="C179" s="81" t="s">
        <v>38</v>
      </c>
      <c r="D179" s="150" t="s">
        <v>699</v>
      </c>
      <c r="E179" s="150" t="s">
        <v>60</v>
      </c>
      <c r="F179" s="150" t="s">
        <v>40</v>
      </c>
      <c r="G179" s="150" t="s">
        <v>930</v>
      </c>
      <c r="H179" s="150" t="s">
        <v>931</v>
      </c>
      <c r="I179" s="150" t="s">
        <v>60</v>
      </c>
      <c r="J179" s="150" t="s">
        <v>40</v>
      </c>
      <c r="K179" s="150" t="s">
        <v>930</v>
      </c>
      <c r="L179" s="150" t="s">
        <v>931</v>
      </c>
      <c r="M179" s="150" t="s">
        <v>259</v>
      </c>
      <c r="N179" s="163" t="s">
        <v>819</v>
      </c>
      <c r="O179" s="81" t="str">
        <f t="shared" si="12"/>
        <v>graellsiiXgraellsii</v>
      </c>
      <c r="P179" s="81" t="str">
        <f t="shared" si="13"/>
        <v>Conspecifics-graellsiiXgraellsii-RiomaiorXRiomaior</v>
      </c>
      <c r="Q179" s="205">
        <v>45049</v>
      </c>
      <c r="R179" s="90" t="s">
        <v>934</v>
      </c>
      <c r="S179" s="90" t="s">
        <v>195</v>
      </c>
      <c r="T179" s="81" t="str">
        <f t="shared" si="15"/>
        <v>2023-2.41X1.29</v>
      </c>
      <c r="U179" s="150">
        <v>2</v>
      </c>
      <c r="V179" s="150">
        <v>1</v>
      </c>
      <c r="W179">
        <v>3</v>
      </c>
      <c r="X179" s="150">
        <v>1</v>
      </c>
    </row>
    <row r="180" spans="1:24" x14ac:dyDescent="0.25">
      <c r="A180" s="151" t="s">
        <v>929</v>
      </c>
      <c r="B180" s="150">
        <v>2023</v>
      </c>
      <c r="C180" s="81" t="s">
        <v>38</v>
      </c>
      <c r="D180" s="150" t="s">
        <v>699</v>
      </c>
      <c r="E180" s="150" t="s">
        <v>60</v>
      </c>
      <c r="F180" s="150" t="s">
        <v>40</v>
      </c>
      <c r="G180" s="150" t="s">
        <v>930</v>
      </c>
      <c r="H180" s="150" t="s">
        <v>931</v>
      </c>
      <c r="I180" s="150" t="s">
        <v>60</v>
      </c>
      <c r="J180" s="150" t="s">
        <v>40</v>
      </c>
      <c r="K180" s="150" t="s">
        <v>930</v>
      </c>
      <c r="L180" s="150" t="s">
        <v>931</v>
      </c>
      <c r="M180" s="150" t="s">
        <v>259</v>
      </c>
      <c r="N180" s="163" t="s">
        <v>819</v>
      </c>
      <c r="O180" s="81" t="str">
        <f t="shared" si="12"/>
        <v>graellsiiXgraellsii</v>
      </c>
      <c r="P180" s="81" t="str">
        <f t="shared" si="13"/>
        <v>Conspecifics-graellsiiXgraellsii-RiomaiorXRiomaior</v>
      </c>
      <c r="Q180" s="205">
        <v>45050</v>
      </c>
      <c r="R180" s="90" t="s">
        <v>938</v>
      </c>
      <c r="S180" s="90" t="s">
        <v>195</v>
      </c>
      <c r="T180" s="81" t="str">
        <f t="shared" si="15"/>
        <v>2023-2.52X1.29</v>
      </c>
      <c r="U180" s="150">
        <v>1</v>
      </c>
      <c r="V180" s="150">
        <v>1</v>
      </c>
      <c r="W180">
        <v>3</v>
      </c>
      <c r="X180" s="150">
        <v>1</v>
      </c>
    </row>
    <row r="181" spans="1:24" x14ac:dyDescent="0.25">
      <c r="A181" s="151" t="s">
        <v>929</v>
      </c>
      <c r="B181" s="150">
        <v>2023</v>
      </c>
      <c r="C181" s="81" t="s">
        <v>38</v>
      </c>
      <c r="D181" s="150" t="s">
        <v>699</v>
      </c>
      <c r="E181" s="150" t="s">
        <v>60</v>
      </c>
      <c r="F181" s="150" t="s">
        <v>40</v>
      </c>
      <c r="G181" s="150" t="s">
        <v>930</v>
      </c>
      <c r="H181" s="150" t="s">
        <v>931</v>
      </c>
      <c r="I181" s="150" t="s">
        <v>60</v>
      </c>
      <c r="J181" s="150" t="s">
        <v>40</v>
      </c>
      <c r="K181" s="150" t="s">
        <v>930</v>
      </c>
      <c r="L181" s="150" t="s">
        <v>931</v>
      </c>
      <c r="M181" s="150" t="s">
        <v>253</v>
      </c>
      <c r="N181" s="163" t="s">
        <v>819</v>
      </c>
      <c r="O181" s="81" t="str">
        <f t="shared" si="12"/>
        <v>graellsiiXgraellsii</v>
      </c>
      <c r="P181" s="81" t="str">
        <f t="shared" si="13"/>
        <v>Conspecifics-graellsiiXgraellsii-RiomaiorXRiomaior</v>
      </c>
      <c r="Q181" s="205">
        <v>45053</v>
      </c>
      <c r="R181" s="90" t="s">
        <v>939</v>
      </c>
      <c r="S181" s="90" t="s">
        <v>940</v>
      </c>
      <c r="T181" s="81" t="str">
        <f t="shared" si="15"/>
        <v>2023-2.53X2.85</v>
      </c>
      <c r="U181" s="150">
        <v>2</v>
      </c>
      <c r="V181" s="150">
        <v>1</v>
      </c>
      <c r="W181">
        <v>3</v>
      </c>
      <c r="X181" s="150">
        <v>1</v>
      </c>
    </row>
    <row r="182" spans="1:24" x14ac:dyDescent="0.25">
      <c r="A182" s="151" t="s">
        <v>929</v>
      </c>
      <c r="B182" s="150">
        <v>2023</v>
      </c>
      <c r="C182" s="81" t="s">
        <v>38</v>
      </c>
      <c r="D182" s="150" t="s">
        <v>699</v>
      </c>
      <c r="E182" s="150" t="s">
        <v>60</v>
      </c>
      <c r="F182" s="150" t="s">
        <v>40</v>
      </c>
      <c r="G182" s="150" t="s">
        <v>930</v>
      </c>
      <c r="H182" s="150" t="s">
        <v>931</v>
      </c>
      <c r="I182" s="150" t="s">
        <v>60</v>
      </c>
      <c r="J182" s="150" t="s">
        <v>40</v>
      </c>
      <c r="K182" s="150" t="s">
        <v>930</v>
      </c>
      <c r="L182" s="150" t="s">
        <v>931</v>
      </c>
      <c r="M182" s="150" t="s">
        <v>253</v>
      </c>
      <c r="N182" s="163" t="s">
        <v>819</v>
      </c>
      <c r="O182" s="81" t="str">
        <f t="shared" si="12"/>
        <v>graellsiiXgraellsii</v>
      </c>
      <c r="P182" s="81" t="str">
        <f t="shared" si="13"/>
        <v>Conspecifics-graellsiiXgraellsii-RiomaiorXRiomaior</v>
      </c>
      <c r="Q182" s="205">
        <v>45053</v>
      </c>
      <c r="R182" s="90" t="s">
        <v>941</v>
      </c>
      <c r="S182" s="90" t="s">
        <v>942</v>
      </c>
      <c r="T182" s="81" t="str">
        <f t="shared" si="15"/>
        <v>2023-2.63X2.76</v>
      </c>
      <c r="U182" s="150">
        <v>1</v>
      </c>
      <c r="V182" s="150">
        <v>1</v>
      </c>
      <c r="W182">
        <v>2</v>
      </c>
      <c r="X182" s="150">
        <v>1</v>
      </c>
    </row>
    <row r="183" spans="1:24" x14ac:dyDescent="0.25">
      <c r="A183" s="151" t="s">
        <v>929</v>
      </c>
      <c r="B183" s="150">
        <v>2023</v>
      </c>
      <c r="C183" s="81" t="s">
        <v>38</v>
      </c>
      <c r="D183" s="150" t="s">
        <v>699</v>
      </c>
      <c r="E183" s="150" t="s">
        <v>60</v>
      </c>
      <c r="F183" s="150" t="s">
        <v>40</v>
      </c>
      <c r="G183" s="150" t="s">
        <v>930</v>
      </c>
      <c r="H183" s="150" t="s">
        <v>931</v>
      </c>
      <c r="I183" s="150" t="s">
        <v>60</v>
      </c>
      <c r="J183" s="150" t="s">
        <v>40</v>
      </c>
      <c r="K183" s="150" t="s">
        <v>930</v>
      </c>
      <c r="L183" s="150" t="s">
        <v>931</v>
      </c>
      <c r="M183" s="150" t="s">
        <v>253</v>
      </c>
      <c r="N183" s="163" t="s">
        <v>819</v>
      </c>
      <c r="O183" s="81" t="str">
        <f t="shared" si="12"/>
        <v>graellsiiXgraellsii</v>
      </c>
      <c r="P183" s="81" t="str">
        <f t="shared" si="13"/>
        <v>Conspecifics-graellsiiXgraellsii-RiomaiorXRiomaior</v>
      </c>
      <c r="Q183" s="205">
        <v>45054</v>
      </c>
      <c r="R183" s="90" t="s">
        <v>939</v>
      </c>
      <c r="S183" s="90" t="s">
        <v>943</v>
      </c>
      <c r="T183" s="81" t="str">
        <f t="shared" si="15"/>
        <v>2023-2.53X2.54</v>
      </c>
      <c r="U183" s="150">
        <v>1</v>
      </c>
      <c r="V183" s="150">
        <v>1</v>
      </c>
      <c r="W183">
        <v>2</v>
      </c>
      <c r="X183" s="150">
        <v>1</v>
      </c>
    </row>
    <row r="184" spans="1:24" x14ac:dyDescent="0.25">
      <c r="A184" s="151" t="s">
        <v>929</v>
      </c>
      <c r="B184" s="150">
        <v>2023</v>
      </c>
      <c r="C184" s="81" t="s">
        <v>38</v>
      </c>
      <c r="D184" s="150" t="s">
        <v>699</v>
      </c>
      <c r="E184" s="150" t="s">
        <v>60</v>
      </c>
      <c r="F184" s="150" t="s">
        <v>40</v>
      </c>
      <c r="G184" s="150" t="s">
        <v>930</v>
      </c>
      <c r="H184" s="150" t="s">
        <v>931</v>
      </c>
      <c r="I184" s="150" t="s">
        <v>60</v>
      </c>
      <c r="J184" s="150" t="s">
        <v>40</v>
      </c>
      <c r="K184" s="150" t="s">
        <v>930</v>
      </c>
      <c r="L184" s="150" t="s">
        <v>931</v>
      </c>
      <c r="M184" s="150" t="s">
        <v>258</v>
      </c>
      <c r="N184" s="163" t="s">
        <v>819</v>
      </c>
      <c r="O184" s="81" t="str">
        <f t="shared" si="12"/>
        <v>graellsiiXgraellsii</v>
      </c>
      <c r="P184" s="81" t="str">
        <f t="shared" si="13"/>
        <v>Conspecifics-graellsiiXgraellsii-RiomaiorXRiomaior</v>
      </c>
      <c r="Q184" s="205">
        <v>45054</v>
      </c>
      <c r="R184" s="90" t="s">
        <v>941</v>
      </c>
      <c r="S184" s="90" t="s">
        <v>944</v>
      </c>
      <c r="T184" s="81" t="str">
        <f t="shared" si="15"/>
        <v>2023-2.63X2.77</v>
      </c>
      <c r="U184" s="150">
        <v>1</v>
      </c>
      <c r="V184" s="150">
        <v>1</v>
      </c>
      <c r="W184">
        <v>2</v>
      </c>
      <c r="X184" s="150">
        <v>1</v>
      </c>
    </row>
    <row r="185" spans="1:24" x14ac:dyDescent="0.25">
      <c r="A185" s="151" t="s">
        <v>929</v>
      </c>
      <c r="B185" s="150">
        <v>2023</v>
      </c>
      <c r="C185" s="81" t="s">
        <v>38</v>
      </c>
      <c r="D185" s="150" t="s">
        <v>699</v>
      </c>
      <c r="E185" s="150" t="s">
        <v>60</v>
      </c>
      <c r="F185" s="150" t="s">
        <v>40</v>
      </c>
      <c r="G185" s="150" t="s">
        <v>930</v>
      </c>
      <c r="H185" s="150" t="s">
        <v>931</v>
      </c>
      <c r="I185" s="150" t="s">
        <v>60</v>
      </c>
      <c r="J185" s="150" t="s">
        <v>40</v>
      </c>
      <c r="K185" s="150" t="s">
        <v>930</v>
      </c>
      <c r="L185" s="150" t="s">
        <v>931</v>
      </c>
      <c r="M185" s="150" t="s">
        <v>253</v>
      </c>
      <c r="N185" s="163" t="s">
        <v>819</v>
      </c>
      <c r="O185" s="81" t="str">
        <f t="shared" si="12"/>
        <v>graellsiiXgraellsii</v>
      </c>
      <c r="P185" s="81" t="str">
        <f t="shared" si="13"/>
        <v>Conspecifics-graellsiiXgraellsii-RiomaiorXRiomaior</v>
      </c>
      <c r="Q185" s="205">
        <v>45054</v>
      </c>
      <c r="R185" s="90" t="s">
        <v>945</v>
      </c>
      <c r="S185" s="90" t="s">
        <v>946</v>
      </c>
      <c r="T185" s="81" t="str">
        <f t="shared" si="15"/>
        <v>2023-2.73X2.61</v>
      </c>
      <c r="U185" s="150">
        <v>1</v>
      </c>
      <c r="V185" s="150">
        <v>1</v>
      </c>
      <c r="W185">
        <v>1</v>
      </c>
      <c r="X185" s="150">
        <v>1</v>
      </c>
    </row>
    <row r="186" spans="1:24" x14ac:dyDescent="0.25">
      <c r="A186" s="151" t="s">
        <v>929</v>
      </c>
      <c r="B186" s="150">
        <v>2023</v>
      </c>
      <c r="C186" s="81" t="s">
        <v>38</v>
      </c>
      <c r="D186" s="150" t="s">
        <v>699</v>
      </c>
      <c r="E186" s="150" t="s">
        <v>60</v>
      </c>
      <c r="F186" s="150" t="s">
        <v>40</v>
      </c>
      <c r="G186" s="150" t="s">
        <v>930</v>
      </c>
      <c r="H186" s="150" t="s">
        <v>931</v>
      </c>
      <c r="I186" s="150" t="s">
        <v>60</v>
      </c>
      <c r="J186" s="150" t="s">
        <v>40</v>
      </c>
      <c r="K186" s="150" t="s">
        <v>930</v>
      </c>
      <c r="L186" s="150" t="s">
        <v>931</v>
      </c>
      <c r="M186" s="150" t="s">
        <v>253</v>
      </c>
      <c r="N186" s="163" t="s">
        <v>819</v>
      </c>
      <c r="O186" s="81" t="str">
        <f t="shared" si="12"/>
        <v>graellsiiXgraellsii</v>
      </c>
      <c r="P186" s="81" t="str">
        <f t="shared" si="13"/>
        <v>Conspecifics-graellsiiXgraellsii-RiomaiorXRiomaior</v>
      </c>
      <c r="Q186" s="205">
        <v>45026</v>
      </c>
      <c r="R186" s="90" t="s">
        <v>947</v>
      </c>
      <c r="S186" s="90" t="s">
        <v>193</v>
      </c>
      <c r="T186" s="81" t="str">
        <f t="shared" si="15"/>
        <v>2023-2.16X2.15</v>
      </c>
      <c r="U186" s="150">
        <v>1</v>
      </c>
      <c r="V186" s="150">
        <v>1</v>
      </c>
      <c r="X186" s="150">
        <v>1</v>
      </c>
    </row>
    <row r="187" spans="1:24" x14ac:dyDescent="0.25">
      <c r="A187" s="151" t="s">
        <v>929</v>
      </c>
      <c r="B187" s="150">
        <v>2023</v>
      </c>
      <c r="C187" s="81" t="s">
        <v>38</v>
      </c>
      <c r="D187" s="150" t="s">
        <v>699</v>
      </c>
      <c r="E187" s="150" t="s">
        <v>60</v>
      </c>
      <c r="F187" s="150" t="s">
        <v>40</v>
      </c>
      <c r="G187" s="150" t="s">
        <v>930</v>
      </c>
      <c r="H187" s="150" t="s">
        <v>931</v>
      </c>
      <c r="I187" s="150" t="s">
        <v>60</v>
      </c>
      <c r="J187" s="150" t="s">
        <v>40</v>
      </c>
      <c r="K187" s="150" t="s">
        <v>930</v>
      </c>
      <c r="L187" s="150" t="s">
        <v>931</v>
      </c>
      <c r="M187" s="150" t="s">
        <v>253</v>
      </c>
      <c r="N187" s="163" t="s">
        <v>819</v>
      </c>
      <c r="O187" s="81" t="str">
        <f t="shared" si="12"/>
        <v>graellsiiXgraellsii</v>
      </c>
      <c r="P187" s="81" t="str">
        <f t="shared" si="13"/>
        <v>Conspecifics-graellsiiXgraellsii-RiomaiorXRiomaior</v>
      </c>
      <c r="Q187" s="205">
        <v>45026</v>
      </c>
      <c r="R187" s="90" t="s">
        <v>948</v>
      </c>
      <c r="S187" s="90" t="s">
        <v>949</v>
      </c>
      <c r="T187" s="81" t="str">
        <f t="shared" si="15"/>
        <v>2023-2.18X2.17</v>
      </c>
      <c r="U187" s="150">
        <v>1</v>
      </c>
      <c r="V187" s="150">
        <v>1</v>
      </c>
      <c r="X187" s="150">
        <v>1</v>
      </c>
    </row>
    <row r="188" spans="1:24" x14ac:dyDescent="0.25">
      <c r="A188" s="151" t="s">
        <v>929</v>
      </c>
      <c r="B188" s="150">
        <v>2023</v>
      </c>
      <c r="C188" s="81" t="s">
        <v>38</v>
      </c>
      <c r="D188" s="150" t="s">
        <v>699</v>
      </c>
      <c r="E188" s="150" t="s">
        <v>60</v>
      </c>
      <c r="F188" s="150" t="s">
        <v>40</v>
      </c>
      <c r="G188" s="150" t="s">
        <v>930</v>
      </c>
      <c r="H188" s="150" t="s">
        <v>931</v>
      </c>
      <c r="I188" s="150" t="s">
        <v>60</v>
      </c>
      <c r="J188" s="150" t="s">
        <v>40</v>
      </c>
      <c r="K188" s="150" t="s">
        <v>930</v>
      </c>
      <c r="L188" s="150" t="s">
        <v>931</v>
      </c>
      <c r="M188" s="150" t="s">
        <v>265</v>
      </c>
      <c r="N188" s="163" t="s">
        <v>819</v>
      </c>
      <c r="O188" s="81" t="str">
        <f t="shared" si="12"/>
        <v>graellsiiXgraellsii</v>
      </c>
      <c r="P188" s="81" t="str">
        <f t="shared" si="13"/>
        <v>Conspecifics-graellsiiXgraellsii-RiomaiorXRiomaior</v>
      </c>
      <c r="Q188" s="205">
        <v>45029</v>
      </c>
      <c r="R188" s="90" t="s">
        <v>947</v>
      </c>
      <c r="S188" s="90" t="s">
        <v>950</v>
      </c>
      <c r="T188" s="81" t="str">
        <f t="shared" si="15"/>
        <v>2023-2.16X2.26</v>
      </c>
      <c r="U188" s="150">
        <v>2</v>
      </c>
      <c r="V188" s="150">
        <v>1</v>
      </c>
      <c r="W188">
        <v>1</v>
      </c>
      <c r="X188" s="150">
        <v>1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218:T1048576 T1:T188">
    <cfRule type="duplicateValues" dxfId="13" priority="39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9"/>
  <sheetViews>
    <sheetView workbookViewId="0"/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89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 t="str">
        <v>2023-2.43X1.28</v>
      </c>
      <c r="B175" s="36" t="str">
        <f>INDEX(Allopatrics_Mechanical!$P$2:$P$998,MATCH(Allopatrics_Mechanical_R!$A175,Allopatrics_Mechanical!$T$2:$T$998,0))</f>
        <v>Conspecifics-graellsiiXgraellsii-RiomaiorXRiomaior</v>
      </c>
      <c r="C175" s="36">
        <f>CEILING(SUMIF(Allopatrics_Mechanical!T$2:T$998,Allopatrics_Mechanical_R!$A175,Allopatrics_Mechanical!V$2:V$998)/SUMIF(Allopatrics_Mechanical!T$2:T$998,Allopatrics_Mechanical_R!$A175,Allopatrics_Mechanical!U$2:U$998),1)</f>
        <v>1</v>
      </c>
      <c r="D175" s="36">
        <f>IFERROR(CEILING(SUMIF(Allopatrics_Mechanical!T$2:T$998,Allopatrics_Mechanical_R!$A175,Allopatrics_Mechanical!X$2:X$998)/SUMIF(Allopatrics_Mechanical!T$2:T$998,Allopatrics_Mechanical_R!$A175,Allopatrics_Mechanical!V$2:V$998),1), "NA")</f>
        <v>1</v>
      </c>
    </row>
    <row r="176" spans="1:4" x14ac:dyDescent="0.25">
      <c r="A176" s="36" t="str">
        <v>2023-2.41X2.44</v>
      </c>
      <c r="B176" s="36" t="str">
        <f>INDEX(Allopatrics_Mechanical!$P$2:$P$998,MATCH(Allopatrics_Mechanical_R!$A176,Allopatrics_Mechanical!$T$2:$T$998,0))</f>
        <v>Conspecifics-graellsiiXgraellsii-RiomaiorXRiomaior</v>
      </c>
      <c r="C176" s="36">
        <f>CEILING(SUMIF(Allopatrics_Mechanical!T$2:T$998,Allopatrics_Mechanical_R!$A176,Allopatrics_Mechanical!V$2:V$998)/SUMIF(Allopatrics_Mechanical!T$2:T$998,Allopatrics_Mechanical_R!$A176,Allopatrics_Mechanical!U$2:U$998),1)</f>
        <v>1</v>
      </c>
      <c r="D176" s="36">
        <f>IFERROR(CEILING(SUMIF(Allopatrics_Mechanical!T$2:T$998,Allopatrics_Mechanical_R!$A176,Allopatrics_Mechanical!X$2:X$998)/SUMIF(Allopatrics_Mechanical!T$2:T$998,Allopatrics_Mechanical_R!$A176,Allopatrics_Mechanical!V$2:V$998),1), "NA")</f>
        <v>1</v>
      </c>
    </row>
    <row r="177" spans="1:4" x14ac:dyDescent="0.25">
      <c r="A177" s="36" t="str">
        <v>2023-2.42X2.46</v>
      </c>
      <c r="B177" s="36" t="str">
        <f>INDEX(Allopatrics_Mechanical!$P$2:$P$998,MATCH(Allopatrics_Mechanical_R!$A177,Allopatrics_Mechanical!$T$2:$T$998,0))</f>
        <v>Conspecifics-graellsiiXgraellsii-RiomaiorXRiomaior</v>
      </c>
      <c r="C177" s="36">
        <f>CEILING(SUMIF(Allopatrics_Mechanical!T$2:T$998,Allopatrics_Mechanical_R!$A177,Allopatrics_Mechanical!V$2:V$998)/SUMIF(Allopatrics_Mechanical!T$2:T$998,Allopatrics_Mechanical_R!$A177,Allopatrics_Mechanical!U$2:U$998),1)</f>
        <v>1</v>
      </c>
      <c r="D177" s="36">
        <f>IFERROR(CEILING(SUMIF(Allopatrics_Mechanical!T$2:T$998,Allopatrics_Mechanical_R!$A177,Allopatrics_Mechanical!X$2:X$998)/SUMIF(Allopatrics_Mechanical!T$2:T$998,Allopatrics_Mechanical_R!$A177,Allopatrics_Mechanical!V$2:V$998),1), "NA")</f>
        <v>1</v>
      </c>
    </row>
    <row r="178" spans="1:4" x14ac:dyDescent="0.25">
      <c r="A178" s="36" t="str">
        <v>2023-2.43X2.44</v>
      </c>
      <c r="B178" s="36" t="str">
        <f>INDEX(Allopatrics_Mechanical!$P$2:$P$998,MATCH(Allopatrics_Mechanical_R!$A178,Allopatrics_Mechanical!$T$2:$T$998,0))</f>
        <v>Conspecifics-graellsiiXgraellsii-RiomaiorXRiomaior</v>
      </c>
      <c r="C178" s="36">
        <f>CEILING(SUMIF(Allopatrics_Mechanical!T$2:T$998,Allopatrics_Mechanical_R!$A178,Allopatrics_Mechanical!V$2:V$998)/SUMIF(Allopatrics_Mechanical!T$2:T$998,Allopatrics_Mechanical_R!$A178,Allopatrics_Mechanical!U$2:U$998),1)</f>
        <v>1</v>
      </c>
      <c r="D178" s="36">
        <f>IFERROR(CEILING(SUMIF(Allopatrics_Mechanical!T$2:T$998,Allopatrics_Mechanical_R!$A178,Allopatrics_Mechanical!X$2:X$998)/SUMIF(Allopatrics_Mechanical!T$2:T$998,Allopatrics_Mechanical_R!$A178,Allopatrics_Mechanical!V$2:V$998),1), "NA")</f>
        <v>1</v>
      </c>
    </row>
    <row r="179" spans="1:4" x14ac:dyDescent="0.25">
      <c r="A179" s="36" t="str">
        <v>2023-2.41X1.29</v>
      </c>
      <c r="B179" s="36" t="str">
        <f>INDEX(Allopatrics_Mechanical!$P$2:$P$998,MATCH(Allopatrics_Mechanical_R!$A179,Allopatrics_Mechanical!$T$2:$T$998,0))</f>
        <v>Conspecifics-graellsiiXgraellsii-RiomaiorXRiomaior</v>
      </c>
      <c r="C179" s="36">
        <f>CEILING(SUMIF(Allopatrics_Mechanical!T$2:T$998,Allopatrics_Mechanical_R!$A179,Allopatrics_Mechanical!V$2:V$998)/SUMIF(Allopatrics_Mechanical!T$2:T$998,Allopatrics_Mechanical_R!$A179,Allopatrics_Mechanical!U$2:U$998),1)</f>
        <v>1</v>
      </c>
      <c r="D179" s="36">
        <f>IFERROR(CEILING(SUMIF(Allopatrics_Mechanical!T$2:T$998,Allopatrics_Mechanical_R!$A179,Allopatrics_Mechanical!X$2:X$998)/SUMIF(Allopatrics_Mechanical!T$2:T$998,Allopatrics_Mechanical_R!$A179,Allopatrics_Mechanical!V$2:V$998),1), "NA")</f>
        <v>1</v>
      </c>
    </row>
    <row r="180" spans="1:4" x14ac:dyDescent="0.25">
      <c r="A180" s="36" t="str">
        <v>2023-2.52X1.29</v>
      </c>
      <c r="B180" s="36" t="str">
        <f>INDEX(Allopatrics_Mechanical!$P$2:$P$998,MATCH(Allopatrics_Mechanical_R!$A180,Allopatrics_Mechanical!$T$2:$T$998,0))</f>
        <v>Conspecifics-graellsiiXgraellsii-RiomaiorXRiomaior</v>
      </c>
      <c r="C180" s="36">
        <f>CEILING(SUMIF(Allopatrics_Mechanical!T$2:T$998,Allopatrics_Mechanical_R!$A180,Allopatrics_Mechanical!V$2:V$998)/SUMIF(Allopatrics_Mechanical!T$2:T$998,Allopatrics_Mechanical_R!$A180,Allopatrics_Mechanical!U$2:U$998),1)</f>
        <v>1</v>
      </c>
      <c r="D180" s="36">
        <f>IFERROR(CEILING(SUMIF(Allopatrics_Mechanical!T$2:T$998,Allopatrics_Mechanical_R!$A180,Allopatrics_Mechanical!X$2:X$998)/SUMIF(Allopatrics_Mechanical!T$2:T$998,Allopatrics_Mechanical_R!$A180,Allopatrics_Mechanical!V$2:V$998),1), "NA")</f>
        <v>1</v>
      </c>
    </row>
    <row r="181" spans="1:4" x14ac:dyDescent="0.25">
      <c r="A181" s="36" t="str">
        <v>2023-2.53X2.85</v>
      </c>
      <c r="B181" s="36" t="str">
        <f>INDEX(Allopatrics_Mechanical!$P$2:$P$998,MATCH(Allopatrics_Mechanical_R!$A181,Allopatrics_Mechanical!$T$2:$T$998,0))</f>
        <v>Conspecifics-graellsiiXgraellsii-RiomaiorXRiomaior</v>
      </c>
      <c r="C181" s="36">
        <f>CEILING(SUMIF(Allopatrics_Mechanical!T$2:T$998,Allopatrics_Mechanical_R!$A181,Allopatrics_Mechanical!V$2:V$998)/SUMIF(Allopatrics_Mechanical!T$2:T$998,Allopatrics_Mechanical_R!$A181,Allopatrics_Mechanical!U$2:U$998),1)</f>
        <v>1</v>
      </c>
      <c r="D181" s="36">
        <f>IFERROR(CEILING(SUMIF(Allopatrics_Mechanical!T$2:T$998,Allopatrics_Mechanical_R!$A181,Allopatrics_Mechanical!X$2:X$998)/SUMIF(Allopatrics_Mechanical!T$2:T$998,Allopatrics_Mechanical_R!$A181,Allopatrics_Mechanical!V$2:V$998),1), "NA")</f>
        <v>1</v>
      </c>
    </row>
    <row r="182" spans="1:4" x14ac:dyDescent="0.25">
      <c r="A182" s="36" t="str">
        <v>2023-2.63X2.76</v>
      </c>
      <c r="B182" s="36" t="str">
        <f>INDEX(Allopatrics_Mechanical!$P$2:$P$998,MATCH(Allopatrics_Mechanical_R!$A182,Allopatrics_Mechanical!$T$2:$T$998,0))</f>
        <v>Conspecifics-graellsiiXgraellsii-RiomaiorXRiomaior</v>
      </c>
      <c r="C182" s="36">
        <f>CEILING(SUMIF(Allopatrics_Mechanical!T$2:T$998,Allopatrics_Mechanical_R!$A182,Allopatrics_Mechanical!V$2:V$998)/SUMIF(Allopatrics_Mechanical!T$2:T$998,Allopatrics_Mechanical_R!$A182,Allopatrics_Mechanical!U$2:U$998),1)</f>
        <v>1</v>
      </c>
      <c r="D182" s="36">
        <f>IFERROR(CEILING(SUMIF(Allopatrics_Mechanical!T$2:T$998,Allopatrics_Mechanical_R!$A182,Allopatrics_Mechanical!X$2:X$998)/SUMIF(Allopatrics_Mechanical!T$2:T$998,Allopatrics_Mechanical_R!$A182,Allopatrics_Mechanical!V$2:V$998),1), "NA")</f>
        <v>1</v>
      </c>
    </row>
    <row r="183" spans="1:4" x14ac:dyDescent="0.25">
      <c r="A183" s="36" t="str">
        <v>2023-2.53X2.54</v>
      </c>
      <c r="B183" s="36" t="str">
        <f>INDEX(Allopatrics_Mechanical!$P$2:$P$998,MATCH(Allopatrics_Mechanical_R!$A183,Allopatrics_Mechanical!$T$2:$T$998,0))</f>
        <v>Conspecifics-graellsiiXgraellsii-RiomaiorXRiomaior</v>
      </c>
      <c r="C183" s="36">
        <f>CEILING(SUMIF(Allopatrics_Mechanical!T$2:T$998,Allopatrics_Mechanical_R!$A183,Allopatrics_Mechanical!V$2:V$998)/SUMIF(Allopatrics_Mechanical!T$2:T$998,Allopatrics_Mechanical_R!$A183,Allopatrics_Mechanical!U$2:U$998),1)</f>
        <v>1</v>
      </c>
      <c r="D183" s="36">
        <f>IFERROR(CEILING(SUMIF(Allopatrics_Mechanical!T$2:T$998,Allopatrics_Mechanical_R!$A183,Allopatrics_Mechanical!X$2:X$998)/SUMIF(Allopatrics_Mechanical!T$2:T$998,Allopatrics_Mechanical_R!$A183,Allopatrics_Mechanical!V$2:V$998),1), "NA")</f>
        <v>1</v>
      </c>
    </row>
    <row r="184" spans="1:4" x14ac:dyDescent="0.25">
      <c r="A184" s="36" t="str">
        <v>2023-2.63X2.77</v>
      </c>
      <c r="B184" s="36" t="str">
        <f>INDEX(Allopatrics_Mechanical!$P$2:$P$998,MATCH(Allopatrics_Mechanical_R!$A184,Allopatrics_Mechanical!$T$2:$T$998,0))</f>
        <v>Conspecifics-graellsiiXgraellsii-RiomaiorXRiomaior</v>
      </c>
      <c r="C184" s="36">
        <f>CEILING(SUMIF(Allopatrics_Mechanical!T$2:T$998,Allopatrics_Mechanical_R!$A184,Allopatrics_Mechanical!V$2:V$998)/SUMIF(Allopatrics_Mechanical!T$2:T$998,Allopatrics_Mechanical_R!$A184,Allopatrics_Mechanical!U$2:U$998),1)</f>
        <v>1</v>
      </c>
      <c r="D184" s="36">
        <f>IFERROR(CEILING(SUMIF(Allopatrics_Mechanical!T$2:T$998,Allopatrics_Mechanical_R!$A184,Allopatrics_Mechanical!X$2:X$998)/SUMIF(Allopatrics_Mechanical!T$2:T$998,Allopatrics_Mechanical_R!$A184,Allopatrics_Mechanical!V$2:V$998),1), "NA")</f>
        <v>1</v>
      </c>
    </row>
    <row r="185" spans="1:4" x14ac:dyDescent="0.25">
      <c r="A185" s="36" t="str">
        <v>2023-2.73X2.61</v>
      </c>
      <c r="B185" s="36" t="str">
        <f>INDEX(Allopatrics_Mechanical!$P$2:$P$998,MATCH(Allopatrics_Mechanical_R!$A185,Allopatrics_Mechanical!$T$2:$T$998,0))</f>
        <v>Conspecifics-graellsiiXgraellsii-RiomaiorXRiomaior</v>
      </c>
      <c r="C185" s="36">
        <f>CEILING(SUMIF(Allopatrics_Mechanical!T$2:T$998,Allopatrics_Mechanical_R!$A185,Allopatrics_Mechanical!V$2:V$998)/SUMIF(Allopatrics_Mechanical!T$2:T$998,Allopatrics_Mechanical_R!$A185,Allopatrics_Mechanical!U$2:U$998),1)</f>
        <v>1</v>
      </c>
      <c r="D185" s="36">
        <f>IFERROR(CEILING(SUMIF(Allopatrics_Mechanical!T$2:T$998,Allopatrics_Mechanical_R!$A185,Allopatrics_Mechanical!X$2:X$998)/SUMIF(Allopatrics_Mechanical!T$2:T$998,Allopatrics_Mechanical_R!$A185,Allopatrics_Mechanical!V$2:V$998),1), "NA")</f>
        <v>1</v>
      </c>
    </row>
    <row r="186" spans="1:4" x14ac:dyDescent="0.25">
      <c r="A186" s="36" t="str">
        <v>2023-2.16X2.15</v>
      </c>
      <c r="B186" s="36" t="str">
        <f>INDEX(Allopatrics_Mechanical!$P$2:$P$998,MATCH(Allopatrics_Mechanical_R!$A186,Allopatrics_Mechanical!$T$2:$T$998,0))</f>
        <v>Conspecifics-graellsiiXgraellsii-RiomaiorXRiomaior</v>
      </c>
      <c r="C186" s="36">
        <f>CEILING(SUMIF(Allopatrics_Mechanical!T$2:T$998,Allopatrics_Mechanical_R!$A186,Allopatrics_Mechanical!V$2:V$998)/SUMIF(Allopatrics_Mechanical!T$2:T$998,Allopatrics_Mechanical_R!$A186,Allopatrics_Mechanical!U$2:U$998),1)</f>
        <v>1</v>
      </c>
      <c r="D186" s="36">
        <f>IFERROR(CEILING(SUMIF(Allopatrics_Mechanical!T$2:T$998,Allopatrics_Mechanical_R!$A186,Allopatrics_Mechanical!X$2:X$998)/SUMIF(Allopatrics_Mechanical!T$2:T$998,Allopatrics_Mechanical_R!$A186,Allopatrics_Mechanical!V$2:V$998),1), "NA")</f>
        <v>1</v>
      </c>
    </row>
    <row r="187" spans="1:4" x14ac:dyDescent="0.25">
      <c r="A187" s="36" t="str">
        <v>2023-2.18X2.17</v>
      </c>
      <c r="B187" s="36" t="str">
        <f>INDEX(Allopatrics_Mechanical!$P$2:$P$998,MATCH(Allopatrics_Mechanical_R!$A187,Allopatrics_Mechanical!$T$2:$T$998,0))</f>
        <v>Conspecifics-graellsiiXgraellsii-RiomaiorXRiomaior</v>
      </c>
      <c r="C187" s="36">
        <f>CEILING(SUMIF(Allopatrics_Mechanical!T$2:T$998,Allopatrics_Mechanical_R!$A187,Allopatrics_Mechanical!V$2:V$998)/SUMIF(Allopatrics_Mechanical!T$2:T$998,Allopatrics_Mechanical_R!$A187,Allopatrics_Mechanical!U$2:U$998),1)</f>
        <v>1</v>
      </c>
      <c r="D187" s="36">
        <f>IFERROR(CEILING(SUMIF(Allopatrics_Mechanical!T$2:T$998,Allopatrics_Mechanical_R!$A187,Allopatrics_Mechanical!X$2:X$998)/SUMIF(Allopatrics_Mechanical!T$2:T$998,Allopatrics_Mechanical_R!$A187,Allopatrics_Mechanical!V$2:V$998),1), "NA")</f>
        <v>1</v>
      </c>
    </row>
    <row r="188" spans="1:4" x14ac:dyDescent="0.25">
      <c r="A188" s="36" t="str">
        <v>2023-2.16X2.26</v>
      </c>
      <c r="B188" s="36" t="str">
        <f>INDEX(Allopatrics_Mechanical!$P$2:$P$998,MATCH(Allopatrics_Mechanical_R!$A188,Allopatrics_Mechanical!$T$2:$T$998,0))</f>
        <v>Conspecifics-graellsiiXgraellsii-RiomaiorXRiomaior</v>
      </c>
      <c r="C188" s="36">
        <f>CEILING(SUMIF(Allopatrics_Mechanical!T$2:T$998,Allopatrics_Mechanical_R!$A188,Allopatrics_Mechanical!V$2:V$998)/SUMIF(Allopatrics_Mechanical!T$2:T$998,Allopatrics_Mechanical_R!$A188,Allopatrics_Mechanical!U$2:U$998),1)</f>
        <v>1</v>
      </c>
      <c r="D188" s="36">
        <f>IFERROR(CEILING(SUMIF(Allopatrics_Mechanical!T$2:T$998,Allopatrics_Mechanical_R!$A188,Allopatrics_Mechanical!X$2:X$998)/SUMIF(Allopatrics_Mechanical!T$2:T$998,Allopatrics_Mechanical_R!$A188,Allopatrics_Mechanical!V$2:V$998),1), "NA")</f>
        <v>1</v>
      </c>
    </row>
    <row r="189" spans="1:4" x14ac:dyDescent="0.25">
      <c r="A189" s="36">
        <v>0</v>
      </c>
    </row>
  </sheetData>
  <autoFilter ref="A1:D164" xr:uid="{A15A75F5-CCB4-45EF-9696-69CD0792D02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workbookViewId="0"/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7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7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7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7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7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7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7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7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7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7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7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7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7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7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7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7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7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7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7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7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7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7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7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7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7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7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7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7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7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7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7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7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7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7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7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7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7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7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7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7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7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7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7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7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7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7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7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7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7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7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7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7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7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7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7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7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7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7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7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7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7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7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7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7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7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7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7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7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7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7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7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7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7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7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7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7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7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7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7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7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7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7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7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7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7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7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7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7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7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7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7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7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7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7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7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7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7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7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7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7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7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7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7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7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7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7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7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7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7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7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7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7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7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7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7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7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7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7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7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7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7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7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7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7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7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7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7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7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7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7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7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7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822</v>
      </c>
      <c r="I134" s="36" t="s">
        <v>39</v>
      </c>
      <c r="J134" s="36" t="s">
        <v>40</v>
      </c>
      <c r="K134" s="36" t="s">
        <v>255</v>
      </c>
      <c r="L134" s="36" t="s">
        <v>822</v>
      </c>
      <c r="M134" s="36" t="s">
        <v>253</v>
      </c>
      <c r="N134" s="36" t="s">
        <v>840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841</v>
      </c>
      <c r="R134" s="37" t="s">
        <v>842</v>
      </c>
      <c r="T134" s="167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822</v>
      </c>
      <c r="I135" s="36" t="s">
        <v>39</v>
      </c>
      <c r="J135" s="36" t="s">
        <v>40</v>
      </c>
      <c r="K135" s="36" t="s">
        <v>255</v>
      </c>
      <c r="L135" s="36" t="s">
        <v>822</v>
      </c>
      <c r="M135" s="36" t="s">
        <v>253</v>
      </c>
      <c r="N135" s="36" t="s">
        <v>840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843</v>
      </c>
      <c r="R135" s="37" t="s">
        <v>844</v>
      </c>
      <c r="T135" s="167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822</v>
      </c>
      <c r="I136" s="36" t="s">
        <v>39</v>
      </c>
      <c r="J136" s="36" t="s">
        <v>40</v>
      </c>
      <c r="K136" s="36" t="s">
        <v>255</v>
      </c>
      <c r="L136" s="36" t="s">
        <v>822</v>
      </c>
      <c r="M136" s="36" t="s">
        <v>253</v>
      </c>
      <c r="N136" s="36" t="s">
        <v>840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845</v>
      </c>
      <c r="R136" s="37" t="s">
        <v>846</v>
      </c>
      <c r="T136" s="167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822</v>
      </c>
      <c r="I137" s="36" t="s">
        <v>39</v>
      </c>
      <c r="J137" s="36" t="s">
        <v>40</v>
      </c>
      <c r="K137" s="36" t="s">
        <v>255</v>
      </c>
      <c r="L137" s="36" t="s">
        <v>822</v>
      </c>
      <c r="M137" s="36" t="s">
        <v>253</v>
      </c>
      <c r="N137" s="36" t="s">
        <v>840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847</v>
      </c>
      <c r="R137" s="37" t="s">
        <v>848</v>
      </c>
      <c r="T137" s="167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822</v>
      </c>
      <c r="I138" s="36" t="s">
        <v>39</v>
      </c>
      <c r="J138" s="36" t="s">
        <v>40</v>
      </c>
      <c r="K138" s="36" t="s">
        <v>255</v>
      </c>
      <c r="L138" s="36" t="s">
        <v>822</v>
      </c>
      <c r="M138" s="36" t="s">
        <v>253</v>
      </c>
      <c r="N138" s="36" t="s">
        <v>840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847</v>
      </c>
      <c r="R138" s="37" t="s">
        <v>849</v>
      </c>
      <c r="T138" s="167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822</v>
      </c>
      <c r="I139" s="36" t="s">
        <v>39</v>
      </c>
      <c r="J139" s="36" t="s">
        <v>40</v>
      </c>
      <c r="K139" s="36" t="s">
        <v>255</v>
      </c>
      <c r="L139" s="36" t="s">
        <v>822</v>
      </c>
      <c r="M139" s="36" t="s">
        <v>253</v>
      </c>
      <c r="N139" s="36" t="s">
        <v>840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850</v>
      </c>
      <c r="R139" s="37" t="s">
        <v>851</v>
      </c>
      <c r="T139" s="167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822</v>
      </c>
      <c r="I140" s="36" t="s">
        <v>39</v>
      </c>
      <c r="J140" s="36" t="s">
        <v>40</v>
      </c>
      <c r="K140" s="36" t="s">
        <v>255</v>
      </c>
      <c r="L140" s="36" t="s">
        <v>822</v>
      </c>
      <c r="M140" s="36" t="s">
        <v>253</v>
      </c>
      <c r="N140" s="36" t="s">
        <v>840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852</v>
      </c>
      <c r="R140" s="37" t="s">
        <v>853</v>
      </c>
      <c r="T140" s="167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822</v>
      </c>
      <c r="I141" s="36" t="s">
        <v>39</v>
      </c>
      <c r="J141" s="36" t="s">
        <v>40</v>
      </c>
      <c r="K141" s="36" t="s">
        <v>255</v>
      </c>
      <c r="L141" s="36" t="s">
        <v>822</v>
      </c>
      <c r="M141" s="36" t="s">
        <v>253</v>
      </c>
      <c r="N141" s="36" t="s">
        <v>840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852</v>
      </c>
      <c r="R141" s="37" t="s">
        <v>854</v>
      </c>
      <c r="T141" s="167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822</v>
      </c>
      <c r="I142" s="36" t="s">
        <v>39</v>
      </c>
      <c r="J142" s="36" t="s">
        <v>40</v>
      </c>
      <c r="K142" s="36" t="s">
        <v>255</v>
      </c>
      <c r="L142" s="36" t="s">
        <v>822</v>
      </c>
      <c r="M142" s="36" t="s">
        <v>253</v>
      </c>
      <c r="N142" s="36" t="s">
        <v>840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855</v>
      </c>
      <c r="R142" s="37" t="s">
        <v>856</v>
      </c>
      <c r="T142" s="167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822</v>
      </c>
      <c r="I143" s="36" t="s">
        <v>39</v>
      </c>
      <c r="J143" s="36" t="s">
        <v>40</v>
      </c>
      <c r="K143" s="36" t="s">
        <v>255</v>
      </c>
      <c r="L143" s="36" t="s">
        <v>822</v>
      </c>
      <c r="M143" s="36" t="s">
        <v>253</v>
      </c>
      <c r="N143" s="36" t="s">
        <v>840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857</v>
      </c>
      <c r="R143" s="37" t="s">
        <v>858</v>
      </c>
      <c r="T143" s="167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822</v>
      </c>
      <c r="I144" s="36" t="s">
        <v>39</v>
      </c>
      <c r="J144" s="36" t="s">
        <v>40</v>
      </c>
      <c r="K144" s="36" t="s">
        <v>255</v>
      </c>
      <c r="L144" s="36" t="s">
        <v>822</v>
      </c>
      <c r="M144" s="36" t="s">
        <v>253</v>
      </c>
      <c r="N144" s="36" t="s">
        <v>840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850</v>
      </c>
      <c r="R144" s="37" t="s">
        <v>859</v>
      </c>
      <c r="T144" s="167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822</v>
      </c>
      <c r="I145" s="36" t="s">
        <v>39</v>
      </c>
      <c r="J145" s="36" t="s">
        <v>40</v>
      </c>
      <c r="K145" s="36" t="s">
        <v>255</v>
      </c>
      <c r="L145" s="36" t="s">
        <v>822</v>
      </c>
      <c r="M145" s="36" t="s">
        <v>253</v>
      </c>
      <c r="N145" s="36" t="s">
        <v>840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860</v>
      </c>
      <c r="R145" s="37" t="s">
        <v>861</v>
      </c>
      <c r="T145" s="167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822</v>
      </c>
      <c r="I146" s="36" t="s">
        <v>39</v>
      </c>
      <c r="J146" s="36" t="s">
        <v>40</v>
      </c>
      <c r="K146" s="36" t="s">
        <v>255</v>
      </c>
      <c r="L146" s="36" t="s">
        <v>822</v>
      </c>
      <c r="M146" s="36" t="s">
        <v>253</v>
      </c>
      <c r="N146" s="36" t="s">
        <v>840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857</v>
      </c>
      <c r="R146" s="37" t="s">
        <v>862</v>
      </c>
      <c r="T146" s="167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822</v>
      </c>
      <c r="I147" s="36" t="s">
        <v>39</v>
      </c>
      <c r="J147" s="36" t="s">
        <v>40</v>
      </c>
      <c r="K147" s="36" t="s">
        <v>255</v>
      </c>
      <c r="L147" s="36" t="s">
        <v>822</v>
      </c>
      <c r="M147" s="36" t="s">
        <v>253</v>
      </c>
      <c r="N147" s="36" t="s">
        <v>840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863</v>
      </c>
      <c r="R147" s="37" t="s">
        <v>864</v>
      </c>
      <c r="T147" s="167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822</v>
      </c>
      <c r="I148" s="36" t="s">
        <v>39</v>
      </c>
      <c r="J148" s="36" t="s">
        <v>40</v>
      </c>
      <c r="K148" s="36" t="s">
        <v>255</v>
      </c>
      <c r="L148" s="36" t="s">
        <v>822</v>
      </c>
      <c r="M148" s="36" t="s">
        <v>253</v>
      </c>
      <c r="N148" s="36" t="s">
        <v>840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865</v>
      </c>
      <c r="R148" s="37" t="s">
        <v>866</v>
      </c>
      <c r="T148" s="167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822</v>
      </c>
      <c r="I149" s="36" t="s">
        <v>39</v>
      </c>
      <c r="J149" s="36" t="s">
        <v>40</v>
      </c>
      <c r="K149" s="36" t="s">
        <v>255</v>
      </c>
      <c r="L149" s="36" t="s">
        <v>822</v>
      </c>
      <c r="M149" s="36" t="s">
        <v>253</v>
      </c>
      <c r="N149" s="36" t="s">
        <v>840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865</v>
      </c>
      <c r="R149" s="37" t="s">
        <v>867</v>
      </c>
      <c r="T149" s="167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822</v>
      </c>
      <c r="I150" s="36" t="s">
        <v>39</v>
      </c>
      <c r="J150" s="36" t="s">
        <v>40</v>
      </c>
      <c r="K150" s="36" t="s">
        <v>255</v>
      </c>
      <c r="L150" s="36" t="s">
        <v>822</v>
      </c>
      <c r="M150" s="36" t="s">
        <v>253</v>
      </c>
      <c r="N150" s="36" t="s">
        <v>840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868</v>
      </c>
      <c r="R150" s="37" t="s">
        <v>869</v>
      </c>
      <c r="T150" s="167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822</v>
      </c>
      <c r="I151" s="36" t="s">
        <v>39</v>
      </c>
      <c r="J151" s="36" t="s">
        <v>40</v>
      </c>
      <c r="K151" s="36" t="s">
        <v>255</v>
      </c>
      <c r="L151" s="36" t="s">
        <v>822</v>
      </c>
      <c r="M151" s="36" t="s">
        <v>253</v>
      </c>
      <c r="N151" s="36" t="s">
        <v>840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868</v>
      </c>
      <c r="R151" s="37" t="s">
        <v>870</v>
      </c>
      <c r="T151" s="167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822</v>
      </c>
      <c r="I152" s="36" t="s">
        <v>39</v>
      </c>
      <c r="J152" s="36" t="s">
        <v>40</v>
      </c>
      <c r="K152" s="36" t="s">
        <v>255</v>
      </c>
      <c r="L152" s="36" t="s">
        <v>822</v>
      </c>
      <c r="M152" s="36" t="s">
        <v>253</v>
      </c>
      <c r="N152" s="36" t="s">
        <v>840</v>
      </c>
      <c r="O152" s="36" t="str">
        <f t="shared" si="38"/>
        <v>elegansXelegans</v>
      </c>
      <c r="P152" s="36" t="str">
        <f t="shared" si="36"/>
        <v>F0-elegansXelegans</v>
      </c>
      <c r="Q152" s="36" t="s">
        <v>839</v>
      </c>
      <c r="R152" s="37" t="s">
        <v>871</v>
      </c>
      <c r="T152" s="167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822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872</v>
      </c>
      <c r="R153" s="37" t="s">
        <v>873</v>
      </c>
      <c r="T153" s="167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822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874</v>
      </c>
      <c r="R154" s="37" t="s">
        <v>875</v>
      </c>
      <c r="T154" s="167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822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876</v>
      </c>
      <c r="R155" s="37" t="s">
        <v>877</v>
      </c>
      <c r="T155" s="167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822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878</v>
      </c>
      <c r="R156" s="37" t="s">
        <v>879</v>
      </c>
      <c r="T156" s="167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822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880</v>
      </c>
      <c r="R157" s="37" t="s">
        <v>881</v>
      </c>
      <c r="T157" s="167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822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882</v>
      </c>
      <c r="R158" s="37" t="s">
        <v>883</v>
      </c>
      <c r="T158" s="167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822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884</v>
      </c>
      <c r="R159" s="37" t="s">
        <v>885</v>
      </c>
      <c r="T159" s="167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822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886</v>
      </c>
      <c r="R160" s="37" t="s">
        <v>887</v>
      </c>
      <c r="T160" s="167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822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888</v>
      </c>
      <c r="R161" s="37" t="s">
        <v>889</v>
      </c>
      <c r="T161" s="167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822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850</v>
      </c>
      <c r="R162" s="37" t="s">
        <v>890</v>
      </c>
      <c r="T162" s="167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743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840</v>
      </c>
      <c r="O163" s="36" t="str">
        <f t="shared" si="38"/>
        <v>graellsiiXgraellsii</v>
      </c>
      <c r="P163" s="36" t="str">
        <f t="shared" si="36"/>
        <v>F0-graellsiiXgraellsii</v>
      </c>
      <c r="Q163" s="157">
        <v>43302</v>
      </c>
      <c r="R163" s="36" t="s">
        <v>755</v>
      </c>
      <c r="T163" s="167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58"/>
      <c r="AA163" s="36"/>
      <c r="AB163" s="36"/>
      <c r="AC163" s="36"/>
      <c r="AD163" s="156">
        <v>32</v>
      </c>
      <c r="AE163" s="156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743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840</v>
      </c>
      <c r="O164" s="36" t="str">
        <f t="shared" si="38"/>
        <v>graellsiiXgraellsii</v>
      </c>
      <c r="P164" s="36" t="str">
        <f t="shared" si="36"/>
        <v>F0-graellsiiXgraellsii</v>
      </c>
      <c r="Q164" s="157">
        <v>43302</v>
      </c>
      <c r="R164" s="36" t="s">
        <v>367</v>
      </c>
      <c r="T164" s="167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58"/>
      <c r="AA164" s="36"/>
      <c r="AB164" s="36"/>
      <c r="AC164" s="36"/>
      <c r="AD164" s="156">
        <v>210</v>
      </c>
      <c r="AE164" s="156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743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840</v>
      </c>
      <c r="O165" s="36" t="str">
        <f t="shared" si="38"/>
        <v>graellsiiXgraellsii</v>
      </c>
      <c r="P165" s="36" t="str">
        <f t="shared" si="36"/>
        <v>F0-graellsiiXgraellsii</v>
      </c>
      <c r="Q165" s="157">
        <v>43302</v>
      </c>
      <c r="R165" s="36" t="s">
        <v>750</v>
      </c>
      <c r="T165" s="167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58"/>
      <c r="AA165" s="36"/>
      <c r="AB165" s="36"/>
      <c r="AC165" s="36"/>
      <c r="AD165" s="156">
        <v>42</v>
      </c>
      <c r="AE165" s="156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743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840</v>
      </c>
      <c r="O166" s="36" t="str">
        <f t="shared" si="38"/>
        <v>graellsiiXgraellsii</v>
      </c>
      <c r="P166" s="36" t="str">
        <f t="shared" si="36"/>
        <v>F0-graellsiiXgraellsii</v>
      </c>
      <c r="Q166" s="157">
        <v>43302</v>
      </c>
      <c r="R166" s="36" t="s">
        <v>365</v>
      </c>
      <c r="T166" s="167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58"/>
      <c r="AA166" s="36"/>
      <c r="AB166" s="36"/>
      <c r="AC166" s="36"/>
      <c r="AD166" s="156">
        <v>148</v>
      </c>
      <c r="AE166" s="156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743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840</v>
      </c>
      <c r="O167" s="36" t="str">
        <f t="shared" si="38"/>
        <v>graellsiiXgraellsii</v>
      </c>
      <c r="P167" s="36" t="str">
        <f t="shared" si="36"/>
        <v>F0-graellsiiXgraellsii</v>
      </c>
      <c r="Q167" s="157">
        <v>43302</v>
      </c>
      <c r="R167" s="36" t="s">
        <v>757</v>
      </c>
      <c r="T167" s="167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58"/>
      <c r="AA167" s="36"/>
      <c r="AB167" s="36"/>
      <c r="AC167" s="36"/>
      <c r="AD167" s="156">
        <v>249</v>
      </c>
      <c r="AE167" s="156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743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840</v>
      </c>
      <c r="O168" s="36" t="str">
        <f t="shared" si="38"/>
        <v>graellsiiXgraellsii</v>
      </c>
      <c r="P168" s="36" t="str">
        <f t="shared" si="36"/>
        <v>F0-graellsiiXgraellsii</v>
      </c>
      <c r="Q168" s="157">
        <v>43302</v>
      </c>
      <c r="R168" s="36" t="s">
        <v>752</v>
      </c>
      <c r="T168" s="167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58"/>
      <c r="AA168" s="36"/>
      <c r="AB168" s="36"/>
      <c r="AC168" s="36"/>
      <c r="AD168" s="156">
        <v>22</v>
      </c>
      <c r="AE168" s="156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743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840</v>
      </c>
      <c r="O169" s="36" t="str">
        <f t="shared" si="38"/>
        <v>graellsiiXgraellsii</v>
      </c>
      <c r="P169" s="36" t="str">
        <f t="shared" si="36"/>
        <v>F0-graellsiiXgraellsii</v>
      </c>
      <c r="Q169" s="157">
        <v>43302</v>
      </c>
      <c r="R169" s="36" t="s">
        <v>762</v>
      </c>
      <c r="T169" s="167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58"/>
      <c r="AA169" s="36"/>
      <c r="AB169" s="36"/>
      <c r="AC169" s="36"/>
      <c r="AD169" s="156">
        <v>20</v>
      </c>
      <c r="AE169" s="156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743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840</v>
      </c>
      <c r="O170" s="36" t="str">
        <f t="shared" si="38"/>
        <v>graellsiiXgraellsii</v>
      </c>
      <c r="P170" s="36" t="str">
        <f t="shared" si="36"/>
        <v>F0-graellsiiXgraellsii</v>
      </c>
      <c r="Q170" s="112">
        <v>43311</v>
      </c>
      <c r="R170" s="36" t="s">
        <v>913</v>
      </c>
      <c r="T170" s="167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58"/>
      <c r="AA170" s="36"/>
      <c r="AB170" s="36"/>
      <c r="AC170" s="36"/>
      <c r="AD170" s="156">
        <v>180</v>
      </c>
      <c r="AE170" s="156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743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840</v>
      </c>
      <c r="O171" s="36" t="str">
        <f t="shared" si="38"/>
        <v>graellsiiXgraellsii</v>
      </c>
      <c r="P171" s="36" t="str">
        <f t="shared" si="36"/>
        <v>F0-graellsiiXgraellsii</v>
      </c>
      <c r="Q171" s="157">
        <v>43302</v>
      </c>
      <c r="R171" s="36" t="s">
        <v>759</v>
      </c>
      <c r="T171" s="167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58"/>
      <c r="AA171" s="36"/>
      <c r="AB171" s="36"/>
      <c r="AC171" s="36"/>
      <c r="AD171" s="156">
        <v>241</v>
      </c>
      <c r="AE171" s="156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58"/>
      <c r="Z172" s="36"/>
      <c r="AA172" s="36"/>
      <c r="AB172" s="36"/>
      <c r="AC172" s="156"/>
      <c r="AD172" s="156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58"/>
      <c r="Z173" s="36"/>
      <c r="AA173" s="36"/>
      <c r="AB173" s="36"/>
      <c r="AC173" s="156"/>
      <c r="AD173" s="156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58"/>
      <c r="Z174" s="36"/>
      <c r="AA174" s="36"/>
      <c r="AB174" s="36"/>
      <c r="AC174" s="156"/>
      <c r="AD174" s="156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58"/>
      <c r="Z175" s="36"/>
      <c r="AA175" s="36"/>
      <c r="AB175" s="36"/>
      <c r="AC175" s="156"/>
      <c r="AD175" s="156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58"/>
      <c r="Z176" s="36"/>
      <c r="AA176" s="36"/>
      <c r="AB176" s="36"/>
      <c r="AC176" s="156"/>
      <c r="AD176" s="156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58"/>
      <c r="Z177" s="36"/>
      <c r="AA177" s="36"/>
      <c r="AB177" s="36"/>
      <c r="AC177" s="156"/>
      <c r="AD177" s="156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58"/>
      <c r="Z178" s="36"/>
      <c r="AA178" s="36"/>
      <c r="AB178" s="36"/>
      <c r="AC178" s="156"/>
      <c r="AD178" s="156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58"/>
      <c r="Z179" s="36"/>
      <c r="AA179" s="36"/>
      <c r="AB179" s="36"/>
      <c r="AC179" s="156"/>
      <c r="AD179" s="156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3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2:T133">
    <cfRule type="duplicateValues" dxfId="12" priority="4"/>
    <cfRule type="duplicateValues" dxfId="11" priority="8"/>
  </conditionalFormatting>
  <conditionalFormatting sqref="T134:T171">
    <cfRule type="duplicateValues" dxfId="10" priority="1"/>
  </conditionalFormatting>
  <conditionalFormatting sqref="T172:T180">
    <cfRule type="duplicateValues" dxfId="9" priority="3"/>
  </conditionalFormatting>
  <conditionalFormatting sqref="T181:T1048576 T1:T133">
    <cfRule type="duplicateValues" dxfId="8" priority="5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68.28515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D25" sqref="D25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35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IFERROR(1-((D2/C2)/ConspecificsCorrections!$D$2),"NA")</f>
        <v>-4.7120418848167533E-2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IFERROR(1-((G2/F2)/ConspecificsCorrections!$D$3),"NA")</f>
        <v>-7.9289940828402239E-2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IFERROR(1-((J2/I2)/ConspecificsCorrections!$D$4),"NA")</f>
        <v>-8.4570690768237533E-2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IFERROR(1-(M2/ConspecificsCorrections!$D$5),"NA")</f>
        <v>0.50820964039393979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IFERROR(1-(P2/ConspecificsCorrections!$D$6),"NA")</f>
        <v>0.23049658700810349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>IFERROR(1-((D3/C3)/ConspecificsCorrections!$D$2),"NA")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>IFERROR(1-((G3/F3)/ConspecificsCorrections!$D$3),"NA")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>IFERROR(1-((J3/I3)/ConspecificsCorrections!$D$4),"NA")</f>
        <v>-8.4570690768237533E-2</v>
      </c>
      <c r="L3" s="44">
        <f t="shared" ref="L3:L31" si="0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>IFERROR(1-(M3/ConspecificsCorrections!$D$5),"NA")</f>
        <v>0.76487528464268539</v>
      </c>
      <c r="O3" s="44">
        <f t="shared" ref="O3:O31" si="1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>IFERROR(1-(P3/ConspecificsCorrections!$D$6),"NA")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>IFERROR(1-((D4/C4)/ConspecificsCorrections!$D$2),"NA")</f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>IFERROR(1-((G4/F4)/ConspecificsCorrections!$D$3),"NA")</f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>IFERROR(1-((J4/I4)/ConspecificsCorrections!$D$4),"NA")</f>
        <v>-8.4570690768237533E-2</v>
      </c>
      <c r="L4" s="44">
        <f t="shared" si="0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>IFERROR(1-(M4/ConspecificsCorrections!$D$5),"NA")</f>
        <v>0.59473845644934908</v>
      </c>
      <c r="O4" s="44">
        <f t="shared" si="1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>IFERROR(1-(P4/ConspecificsCorrections!$D$6),"NA")</f>
        <v>0.21395163857732169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>IFERROR(1-((D5/C5)/ConspecificsCorrections!$D$2),"NA")</f>
        <v>-4.7120418848167533E-2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>IFERROR(1-((G5/F5)/ConspecificsCorrections!$D$3),"NA")</f>
        <v>0.2804733727810651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>IFERROR(1-((J5/I5)/ConspecificsCorrections!$D$4),"NA")</f>
        <v>8.6677313037273773E-2</v>
      </c>
      <c r="L5" s="44">
        <f t="shared" si="0"/>
        <v>16</v>
      </c>
      <c r="M5" s="80">
        <f>IFERROR(AVERAGEIFS(Allopatrics_Fertilities_R!$D$2:$D$999,Allopatrics_Fertilities_R!$C$2:$C$999,"&gt;0",Allopatrics_Fertilities_R!$B$2:$B$999,Allopatrics_Summaries!$A5),"NA")</f>
        <v>340.60416666666669</v>
      </c>
      <c r="N5" s="71">
        <f>IFERROR(1-(M5/ConspecificsCorrections!$D$5),"NA")</f>
        <v>-0.49225697646612443</v>
      </c>
      <c r="O5" s="44">
        <f t="shared" si="1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>IFERROR(1-(P5/ConspecificsCorrections!$D$6),"NA")</f>
        <v>-3.0115852360885764E-3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>IFERROR(1-((D6/C6)/ConspecificsCorrections!$D$2),"NA")</f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>IFERROR(1-((G6/F6)/ConspecificsCorrections!$D$3),"NA")</f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>IFERROR(1-((J6/I6)/ConspecificsCorrections!$D$4),"NA")</f>
        <v>-8.4570690768237533E-2</v>
      </c>
      <c r="L6" s="44">
        <f t="shared" si="0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>IFERROR(1-(M6/ConspecificsCorrections!$D$5),"NA")</f>
        <v>0.67725116711822031</v>
      </c>
      <c r="O6" s="44">
        <f t="shared" si="1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>IFERROR(1-(P6/ConspecificsCorrections!$D$6),"NA")</f>
        <v>-0.18270713172967623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>IFERROR(1-((D7/C7)/ConspecificsCorrections!$D$2),"NA")</f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>IFERROR(1-((G7/F7)/ConspecificsCorrections!$D$3),"NA")</f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>IFERROR(1-((J7/I7)/ConspecificsCorrections!$D$4),"NA")</f>
        <v>-8.4570690768237533E-2</v>
      </c>
      <c r="L7" s="44">
        <f t="shared" si="0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>IFERROR(1-(M7/ConspecificsCorrections!$D$5),"NA")</f>
        <v>-6.609342988099165E-2</v>
      </c>
      <c r="O7" s="44">
        <f t="shared" si="1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>IFERROR(1-(P7/ConspecificsCorrections!$D$6),"NA")</f>
        <v>0.283895133939018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>IFERROR(1-((D8/C8)/ConspecificsCorrections!$D$2),"NA")</f>
        <v>-4.7120418848167533E-2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>IFERROR(1-((G8/F8)/ConspecificsCorrections!$D$3),"NA")</f>
        <v>0.2804733727810651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>IFERROR(1-((J8/I8)/ConspecificsCorrections!$D$4),"NA")</f>
        <v>-8.4570690768237533E-2</v>
      </c>
      <c r="L8" s="44">
        <f t="shared" si="0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>IFERROR(1-(M8/ConspecificsCorrections!$D$5),"NA")</f>
        <v>0.68455317691192574</v>
      </c>
      <c r="O8" s="44">
        <f t="shared" si="1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>IFERROR(1-(P8/ConspecificsCorrections!$D$6),"NA")</f>
        <v>0.2930558321525174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>IFERROR(1-((D9/C9)/ConspecificsCorrections!$D$2),"NA")</f>
        <v>-4.7120418848167533E-2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>IFERROR(1-((G9/F9)/ConspecificsCorrections!$D$3),"NA")</f>
        <v>5.5621301775147902E-2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>IFERROR(1-((J9/I9)/ConspecificsCorrections!$D$4),"NA")</f>
        <v>-8.4570690768237533E-2</v>
      </c>
      <c r="L9" s="44">
        <f t="shared" si="0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>IFERROR(1-(M9/ConspecificsCorrections!$D$5),"NA")</f>
        <v>0.26724331720166083</v>
      </c>
      <c r="O9" s="44">
        <f t="shared" si="1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>IFERROR(1-(P9/ConspecificsCorrections!$D$6),"NA")</f>
        <v>0.18229824581264265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>IFERROR(1-((D10/C10)/ConspecificsCorrections!$D$2),"NA")</f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>IFERROR(1-((G10/F10)/ConspecificsCorrections!$D$3),"NA")</f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>IFERROR(1-((J10/I10)/ConspecificsCorrections!$D$4),"NA")</f>
        <v>-8.4570690768237533E-2</v>
      </c>
      <c r="L10" s="44">
        <f t="shared" si="0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>IFERROR(1-(M10/ConspecificsCorrections!$D$5),"NA")</f>
        <v>0.60569147113990718</v>
      </c>
      <c r="O10" s="44">
        <f t="shared" si="1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>IFERROR(1-(P10/ConspecificsCorrections!$D$6),"NA")</f>
        <v>0.54653671395729042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>IFERROR(1-((D11/C11)/ConspecificsCorrections!$D$2),"NA")</f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>IFERROR(1-((G11/F11)/ConspecificsCorrections!$D$3),"NA")</f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>IFERROR(1-((J11/I11)/ConspecificsCorrections!$D$4),"NA")</f>
        <v>-8.4570690768237533E-2</v>
      </c>
      <c r="L11" s="44">
        <f t="shared" si="0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>IFERROR(1-(M11/ConspecificsCorrections!$D$5),"NA")</f>
        <v>0.63928071619095217</v>
      </c>
      <c r="O11" s="44">
        <f t="shared" si="1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>IFERROR(1-(P11/ConspecificsCorrections!$D$6),"NA")</f>
        <v>0.9721523251531794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>IFERROR(1-((D12/C12)/ConspecificsCorrections!$D$2),"NA")</f>
        <v>-4.7120418848167533E-2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>IFERROR(1-((G12/F12)/ConspecificsCorrections!$D$3),"NA")</f>
        <v>-7.9289940828402239E-2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>IFERROR(1-((J12/I12)/ConspecificsCorrections!$D$4),"NA")</f>
        <v>-8.4570690768237533E-2</v>
      </c>
      <c r="L12" s="44">
        <f t="shared" si="0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>IFERROR(1-(M12/ConspecificsCorrections!$D$5),"NA")</f>
        <v>-0.17474733561132827</v>
      </c>
      <c r="O12" s="44">
        <f t="shared" si="1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>IFERROR(1-(P12/ConspecificsCorrections!$D$6),"NA")</f>
        <v>-2.3993818417868296E-2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>IFERROR(1-((D13/C13)/ConspecificsCorrections!$D$2),"NA")</f>
        <v>-4.7120418848167533E-2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>IFERROR(1-((G13/F13)/ConspecificsCorrections!$D$3),"NA")</f>
        <v>-7.9289940828402239E-2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>IFERROR(1-((J13/I13)/ConspecificsCorrections!$D$4),"NA")</f>
        <v>-8.4570690768237533E-2</v>
      </c>
      <c r="L13" s="44">
        <f t="shared" si="0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>IFERROR(1-(M13/ConspecificsCorrections!$D$5),"NA")</f>
        <v>0.35450233423644062</v>
      </c>
      <c r="O13" s="44">
        <f t="shared" si="1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>IFERROR(1-(P13/ConspecificsCorrections!$D$6),"NA")</f>
        <v>-0.32587694241274234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>IFERROR(1-((D14/C14)/ConspecificsCorrections!$D$2),"NA")</f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>IFERROR(1-((G14/F14)/ConspecificsCorrections!$D$3),"NA")</f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>IFERROR(1-((J14/I14)/ConspecificsCorrections!$D$4),"NA")</f>
        <v>-8.4570690768237533E-2</v>
      </c>
      <c r="L14" s="44">
        <f t="shared" si="0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>IFERROR(1-(M14/ConspecificsCorrections!$D$5),"NA")</f>
        <v>0.20554133444485001</v>
      </c>
      <c r="O14" s="44">
        <f t="shared" si="1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>IFERROR(1-(P14/ConspecificsCorrections!$D$6),"NA")</f>
        <v>0.20089458928527792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>IFERROR(1-((D15/C15)/ConspecificsCorrections!$D$2),"NA")</f>
        <v>-4.7120418848167533E-2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>IFERROR(1-((G15/F15)/ConspecificsCorrections!$D$3),"NA")</f>
        <v>-7.9289940828402239E-2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>IFERROR(1-((J15/I15)/ConspecificsCorrections!$D$4),"NA")</f>
        <v>NA</v>
      </c>
      <c r="L15" s="44">
        <f t="shared" si="0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>IFERROR(1-(M15/ConspecificsCorrections!$D$5),"NA")</f>
        <v>NA</v>
      </c>
      <c r="O15" s="44">
        <f t="shared" si="1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>IFERROR(1-(P15/ConspecificsCorrections!$D$6),"NA")</f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>IFERROR(1-((D16/C16)/ConspecificsCorrections!$D$2),"NA")</f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>IFERROR(1-((G16/F16)/ConspecificsCorrections!$D$3),"NA")</f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>IFERROR(1-((J16/I16)/ConspecificsCorrections!$D$4),"NA")</f>
        <v>-8.4570690768237533E-2</v>
      </c>
      <c r="L16" s="44">
        <f t="shared" si="0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>IFERROR(1-(M16/ConspecificsCorrections!$D$5),"NA")</f>
        <v>-0.13181151802434043</v>
      </c>
      <c r="O16" s="44">
        <f t="shared" si="1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>IFERROR(1-(P16/ConspecificsCorrections!$D$6),"NA")</f>
        <v>0.42487903931835824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>IFERROR(1-((D17/C17)/ConspecificsCorrections!$D$2),"NA")</f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>IFERROR(1-((G17/F17)/ConspecificsCorrections!$D$3),"NA")</f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>IFERROR(1-((J17/I17)/ConspecificsCorrections!$D$4),"NA")</f>
        <v>-8.4570690768237533E-2</v>
      </c>
      <c r="L17" s="44">
        <f t="shared" si="0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>IFERROR(1-(M17/ConspecificsCorrections!$D$5),"NA")</f>
        <v>0.33989831464902986</v>
      </c>
      <c r="O17" s="44">
        <f t="shared" si="1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>IFERROR(1-(P17/ConspecificsCorrections!$D$6),"NA")</f>
        <v>0.93304236056742329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>IFERROR(1-((D18/C18)/ConspecificsCorrections!$D$2),"NA")</f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>IFERROR(1-((G18/F18)/ConspecificsCorrections!$D$3),"NA")</f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>IFERROR(1-((J18/I18)/ConspecificsCorrections!$D$4),"NA")</f>
        <v>-8.4570690768237533E-2</v>
      </c>
      <c r="L18" s="44">
        <f t="shared" si="0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>IFERROR(1-(M18/ConspecificsCorrections!$D$5),"NA")</f>
        <v>0.65242433381962195</v>
      </c>
      <c r="O18" s="44">
        <f t="shared" si="1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>IFERROR(1-(P18/ConspecificsCorrections!$D$6),"NA")</f>
        <v>9.2516821105161906E-2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>IFERROR(1-((D19/C19)/ConspecificsCorrections!$D$2),"NA")</f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>IFERROR(1-((G19/F19)/ConspecificsCorrections!$D$3),"NA")</f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>IFERROR(1-((J19/I19)/ConspecificsCorrections!$D$4),"NA")</f>
        <v>-8.4570690768237533E-2</v>
      </c>
      <c r="L19" s="44">
        <f t="shared" si="0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>IFERROR(1-(M19/ConspecificsCorrections!$D$5),"NA")</f>
        <v>0.63051830443850565</v>
      </c>
      <c r="O19" s="44">
        <f t="shared" si="1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>IFERROR(1-(P19/ConspecificsCorrections!$D$6),"NA")</f>
        <v>4.94644209396089E-3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>IFERROR(1-((D20/C20)/ConspecificsCorrections!$D$2),"NA")</f>
        <v>0.21465968586387429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>IFERROR(1-((G20/F20)/ConspecificsCorrections!$D$3),"NA")</f>
        <v>-7.9289940828402239E-2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>IFERROR(1-((J20/I20)/ConspecificsCorrections!$D$4),"NA")</f>
        <v>0.27695287282117509</v>
      </c>
      <c r="L20" s="44">
        <f t="shared" si="0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>IFERROR(1-(M20/ConspecificsCorrections!$D$5),"NA")</f>
        <v>-0.20373631449233875</v>
      </c>
      <c r="O20" s="44">
        <f t="shared" si="1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>IFERROR(1-(P20/ConspecificsCorrections!$D$6),"NA")</f>
        <v>-0.26420011328703152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>IFERROR(1-((D21/C21)/ConspecificsCorrections!$D$2),"NA")</f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>IFERROR(1-((G21/F21)/ConspecificsCorrections!$D$3),"NA")</f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>IFERROR(1-((J21/I21)/ConspecificsCorrections!$D$4),"NA")</f>
        <v>-7.1013557133634553E-3</v>
      </c>
      <c r="L21" s="44">
        <f t="shared" si="0"/>
        <v>13</v>
      </c>
      <c r="M21" s="80">
        <f>IFERROR(AVERAGEIFS(Allopatrics_Fertilities_R!$D$2:$D$999,Allopatrics_Fertilities_R!$C$2:$C$999,"&gt;0",Allopatrics_Fertilities_R!$B$2:$B$999,Allopatrics_Summaries!$A21),"NA")</f>
        <v>224.23076923076925</v>
      </c>
      <c r="N21" s="71">
        <f>IFERROR(1-(M21/ConspecificsCorrections!$D$5),"NA")</f>
        <v>1.7598836216093483E-2</v>
      </c>
      <c r="O21" s="44">
        <f t="shared" si="1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>IFERROR(1-(P21/ConspecificsCorrections!$D$6),"NA")</f>
        <v>-0.34748666616708657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>IFERROR(1-((D22/C22)/ConspecificsCorrections!$D$2),"NA")</f>
        <v>4.8072346501665919E-2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>IFERROR(1-((G22/F22)/ConspecificsCorrections!$D$3),"NA")</f>
        <v>2.863905325443783E-2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>IFERROR(1-((J22/I22)/ConspecificsCorrections!$D$4),"NA")</f>
        <v>-8.4570690768237533E-2</v>
      </c>
      <c r="L22" s="44">
        <f t="shared" si="0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>IFERROR(1-(M22/ConspecificsCorrections!$D$5),"NA")</f>
        <v>0.49791380658481521</v>
      </c>
      <c r="O22" s="44">
        <f t="shared" si="1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>IFERROR(1-(P22/ConspecificsCorrections!$D$6),"NA")</f>
        <v>0.39520969978047937</v>
      </c>
    </row>
    <row r="23" spans="1:17" x14ac:dyDescent="0.25">
      <c r="A23" t="str">
        <v>Conspecifics-graellsiiXgraellsii-RiomaiorXRiomaior</v>
      </c>
      <c r="B23" s="36" t="s">
        <v>47</v>
      </c>
      <c r="C23" s="36">
        <f>COUNTIFS(Allopatrics_Mechanical_R!B$2:B$999,Allopatrics_Summaries!A23,Allopatrics_Mechanical_R!C$2:C$999,"&gt;-1")</f>
        <v>14</v>
      </c>
      <c r="D23" s="44">
        <f>SUMIF(Allopatrics_Mechanical_R!B$2:B$999,Allopatrics_Summaries!A23,Allopatrics_Mechanical_R!C$2:C$999)</f>
        <v>14</v>
      </c>
      <c r="E23" s="79">
        <f>IFERROR(1-((D23/C23)/ConspecificsCorrections!$D$2),"NA")</f>
        <v>-4.7120418848167533E-2</v>
      </c>
      <c r="F23" s="74">
        <f>COUNTIFS(Allopatrics_Mechanical_R!B$2:B$999,Allopatrics_Summaries!A23,Allopatrics_Mechanical_R!D$2:D$999,"&gt;-1")</f>
        <v>14</v>
      </c>
      <c r="G23" s="74">
        <f>SUMIF(Allopatrics_Mechanical_R!$B$2:$B$999,Allopatrics_Summaries!$A23,Allopatrics_Mechanical_R!D$2:D$999)</f>
        <v>14</v>
      </c>
      <c r="H23" s="71">
        <f>IFERROR(1-((G23/F23)/ConspecificsCorrections!$D$3),"NA")</f>
        <v>-7.9289940828402239E-2</v>
      </c>
      <c r="I23" s="44">
        <f>COUNTIFS(Allopatrics_Fertilities_R!$B$2:$B$999,Allopatrics_Summaries!$A23,Allopatrics_Fertilities_R!$C$2:$C$999,"&gt;-1")</f>
        <v>0</v>
      </c>
      <c r="J23" s="44">
        <f>COUNTIFS(Allopatrics_Fertilities_R!$B$2:$B$999,Allopatrics_Summaries!$A23,Allopatrics_Fertilities_R!$C$2:$C$999,"&gt;0")</f>
        <v>0</v>
      </c>
      <c r="K23" s="71" t="str">
        <f>IFERROR(1-((J23/I23)/ConspecificsCorrections!$D$4),"NA")</f>
        <v>NA</v>
      </c>
      <c r="L23" s="44">
        <f t="shared" si="0"/>
        <v>0</v>
      </c>
      <c r="M23" s="80" t="str">
        <f>IFERROR(AVERAGEIFS(Allopatrics_Fertilities_R!$D$2:$D$999,Allopatrics_Fertilities_R!$C$2:$C$999,"&gt;0",Allopatrics_Fertilities_R!$B$2:$B$999,Allopatrics_Summaries!$A23),"NA")</f>
        <v>NA</v>
      </c>
      <c r="N23" s="71" t="str">
        <f>IFERROR(1-(M23/ConspecificsCorrections!$D$5),"NA")</f>
        <v>NA</v>
      </c>
      <c r="O23" s="44">
        <f t="shared" si="1"/>
        <v>0</v>
      </c>
      <c r="P23" s="79" t="str">
        <f>IFERROR(AVERAGEIFS(Allopatrics_Fertilities_R!$E$2:$E$999,Allopatrics_Fertilities_R!$C$2:$C$999,"&gt;0",Allopatrics_Fertilities_R!$B$2:$B$999,Allopatrics_Summaries!$A23),"NA")</f>
        <v>NA</v>
      </c>
      <c r="Q23" s="71" t="str">
        <f>IFERROR(1-(P23/ConspecificsCorrections!$D$6),"NA")</f>
        <v>NA</v>
      </c>
    </row>
    <row r="24" spans="1:17" x14ac:dyDescent="0.25">
      <c r="A24" t="str">
        <v>Heterospecifics-elegansXgraellsii-ArlesXCachadas</v>
      </c>
      <c r="B24" s="36" t="s">
        <v>47</v>
      </c>
      <c r="C24" s="36">
        <f>COUNTIFS(Allopatrics_Mechanical_R!B$2:B$999,Allopatrics_Summaries!A24,Allopatrics_Mechanical_R!C$2:C$999,"&gt;-1")</f>
        <v>7</v>
      </c>
      <c r="D24" s="44">
        <f>SUMIF(Allopatrics_Mechanical_R!B$2:B$999,Allopatrics_Summaries!A24,Allopatrics_Mechanical_R!C$2:C$999)</f>
        <v>7</v>
      </c>
      <c r="E24" s="79">
        <f>IFERROR(1-((D24/C24)/ConspecificsCorrections!$D$2),"NA")</f>
        <v>-4.7120418848167533E-2</v>
      </c>
      <c r="F24" s="74">
        <f>COUNTIFS(Allopatrics_Mechanical_R!B$2:B$999,Allopatrics_Summaries!A24,Allopatrics_Mechanical_R!D$2:D$999,"&gt;-1")</f>
        <v>7</v>
      </c>
      <c r="G24" s="74">
        <f>SUMIF(Allopatrics_Mechanical_R!$B$2:$B$999,Allopatrics_Summaries!$A24,Allopatrics_Mechanical_R!D$2:D$999)</f>
        <v>5</v>
      </c>
      <c r="H24" s="71">
        <f>IFERROR(1-((G24/F24)/ConspecificsCorrections!$D$3),"NA")</f>
        <v>0.22907861369399829</v>
      </c>
      <c r="I24" s="44">
        <f>COUNTIFS(Allopatrics_Fertilities_R!$B$2:$B$999,Allopatrics_Summaries!$A24,Allopatrics_Fertilities_R!$C$2:$C$999,"&gt;-1")</f>
        <v>10</v>
      </c>
      <c r="J24" s="44">
        <f>COUNTIFS(Allopatrics_Fertilities_R!$B$2:$B$999,Allopatrics_Summaries!$A24,Allopatrics_Fertilities_R!$C$2:$C$999,"&gt;0")</f>
        <v>9</v>
      </c>
      <c r="K24" s="71">
        <f>IFERROR(1-((J24/I24)/ConspecificsCorrections!$D$4),"NA")</f>
        <v>2.3886378308586198E-2</v>
      </c>
      <c r="L24" s="44">
        <f t="shared" si="0"/>
        <v>9</v>
      </c>
      <c r="M24" s="80">
        <f>IFERROR(AVERAGEIFS(Allopatrics_Fertilities_R!$D$2:$D$999,Allopatrics_Fertilities_R!$C$2:$C$999,"&gt;0",Allopatrics_Fertilities_R!$B$2:$B$999,Allopatrics_Summaries!$A24),"NA")</f>
        <v>26.444444444444446</v>
      </c>
      <c r="N24" s="71">
        <f>IFERROR(1-(M24/ConspecificsCorrections!$D$5),"NA")</f>
        <v>0.88414144460654065</v>
      </c>
      <c r="O24" s="44">
        <f t="shared" si="1"/>
        <v>9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>IFERROR(1-(P24/ConspecificsCorrections!$D$6),"NA")</f>
        <v>1</v>
      </c>
    </row>
    <row r="25" spans="1:17" x14ac:dyDescent="0.25">
      <c r="A25" t="str">
        <v>Heterospecifics-elegansXgraellsii-BelgiumXCachadas</v>
      </c>
      <c r="B25" s="36" t="s">
        <v>47</v>
      </c>
      <c r="C25" s="36">
        <f>COUNTIFS(Allopatrics_Mechanical_R!B$2:B$999,Allopatrics_Summaries!A25,Allopatrics_Mechanical_R!C$2:C$999,"&gt;-1")</f>
        <v>42</v>
      </c>
      <c r="D25" s="44">
        <f>SUMIF(Allopatrics_Mechanical_R!B$2:B$999,Allopatrics_Summaries!A25,Allopatrics_Mechanical_R!C$2:C$999)</f>
        <v>34</v>
      </c>
      <c r="E25" s="79">
        <f>IFERROR(1-((D25/C25)/ConspecificsCorrections!$D$2),"NA")</f>
        <v>0.15233108950386431</v>
      </c>
      <c r="F25" s="74">
        <f>COUNTIFS(Allopatrics_Mechanical_R!B$2:B$999,Allopatrics_Summaries!A25,Allopatrics_Mechanical_R!D$2:D$999,"&gt;-1")</f>
        <v>34</v>
      </c>
      <c r="G25" s="74">
        <f>SUMIF(Allopatrics_Mechanical_R!$B$2:$B$999,Allopatrics_Summaries!$A25,Allopatrics_Mechanical_R!D$2:D$999)</f>
        <v>25</v>
      </c>
      <c r="H25" s="71">
        <f>IFERROR(1-((G25/F25)/ConspecificsCorrections!$D$3),"NA")</f>
        <v>0.20640445527323348</v>
      </c>
      <c r="I25" s="44">
        <f>COUNTIFS(Allopatrics_Fertilities_R!$B$2:$B$999,Allopatrics_Summaries!$A25,Allopatrics_Fertilities_R!$C$2:$C$999,"&gt;-1")</f>
        <v>11</v>
      </c>
      <c r="J25" s="44">
        <f>COUNTIFS(Allopatrics_Fertilities_R!$B$2:$B$999,Allopatrics_Summaries!$A25,Allopatrics_Fertilities_R!$C$2:$C$999,"&gt;0")</f>
        <v>8</v>
      </c>
      <c r="K25" s="71">
        <f>IFERROR(1-((J25/I25)/ConspecificsCorrections!$D$4),"NA")</f>
        <v>0.21122131580491821</v>
      </c>
      <c r="L25" s="44">
        <f t="shared" si="0"/>
        <v>8</v>
      </c>
      <c r="M25" s="80">
        <f>IFERROR(AVERAGEIFS(Allopatrics_Fertilities_R!$D$2:$D$999,Allopatrics_Fertilities_R!$C$2:$C$999,"&gt;0",Allopatrics_Fertilities_R!$B$2:$B$999,Allopatrics_Summaries!$A25),"NA")</f>
        <v>18.708333333333336</v>
      </c>
      <c r="N25" s="71">
        <f>IFERROR(1-(M25/ConspecificsCorrections!$D$5),"NA")</f>
        <v>0.91803494006565667</v>
      </c>
      <c r="O25" s="44">
        <f t="shared" si="1"/>
        <v>8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>IFERROR(1-(P25/ConspecificsCorrections!$D$6),"NA")</f>
        <v>1</v>
      </c>
    </row>
    <row r="26" spans="1:17" x14ac:dyDescent="0.25">
      <c r="A26" t="str">
        <v>Heterospecifics-elegansXgraellsii-LaigualXCachadas</v>
      </c>
      <c r="B26" s="36" t="s">
        <v>47</v>
      </c>
      <c r="C26" s="36">
        <f>COUNTIFS(Allopatrics_Mechanical_R!B$2:B$999,Allopatrics_Summaries!A26,Allopatrics_Mechanical_R!C$2:C$999,"&gt;-1")</f>
        <v>6</v>
      </c>
      <c r="D26" s="44">
        <f>SUMIF(Allopatrics_Mechanical_R!B$2:B$999,Allopatrics_Summaries!A26,Allopatrics_Mechanical_R!C$2:C$999)</f>
        <v>4</v>
      </c>
      <c r="E26" s="79">
        <f>IFERROR(1-((D26/C26)/ConspecificsCorrections!$D$2),"NA")</f>
        <v>0.30191972076788831</v>
      </c>
      <c r="F26" s="74">
        <f>COUNTIFS(Allopatrics_Mechanical_R!B$2:B$999,Allopatrics_Summaries!A26,Allopatrics_Mechanical_R!D$2:D$999,"&gt;-1")</f>
        <v>4</v>
      </c>
      <c r="G26" s="74">
        <f>SUMIF(Allopatrics_Mechanical_R!$B$2:$B$999,Allopatrics_Summaries!$A26,Allopatrics_Mechanical_R!D$2:D$999)</f>
        <v>4</v>
      </c>
      <c r="H26" s="71">
        <f>IFERROR(1-((G26/F26)/ConspecificsCorrections!$D$3),"NA")</f>
        <v>-7.9289940828402239E-2</v>
      </c>
      <c r="I26" s="44">
        <f>COUNTIFS(Allopatrics_Fertilities_R!$B$2:$B$999,Allopatrics_Summaries!$A26,Allopatrics_Fertilities_R!$C$2:$C$999,"&gt;-1")</f>
        <v>3</v>
      </c>
      <c r="J26" s="44">
        <f>COUNTIFS(Allopatrics_Fertilities_R!$B$2:$B$999,Allopatrics_Summaries!$A26,Allopatrics_Fertilities_R!$C$2:$C$999,"&gt;0")</f>
        <v>1</v>
      </c>
      <c r="K26" s="71">
        <f>IFERROR(1-((J26/I26)/ConspecificsCorrections!$D$4),"NA")</f>
        <v>0.63847643641058749</v>
      </c>
      <c r="L26" s="44">
        <f t="shared" si="0"/>
        <v>1</v>
      </c>
      <c r="M26" s="80">
        <f>IFERROR(AVERAGEIFS(Allopatrics_Fertilities_R!$D$2:$D$999,Allopatrics_Fertilities_R!$C$2:$C$999,"&gt;0",Allopatrics_Fertilities_R!$B$2:$B$999,Allopatrics_Summaries!$A26),"NA")</f>
        <v>2</v>
      </c>
      <c r="N26" s="71">
        <f>IFERROR(1-(M26/ConspecificsCorrections!$D$5),"NA")</f>
        <v>0.99123758824755348</v>
      </c>
      <c r="O26" s="44">
        <f t="shared" si="1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>IFERROR(1-(P26/ConspecificsCorrections!$D$6),"NA")</f>
        <v>1</v>
      </c>
    </row>
    <row r="27" spans="1:17" x14ac:dyDescent="0.25">
      <c r="A27" t="str">
        <v>Heterospecifics-elegansXgraellsii-SwedenXCachadas</v>
      </c>
      <c r="B27" s="36" t="s">
        <v>47</v>
      </c>
      <c r="C27" s="36">
        <f>COUNTIFS(Allopatrics_Mechanical_R!B$2:B$999,Allopatrics_Summaries!A27,Allopatrics_Mechanical_R!C$2:C$999,"&gt;-1")</f>
        <v>15</v>
      </c>
      <c r="D27" s="44">
        <f>SUMIF(Allopatrics_Mechanical_R!B$2:B$999,Allopatrics_Summaries!A27,Allopatrics_Mechanical_R!C$2:C$999)</f>
        <v>13</v>
      </c>
      <c r="E27" s="79">
        <f>IFERROR(1-((D27/C27)/ConspecificsCorrections!$D$2),"NA")</f>
        <v>9.2495636998254693E-2</v>
      </c>
      <c r="F27" s="74">
        <f>COUNTIFS(Allopatrics_Mechanical_R!B$2:B$999,Allopatrics_Summaries!A27,Allopatrics_Mechanical_R!D$2:D$999,"&gt;-1")</f>
        <v>13</v>
      </c>
      <c r="G27" s="74">
        <f>SUMIF(Allopatrics_Mechanical_R!$B$2:$B$999,Allopatrics_Summaries!$A27,Allopatrics_Mechanical_R!D$2:D$999)</f>
        <v>12</v>
      </c>
      <c r="H27" s="71">
        <f>IFERROR(1-((G27/F27)/ConspecificsCorrections!$D$3),"NA")</f>
        <v>3.732362312243942E-3</v>
      </c>
      <c r="I27" s="44">
        <f>COUNTIFS(Allopatrics_Fertilities_R!$B$2:$B$999,Allopatrics_Summaries!$A27,Allopatrics_Fertilities_R!$C$2:$C$999,"&gt;-1")</f>
        <v>6</v>
      </c>
      <c r="J27" s="44">
        <f>COUNTIFS(Allopatrics_Fertilities_R!$B$2:$B$999,Allopatrics_Summaries!$A27,Allopatrics_Fertilities_R!$C$2:$C$999,"&gt;0")</f>
        <v>1</v>
      </c>
      <c r="K27" s="71">
        <f>IFERROR(1-((J27/I27)/ConspecificsCorrections!$D$4),"NA")</f>
        <v>0.81923821820529374</v>
      </c>
      <c r="L27" s="44">
        <f t="shared" si="0"/>
        <v>1</v>
      </c>
      <c r="M27" s="80">
        <f>IFERROR(AVERAGEIFS(Allopatrics_Fertilities_R!$D$2:$D$999,Allopatrics_Fertilities_R!$C$2:$C$999,"&gt;0",Allopatrics_Fertilities_R!$B$2:$B$999,Allopatrics_Summaries!$A27),"NA")</f>
        <v>15.5</v>
      </c>
      <c r="N27" s="71">
        <f>IFERROR(1-(M27/ConspecificsCorrections!$D$5),"NA")</f>
        <v>0.93209130891853953</v>
      </c>
      <c r="O27" s="44">
        <f t="shared" si="1"/>
        <v>1</v>
      </c>
      <c r="P27" s="79">
        <f>IFERROR(AVERAGEIFS(Allopatrics_Fertilities_R!$E$2:$E$999,Allopatrics_Fertilities_R!$C$2:$C$999,"&gt;0",Allopatrics_Fertilities_R!$B$2:$B$999,Allopatrics_Summaries!$A27),"NA")</f>
        <v>0</v>
      </c>
      <c r="Q27" s="71">
        <f>IFERROR(1-(P27/ConspecificsCorrections!$D$6),"NA")</f>
        <v>1</v>
      </c>
    </row>
    <row r="28" spans="1:17" x14ac:dyDescent="0.25">
      <c r="A28" t="str">
        <v>Heterospecifics-graellsiiXelegans-CachadasXBelgium</v>
      </c>
      <c r="B28" s="36" t="s">
        <v>47</v>
      </c>
      <c r="C28" s="36">
        <f>COUNTIFS(Allopatrics_Mechanical_R!B$2:B$999,Allopatrics_Summaries!A28,Allopatrics_Mechanical_R!C$2:C$999,"&gt;-1")</f>
        <v>11</v>
      </c>
      <c r="D28" s="44">
        <f>SUMIF(Allopatrics_Mechanical_R!B$2:B$999,Allopatrics_Summaries!A28,Allopatrics_Mechanical_R!C$2:C$999)</f>
        <v>9</v>
      </c>
      <c r="E28" s="79">
        <f>IFERROR(1-((D28/C28)/ConspecificsCorrections!$D$2),"NA")</f>
        <v>0.14326511185149915</v>
      </c>
      <c r="F28" s="74">
        <f>COUNTIFS(Allopatrics_Mechanical_R!B$2:B$999,Allopatrics_Summaries!A28,Allopatrics_Mechanical_R!D$2:D$999,"&gt;-1")</f>
        <v>9</v>
      </c>
      <c r="G28" s="74">
        <f>SUMIF(Allopatrics_Mechanical_R!$B$2:$B$999,Allopatrics_Summaries!$A28,Allopatrics_Mechanical_R!D$2:D$999)</f>
        <v>8</v>
      </c>
      <c r="H28" s="71">
        <f>IFERROR(1-((G28/F28)/ConspecificsCorrections!$D$3),"NA")</f>
        <v>4.0631163708086837E-2</v>
      </c>
      <c r="I28" s="44">
        <f>COUNTIFS(Allopatrics_Fertilities_R!$B$2:$B$999,Allopatrics_Summaries!$A28,Allopatrics_Fertilities_R!$C$2:$C$999,"&gt;-1")</f>
        <v>5</v>
      </c>
      <c r="J28" s="44">
        <f>COUNTIFS(Allopatrics_Fertilities_R!$B$2:$B$999,Allopatrics_Summaries!$A28,Allopatrics_Fertilities_R!$C$2:$C$999,"&gt;0")</f>
        <v>5</v>
      </c>
      <c r="K28" s="71">
        <f>IFERROR(1-((J28/I28)/ConspecificsCorrections!$D$4),"NA")</f>
        <v>-8.4570690768237533E-2</v>
      </c>
      <c r="L28" s="44">
        <f t="shared" si="0"/>
        <v>5</v>
      </c>
      <c r="M28" s="80">
        <f>IFERROR(AVERAGEIFS(Allopatrics_Fertilities_R!$D$2:$D$999,Allopatrics_Fertilities_R!$C$2:$C$999,"&gt;0",Allopatrics_Fertilities_R!$B$2:$B$999,Allopatrics_Summaries!$A28),"NA")</f>
        <v>249.83333333333331</v>
      </c>
      <c r="N28" s="71">
        <f>IFERROR(1-(M28/ConspecificsCorrections!$D$5),"NA")</f>
        <v>-9.4571268076442783E-2</v>
      </c>
      <c r="O28" s="44">
        <f t="shared" si="1"/>
        <v>5</v>
      </c>
      <c r="P28" s="79">
        <f>IFERROR(AVERAGEIFS(Allopatrics_Fertilities_R!$E$2:$E$999,Allopatrics_Fertilities_R!$C$2:$C$999,"&gt;0",Allopatrics_Fertilities_R!$B$2:$B$999,Allopatrics_Summaries!$A28),"NA")</f>
        <v>0.81820174955253933</v>
      </c>
      <c r="Q28" s="71">
        <f>IFERROR(1-(P28/ConspecificsCorrections!$D$6),"NA")</f>
        <v>-0.12557980426356097</v>
      </c>
    </row>
    <row r="29" spans="1:17" x14ac:dyDescent="0.25">
      <c r="A29" t="str">
        <v>Heterospecifics-graellsiiXelegans-CachadasXMaraixDorx</v>
      </c>
      <c r="B29" s="36" t="s">
        <v>47</v>
      </c>
      <c r="C29" s="36">
        <f>COUNTIFS(Allopatrics_Mechanical_R!B$2:B$999,Allopatrics_Summaries!A29,Allopatrics_Mechanical_R!C$2:C$999,"&gt;-1")</f>
        <v>1</v>
      </c>
      <c r="D29" s="44">
        <f>SUMIF(Allopatrics_Mechanical_R!B$2:B$999,Allopatrics_Summaries!A29,Allopatrics_Mechanical_R!C$2:C$999)</f>
        <v>1</v>
      </c>
      <c r="E29" s="79">
        <f>IFERROR(1-((D29/C29)/ConspecificsCorrections!$D$2),"NA")</f>
        <v>-4.7120418848167533E-2</v>
      </c>
      <c r="F29" s="74">
        <f>COUNTIFS(Allopatrics_Mechanical_R!B$2:B$999,Allopatrics_Summaries!A29,Allopatrics_Mechanical_R!D$2:D$999,"&gt;-1")</f>
        <v>1</v>
      </c>
      <c r="G29" s="74">
        <f>SUMIF(Allopatrics_Mechanical_R!$B$2:$B$999,Allopatrics_Summaries!$A29,Allopatrics_Mechanical_R!D$2:D$999)</f>
        <v>1</v>
      </c>
      <c r="H29" s="71">
        <f>IFERROR(1-((G29/F29)/ConspecificsCorrections!$D$3),"NA")</f>
        <v>-7.9289940828402239E-2</v>
      </c>
      <c r="I29" s="44">
        <f>COUNTIFS(Allopatrics_Fertilities_R!$B$2:$B$999,Allopatrics_Summaries!$A29,Allopatrics_Fertilities_R!$C$2:$C$999,"&gt;-1")</f>
        <v>1</v>
      </c>
      <c r="J29" s="44">
        <f>COUNTIFS(Allopatrics_Fertilities_R!$B$2:$B$999,Allopatrics_Summaries!$A29,Allopatrics_Fertilities_R!$C$2:$C$999,"&gt;0")</f>
        <v>1</v>
      </c>
      <c r="K29" s="71">
        <f>IFERROR(1-((J29/I29)/ConspecificsCorrections!$D$4),"NA")</f>
        <v>-8.4570690768237533E-2</v>
      </c>
      <c r="L29" s="44">
        <f t="shared" si="0"/>
        <v>1</v>
      </c>
      <c r="M29" s="80">
        <f>IFERROR(AVERAGEIFS(Allopatrics_Fertilities_R!$D$2:$D$999,Allopatrics_Fertilities_R!$C$2:$C$999,"&gt;0",Allopatrics_Fertilities_R!$B$2:$B$999,Allopatrics_Summaries!$A29),"NA")</f>
        <v>167</v>
      </c>
      <c r="N29" s="71">
        <f>IFERROR(1-(M29/ConspecificsCorrections!$D$5),"NA")</f>
        <v>0.26833861867071673</v>
      </c>
      <c r="O29" s="44">
        <f t="shared" si="1"/>
        <v>1</v>
      </c>
      <c r="P29" s="79">
        <f>IFERROR(AVERAGEIFS(Allopatrics_Fertilities_R!$E$2:$E$999,Allopatrics_Fertilities_R!$C$2:$C$999,"&gt;0",Allopatrics_Fertilities_R!$B$2:$B$999,Allopatrics_Summaries!$A29),"NA")</f>
        <v>0.11976047904191617</v>
      </c>
      <c r="Q29" s="71">
        <f>IFERROR(1-(P29/ConspecificsCorrections!$D$6),"NA")</f>
        <v>0.8352484865349773</v>
      </c>
    </row>
    <row r="30" spans="1:17" x14ac:dyDescent="0.25">
      <c r="A30" t="str">
        <v>Postzygotics-elegansXhybrid-AlloEleX(H:BelgiumXCachadas)</v>
      </c>
      <c r="B30" s="36" t="s">
        <v>47</v>
      </c>
      <c r="C30" s="36">
        <f>COUNTIFS(Allopatrics_Mechanical_R!B$2:B$999,Allopatrics_Summaries!A30,Allopatrics_Mechanical_R!C$2:C$999,"&gt;-1")</f>
        <v>7</v>
      </c>
      <c r="D30" s="44">
        <f>SUMIF(Allopatrics_Mechanical_R!B$2:B$999,Allopatrics_Summaries!A30,Allopatrics_Mechanical_R!C$2:C$999)</f>
        <v>7</v>
      </c>
      <c r="E30" s="79">
        <f>IFERROR(1-((D30/C30)/ConspecificsCorrections!$D$2),"NA")</f>
        <v>-4.7120418848167533E-2</v>
      </c>
      <c r="F30" s="74">
        <f>COUNTIFS(Allopatrics_Mechanical_R!B$2:B$999,Allopatrics_Summaries!A30,Allopatrics_Mechanical_R!D$2:D$999,"&gt;-1")</f>
        <v>7</v>
      </c>
      <c r="G30" s="74">
        <f>SUMIF(Allopatrics_Mechanical_R!$B$2:$B$999,Allopatrics_Summaries!$A30,Allopatrics_Mechanical_R!D$2:D$999)</f>
        <v>6</v>
      </c>
      <c r="H30" s="71">
        <f>IFERROR(1-((G30/F30)/ConspecificsCorrections!$D$3),"NA")</f>
        <v>7.4894336432798081E-2</v>
      </c>
      <c r="I30" s="44">
        <f>COUNTIFS(Allopatrics_Fertilities_R!$B$2:$B$999,Allopatrics_Summaries!$A30,Allopatrics_Fertilities_R!$C$2:$C$999,"&gt;-1")</f>
        <v>11</v>
      </c>
      <c r="J30" s="44">
        <f>COUNTIFS(Allopatrics_Fertilities_R!$B$2:$B$999,Allopatrics_Summaries!$A30,Allopatrics_Fertilities_R!$C$2:$C$999,"&gt;0")</f>
        <v>10</v>
      </c>
      <c r="K30" s="71">
        <f>IFERROR(1-((J30/I30)/ConspecificsCorrections!$D$4),"NA")</f>
        <v>1.4026644756147788E-2</v>
      </c>
      <c r="L30" s="44">
        <f t="shared" si="0"/>
        <v>10</v>
      </c>
      <c r="M30" s="80">
        <f>IFERROR(AVERAGEIFS(Allopatrics_Fertilities_R!$D$2:$D$999,Allopatrics_Fertilities_R!$C$2:$C$999,"&gt;0",Allopatrics_Fertilities_R!$B$2:$B$999,Allopatrics_Summaries!$A30),"NA")</f>
        <v>69.933333333333337</v>
      </c>
      <c r="N30" s="71">
        <f>IFERROR(1-(M30/ConspecificsCorrections!$D$5),"NA")</f>
        <v>0.69360766905612048</v>
      </c>
      <c r="O30" s="44">
        <f t="shared" si="1"/>
        <v>10</v>
      </c>
      <c r="P30" s="79">
        <f>IFERROR(AVERAGEIFS(Allopatrics_Fertilities_R!$E$2:$E$999,Allopatrics_Fertilities_R!$C$2:$C$999,"&gt;0",Allopatrics_Fertilities_R!$B$2:$B$999,Allopatrics_Summaries!$A30),"NA")</f>
        <v>4.1951219512195118E-2</v>
      </c>
      <c r="Q30" s="71">
        <f>IFERROR(1-(P30/ConspecificsCorrections!$D$6),"NA")</f>
        <v>0.94228875033208159</v>
      </c>
    </row>
    <row r="31" spans="1:17" x14ac:dyDescent="0.25">
      <c r="A31" t="str">
        <v>Postzygotics-graellsiiXhybrid-AlloGraX(H:BelgiumXCachadas)</v>
      </c>
      <c r="B31" s="36" t="s">
        <v>47</v>
      </c>
      <c r="C31" s="36">
        <f>COUNTIFS(Allopatrics_Mechanical_R!B$2:B$999,Allopatrics_Summaries!A31,Allopatrics_Mechanical_R!C$2:C$999,"&gt;-1")</f>
        <v>2</v>
      </c>
      <c r="D31" s="44">
        <f>SUMIF(Allopatrics_Mechanical_R!B$2:B$999,Allopatrics_Summaries!A31,Allopatrics_Mechanical_R!C$2:C$999)</f>
        <v>2</v>
      </c>
      <c r="E31" s="79">
        <f>IFERROR(1-((D31/C31)/ConspecificsCorrections!$D$2),"NA")</f>
        <v>-4.7120418848167533E-2</v>
      </c>
      <c r="F31" s="74">
        <f>COUNTIFS(Allopatrics_Mechanical_R!B$2:B$999,Allopatrics_Summaries!A31,Allopatrics_Mechanical_R!D$2:D$999,"&gt;-1")</f>
        <v>2</v>
      </c>
      <c r="G31" s="74">
        <f>SUMIF(Allopatrics_Mechanical_R!$B$2:$B$999,Allopatrics_Summaries!$A31,Allopatrics_Mechanical_R!D$2:D$999)</f>
        <v>2</v>
      </c>
      <c r="H31" s="71">
        <f>IFERROR(1-((G31/F31)/ConspecificsCorrections!$D$3),"NA")</f>
        <v>-7.9289940828402239E-2</v>
      </c>
      <c r="I31" s="44">
        <f>COUNTIFS(Allopatrics_Fertilities_R!$B$2:$B$999,Allopatrics_Summaries!$A31,Allopatrics_Fertilities_R!$C$2:$C$999,"&gt;-1")</f>
        <v>1</v>
      </c>
      <c r="J31" s="44">
        <f>COUNTIFS(Allopatrics_Fertilities_R!$B$2:$B$999,Allopatrics_Summaries!$A31,Allopatrics_Fertilities_R!$C$2:$C$999,"&gt;0")</f>
        <v>1</v>
      </c>
      <c r="K31" s="71">
        <f>IFERROR(1-((J31/I31)/ConspecificsCorrections!$D$4),"NA")</f>
        <v>-8.4570690768237533E-2</v>
      </c>
      <c r="L31" s="44">
        <f t="shared" si="0"/>
        <v>1</v>
      </c>
      <c r="M31" s="80">
        <f>IFERROR(AVERAGEIFS(Allopatrics_Fertilities_R!$D$2:$D$999,Allopatrics_Fertilities_R!$C$2:$C$999,"&gt;0",Allopatrics_Fertilities_R!$B$2:$B$999,Allopatrics_Summaries!$A31),"NA")</f>
        <v>175.33333333333334</v>
      </c>
      <c r="N31" s="71">
        <f>IFERROR(1-(M31/ConspecificsCorrections!$D$5),"NA")</f>
        <v>0.23182856970218957</v>
      </c>
      <c r="O31" s="44">
        <f t="shared" si="1"/>
        <v>1</v>
      </c>
      <c r="P31" s="79">
        <f>IFERROR(AVERAGEIFS(Allopatrics_Fertilities_R!$E$2:$E$999,Allopatrics_Fertilities_R!$C$2:$C$999,"&gt;0",Allopatrics_Fertilities_R!$B$2:$B$999,Allopatrics_Summaries!$A31),"NA")</f>
        <v>0.86882129277566544</v>
      </c>
      <c r="Q31" s="71">
        <f>IFERROR(1-(P31/ConspecificsCorrections!$D$6),"NA")</f>
        <v>-0.19521585134382757</v>
      </c>
    </row>
    <row r="32" spans="1:17" x14ac:dyDescent="0.25">
      <c r="A32" t="str">
        <v>Postzygotics-hybridXelegans-(H:BelgiumXCachadas)XAlloEle</v>
      </c>
      <c r="B32" s="36" t="s">
        <v>47</v>
      </c>
      <c r="C32" s="36">
        <f>COUNTIFS(Allopatrics_Mechanical_R!B$2:B$999,Allopatrics_Summaries!A32,Allopatrics_Mechanical_R!C$2:C$999,"&gt;-1")</f>
        <v>12</v>
      </c>
      <c r="D32" s="44">
        <f>SUMIF(Allopatrics_Mechanical_R!B$2:B$999,Allopatrics_Summaries!A32,Allopatrics_Mechanical_R!C$2:C$999)</f>
        <v>9</v>
      </c>
      <c r="E32" s="79">
        <f>IFERROR(1-((D32/C32)/ConspecificsCorrections!$D$2),"NA")</f>
        <v>0.21465968586387429</v>
      </c>
      <c r="F32" s="74">
        <f>COUNTIFS(Allopatrics_Mechanical_R!B$2:B$999,Allopatrics_Summaries!A32,Allopatrics_Mechanical_R!D$2:D$999,"&gt;-1")</f>
        <v>9</v>
      </c>
      <c r="G32" s="74">
        <f>SUMIF(Allopatrics_Mechanical_R!$B$2:$B$999,Allopatrics_Summaries!$A32,Allopatrics_Mechanical_R!D$2:D$999)</f>
        <v>9</v>
      </c>
      <c r="H32" s="71">
        <f>IFERROR(1-((G32/F32)/ConspecificsCorrections!$D$3),"NA")</f>
        <v>-7.9289940828402239E-2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5</v>
      </c>
      <c r="K32" s="71">
        <f>IFERROR(1-((J32/I32)/ConspecificsCorrections!$D$4),"NA")</f>
        <v>0.32214331826985154</v>
      </c>
      <c r="L32" s="44">
        <f t="shared" ref="L32:L33" si="2">J32</f>
        <v>5</v>
      </c>
      <c r="M32" s="80">
        <f>IFERROR(AVERAGEIFS(Allopatrics_Fertilities_R!$D$2:$D$999,Allopatrics_Fertilities_R!$C$2:$C$999,"&gt;0",Allopatrics_Fertilities_R!$B$2:$B$999,Allopatrics_Summaries!$A32),"NA")</f>
        <v>18.766666666666669</v>
      </c>
      <c r="N32" s="71">
        <f>IFERROR(1-(M32/ConspecificsCorrections!$D$5),"NA")</f>
        <v>0.91777936972287688</v>
      </c>
      <c r="O32" s="44">
        <f t="shared" ref="O32:O33" si="3">L32</f>
        <v>5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>IFERROR(1-(P32/ConspecificsCorrections!$D$6),"NA")</f>
        <v>1</v>
      </c>
    </row>
    <row r="33" spans="1:17" x14ac:dyDescent="0.25">
      <c r="A33" t="str">
        <v>Postzygotics-hybridXgraellsii-(H:BelgiumXCachadas)XAlloGra</v>
      </c>
      <c r="B33" s="36" t="s">
        <v>47</v>
      </c>
      <c r="C33" s="36">
        <f>COUNTIFS(Allopatrics_Mechanical_R!B$2:B$999,Allopatrics_Summaries!A33,Allopatrics_Mechanical_R!C$2:C$999,"&gt;-1")</f>
        <v>14</v>
      </c>
      <c r="D33" s="44">
        <f>SUMIF(Allopatrics_Mechanical_R!B$2:B$999,Allopatrics_Summaries!A33,Allopatrics_Mechanical_R!C$2:C$999)</f>
        <v>12</v>
      </c>
      <c r="E33" s="79">
        <f>IFERROR(1-((D33/C33)/ConspecificsCorrections!$D$2),"NA")</f>
        <v>0.10246821241585635</v>
      </c>
      <c r="F33" s="74">
        <f>COUNTIFS(Allopatrics_Mechanical_R!B$2:B$999,Allopatrics_Summaries!A33,Allopatrics_Mechanical_R!D$2:D$999,"&gt;-1")</f>
        <v>12</v>
      </c>
      <c r="G33" s="74">
        <f>SUMIF(Allopatrics_Mechanical_R!$B$2:$B$999,Allopatrics_Summaries!$A33,Allopatrics_Mechanical_R!D$2:D$999)</f>
        <v>12</v>
      </c>
      <c r="H33" s="71">
        <f>IFERROR(1-((G33/F33)/ConspecificsCorrections!$D$3),"NA")</f>
        <v>-7.9289940828402239E-2</v>
      </c>
      <c r="I33" s="44">
        <f>COUNTIFS(Allopatrics_Fertilities_R!$B$2:$B$999,Allopatrics_Summaries!$A33,Allopatrics_Fertilities_R!$C$2:$C$999,"&gt;-1")</f>
        <v>8</v>
      </c>
      <c r="J33" s="44">
        <f>COUNTIFS(Allopatrics_Fertilities_R!$B$2:$B$999,Allopatrics_Summaries!$A33,Allopatrics_Fertilities_R!$C$2:$C$999,"&gt;0")</f>
        <v>6</v>
      </c>
      <c r="K33" s="71">
        <f>IFERROR(1-((J33/I33)/ConspecificsCorrections!$D$4),"NA")</f>
        <v>0.18657198192382185</v>
      </c>
      <c r="L33" s="44">
        <f t="shared" si="2"/>
        <v>6</v>
      </c>
      <c r="M33" s="80">
        <f>IFERROR(AVERAGEIFS(Allopatrics_Fertilities_R!$D$2:$D$999,Allopatrics_Fertilities_R!$C$2:$C$999,"&gt;0",Allopatrics_Fertilities_R!$B$2:$B$999,Allopatrics_Summaries!$A33),"NA")</f>
        <v>2.7222222222222219</v>
      </c>
      <c r="N33" s="71">
        <f>IFERROR(1-(M33/ConspecificsCorrections!$D$5),"NA")</f>
        <v>0.98807338400361444</v>
      </c>
      <c r="O33" s="44">
        <f t="shared" si="3"/>
        <v>6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>IFERROR(1-(P33/ConspecificsCorrections!$D$6),"NA")</f>
        <v>1</v>
      </c>
    </row>
    <row r="34" spans="1:17" x14ac:dyDescent="0.25">
      <c r="A34" t="str">
        <v>Postzygotics-hybridXhybrid-(H:BelgiumXCachadas)X(H:BelgiumXCachadas)</v>
      </c>
      <c r="B34" s="36" t="s">
        <v>47</v>
      </c>
      <c r="C34" s="36">
        <f>COUNTIFS(Allopatrics_Mechanical_R!B$2:B$999,Allopatrics_Summaries!A34,Allopatrics_Mechanical_R!C$2:C$999,"&gt;-1")</f>
        <v>18</v>
      </c>
      <c r="D34" s="44">
        <f>SUMIF(Allopatrics_Mechanical_R!B$2:B$999,Allopatrics_Summaries!A34,Allopatrics_Mechanical_R!C$2:C$999)</f>
        <v>18</v>
      </c>
      <c r="E34" s="79">
        <f>IFERROR(1-((D34/C34)/ConspecificsCorrections!$D$2),"NA")</f>
        <v>-4.7120418848167533E-2</v>
      </c>
      <c r="F34" s="74">
        <f>COUNTIFS(Allopatrics_Mechanical_R!B$2:B$999,Allopatrics_Summaries!A34,Allopatrics_Mechanical_R!D$2:D$999,"&gt;-1")</f>
        <v>18</v>
      </c>
      <c r="G34" s="74">
        <f>SUMIF(Allopatrics_Mechanical_R!$B$2:$B$999,Allopatrics_Summaries!$A34,Allopatrics_Mechanical_R!D$2:D$999)</f>
        <v>17</v>
      </c>
      <c r="H34" s="71">
        <f>IFERROR(1-((G34/F34)/ConspecificsCorrections!$D$3),"NA")</f>
        <v>-1.9329388560157756E-2</v>
      </c>
      <c r="I34" s="44">
        <f>COUNTIFS(Allopatrics_Fertilities_R!$B$2:$B$999,Allopatrics_Summaries!$A34,Allopatrics_Fertilities_R!$C$2:$C$999,"&gt;-1")</f>
        <v>29</v>
      </c>
      <c r="J34" s="44">
        <f>COUNTIFS(Allopatrics_Fertilities_R!$B$2:$B$999,Allopatrics_Summaries!$A34,Allopatrics_Fertilities_R!$C$2:$C$999,"&gt;0")</f>
        <v>24</v>
      </c>
      <c r="K34" s="71">
        <f>IFERROR(1-((J34/I34)/ConspecificsCorrections!$D$4),"NA")</f>
        <v>0.1024242559159414</v>
      </c>
      <c r="L34" s="44">
        <f t="shared" ref="L34" si="4">J34</f>
        <v>24</v>
      </c>
      <c r="M34" s="80">
        <f>IFERROR(AVERAGEIFS(Allopatrics_Fertilities_R!$D$2:$D$999,Allopatrics_Fertilities_R!$C$2:$C$999,"&gt;0",Allopatrics_Fertilities_R!$B$2:$B$999,Allopatrics_Summaries!$A34),"NA")</f>
        <v>10.875000000000002</v>
      </c>
      <c r="N34" s="71">
        <f>IFERROR(1-(M34/ConspecificsCorrections!$D$5),"NA")</f>
        <v>0.95235438609607215</v>
      </c>
      <c r="O34" s="44">
        <f t="shared" ref="O34" si="5">L34</f>
        <v>24</v>
      </c>
      <c r="P34" s="79">
        <f>IFERROR(AVERAGEIFS(Allopatrics_Fertilities_R!$E$2:$E$999,Allopatrics_Fertilities_R!$C$2:$C$999,"&gt;0",Allopatrics_Fertilities_R!$B$2:$B$999,Allopatrics_Summaries!$A34),"NA")</f>
        <v>0</v>
      </c>
      <c r="Q34" s="71">
        <f>IFERROR(1-(P34/ConspecificsCorrections!$D$6),"NA")</f>
        <v>1</v>
      </c>
    </row>
    <row r="35" spans="1:17" hidden="1" x14ac:dyDescent="0.25">
      <c r="A35">
        <v>0</v>
      </c>
      <c r="B35" s="36" t="s">
        <v>2</v>
      </c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workbookViewId="0"/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3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4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5" t="s">
        <v>672</v>
      </c>
      <c r="R1" s="115" t="s">
        <v>668</v>
      </c>
      <c r="S1" s="115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2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2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2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2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2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2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2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2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2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2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2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2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2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2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2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2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2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2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2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2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2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2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2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2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2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2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2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2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2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2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2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2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2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2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2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2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2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2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2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2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2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2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2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2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2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2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2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2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2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2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2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2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2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2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2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2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2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2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2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2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2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2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2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2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2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2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2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2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2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2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2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2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2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2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2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2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2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2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2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2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2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2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2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2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2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2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2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2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2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2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2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2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2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2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2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2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2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2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2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2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2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2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2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2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2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2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2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2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2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2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2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2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2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1" t="s">
        <v>695</v>
      </c>
      <c r="P114" s="121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2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2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2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7" priority="1" operator="equal">
      <formula>"?"</formula>
    </cfRule>
  </conditionalFormatting>
  <conditionalFormatting sqref="R2:R117">
    <cfRule type="duplicateValues" dxfId="6" priority="38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workbookViewId="0"/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6" t="s">
        <v>18</v>
      </c>
      <c r="D1" s="116" t="s">
        <v>9</v>
      </c>
      <c r="E1" s="116" t="s">
        <v>318</v>
      </c>
      <c r="F1" s="119" t="s">
        <v>20</v>
      </c>
      <c r="G1" s="119" t="s">
        <v>335</v>
      </c>
      <c r="H1" s="119" t="s">
        <v>696</v>
      </c>
      <c r="I1" s="77" t="s">
        <v>16</v>
      </c>
      <c r="J1" s="77" t="s">
        <v>336</v>
      </c>
      <c r="K1" s="77" t="s">
        <v>337</v>
      </c>
      <c r="L1" s="120" t="s">
        <v>19</v>
      </c>
      <c r="M1" s="120" t="s">
        <v>333</v>
      </c>
      <c r="N1" s="120" t="s">
        <v>697</v>
      </c>
      <c r="O1" s="120" t="s">
        <v>11</v>
      </c>
      <c r="P1" s="120" t="s">
        <v>12</v>
      </c>
      <c r="Q1" s="117" t="s">
        <v>334</v>
      </c>
      <c r="R1" s="120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18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739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739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739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739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739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739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739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739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5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/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selection activeCell="K47" sqref="K47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>IFERROR(1-((D2/C2)/ConspecificsCorrections!$D$2),"NA")</f>
        <v>-4.7120418848167533E-2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IFERROR(1-((G2/F2)/ConspecificsCorrections!$D$3),"NA")</f>
        <v>-7.9289940828402239E-2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IFERROR(1-((J2/I2)/ConspecificsCorrections!$D$4),"NA")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IFERROR(1-(M2/ConspecificsCorrections!$D$5),"NA")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IFERROR(1-(P2/ConspecificsCorrections!$D$6),"NA")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>IFERROR(1-((D3/C3)/ConspecificsCorrections!$D$2),"NA")</f>
        <v>-4.7120418848167533E-2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>IFERROR(1-((G3/F3)/ConspecificsCorrections!$D$3),"NA")</f>
        <v>-7.9289940828402239E-2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>IFERROR(1-((J3/I3)/ConspecificsCorrections!$D$4),"NA")</f>
        <v>NA</v>
      </c>
      <c r="L3" s="44">
        <f t="shared" ref="L3:L21" si="0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IFERROR(1-(M3/ConspecificsCorrections!$D$5),"NA")</f>
        <v>NA</v>
      </c>
      <c r="O3" s="44">
        <f t="shared" ref="O3:O21" si="1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>IFERROR(1-(P3/ConspecificsCorrections!$D$6),"NA")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IFERROR(1-((D4/C4)/ConspecificsCorrections!$D$2),"NA")</f>
        <v>0.37172774869109948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>IFERROR(1-((G4/F4)/ConspecificsCorrections!$D$3),"NA")</f>
        <v>-7.9289940828402239E-2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>IFERROR(1-((J4/I4)/ConspecificsCorrections!$D$4),"NA")</f>
        <v>0.13234344738540993</v>
      </c>
      <c r="L4" s="44">
        <f t="shared" si="0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IFERROR(1-(M4/ConspecificsCorrections!$D$5),"NA")</f>
        <v>0.12111148110464132</v>
      </c>
      <c r="O4" s="44">
        <f t="shared" si="1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>IFERROR(1-(P4/ConspecificsCorrections!$D$6),"NA")</f>
        <v>-0.13940293257883196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>IFERROR(1-((D5/C5)/ConspecificsCorrections!$D$2),"NA")</f>
        <v>-4.7120418848167533E-2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>IFERROR(1-((G5/F5)/ConspecificsCorrections!$D$3),"NA")</f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>IFERROR(1-((J5/I5)/ConspecificsCorrections!$D$4),"NA")</f>
        <v>-8.4570690768237533E-2</v>
      </c>
      <c r="L5" s="44">
        <f t="shared" si="0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IFERROR(1-(M5/ConspecificsCorrections!$D$5),"NA")</f>
        <v>0.44687275812681426</v>
      </c>
      <c r="O5" s="44">
        <f t="shared" si="1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>IFERROR(1-(P5/ConspecificsCorrections!$D$6),"NA")</f>
        <v>-0.27869004024391697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>IFERROR(1-((D6/C6)/ConspecificsCorrections!$D$2),"NA")</f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>IFERROR(1-((G6/F6)/ConspecificsCorrections!$D$3),"NA")</f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>IFERROR(1-((J6/I6)/ConspecificsCorrections!$D$4),"NA")</f>
        <v>1</v>
      </c>
      <c r="L6" s="44">
        <f t="shared" si="0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IFERROR(1-(M6/ConspecificsCorrections!$D$5),"NA")</f>
        <v>NA</v>
      </c>
      <c r="O6" s="44">
        <f t="shared" si="1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>IFERROR(1-(P6/ConspecificsCorrections!$D$6),"NA")</f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>IFERROR(1-((D7/C7)/ConspecificsCorrections!$D$2),"NA")</f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>IFERROR(1-((G7/F7)/ConspecificsCorrections!$D$3),"NA")</f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>IFERROR(1-((J7/I7)/ConspecificsCorrections!$D$4),"NA")</f>
        <v>0.27695287282117509</v>
      </c>
      <c r="L7" s="44">
        <f t="shared" si="0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IFERROR(1-(M7/ConspecificsCorrections!$D$5),"NA")</f>
        <v>0.28586344217560966</v>
      </c>
      <c r="O7" s="44">
        <f t="shared" si="1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>IFERROR(1-(P7/ConspecificsCorrections!$D$6),"NA")</f>
        <v>6.2477393839451945E-2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>IFERROR(1-((D8/C8)/ConspecificsCorrections!$D$2),"NA")</f>
        <v>-4.7120418848167533E-2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>IFERROR(1-((G8/F8)/ConspecificsCorrections!$D$3),"NA")</f>
        <v>-7.9289940828402239E-2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>IFERROR(1-((J8/I8)/ConspecificsCorrections!$D$4),"NA")</f>
        <v>-8.4570690768237533E-2</v>
      </c>
      <c r="L8" s="44">
        <f t="shared" si="0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IFERROR(1-(M8/ConspecificsCorrections!$D$5),"NA")</f>
        <v>0.63051976484046435</v>
      </c>
      <c r="O8" s="44">
        <f t="shared" si="1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>IFERROR(1-(P8/ConspecificsCorrections!$D$6),"NA")</f>
        <v>0.44491508204580899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>IFERROR(1-((D9/C9)/ConspecificsCorrections!$D$2),"NA")</f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>IFERROR(1-((G9/F9)/ConspecificsCorrections!$D$3),"NA")</f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>IFERROR(1-((J9/I9)/ConspecificsCorrections!$D$4),"NA")</f>
        <v>1</v>
      </c>
      <c r="L9" s="44">
        <f t="shared" si="0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IFERROR(1-(M9/ConspecificsCorrections!$D$5),"NA")</f>
        <v>NA</v>
      </c>
      <c r="O9" s="44">
        <f t="shared" si="1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>IFERROR(1-(P9/ConspecificsCorrections!$D$6),"NA")</f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>IFERROR(1-((D10/C10)/ConspecificsCorrections!$D$2),"NA")</f>
        <v>-4.7120418848167533E-2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>IFERROR(1-((G10/F10)/ConspecificsCorrections!$D$3),"NA")</f>
        <v>0.22907861369399829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>IFERROR(1-((J10/I10)/ConspecificsCorrections!$D$4),"NA")</f>
        <v>0.21122131580491821</v>
      </c>
      <c r="L10" s="44">
        <f t="shared" si="0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IFERROR(1-(M10/ConspecificsCorrections!$D$5),"NA")</f>
        <v>0.53340157418222356</v>
      </c>
      <c r="O10" s="44">
        <f t="shared" si="1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>IFERROR(1-(P10/ConspecificsCorrections!$D$6),"NA")</f>
        <v>-5.5658708587601691E-2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>IFERROR(1-((D11/C11)/ConspecificsCorrections!$D$2),"NA")</f>
        <v>0.21465968586387429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>IFERROR(1-((G11/F11)/ConspecificsCorrections!$D$3),"NA")</f>
        <v>-7.9289940828402239E-2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>IFERROR(1-((J11/I11)/ConspecificsCorrections!$D$4),"NA")</f>
        <v>-8.4570690768237533E-2</v>
      </c>
      <c r="L11" s="44">
        <f t="shared" si="0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IFERROR(1-(M11/ConspecificsCorrections!$D$5),"NA")</f>
        <v>0.41291841258608408</v>
      </c>
      <c r="O11" s="44">
        <f t="shared" si="1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>IFERROR(1-(P11/ConspecificsCorrections!$D$6),"NA")</f>
        <v>-2.7170769283261453E-2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>IFERROR(1-((D12/C12)/ConspecificsCorrections!$D$2),"NA")</f>
        <v>0.95636998254799299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>IFERROR(1-((G12/F12)/ConspecificsCorrections!$D$3),"NA")</f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>IFERROR(1-((J12/I12)/ConspecificsCorrections!$D$4),"NA")</f>
        <v>NA</v>
      </c>
      <c r="L12" s="44">
        <f t="shared" si="0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IFERROR(1-(M12/ConspecificsCorrections!$D$5),"NA")</f>
        <v>NA</v>
      </c>
      <c r="O12" s="44">
        <f t="shared" si="1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>IFERROR(1-(P12/ConspecificsCorrections!$D$6),"NA")</f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>IFERROR(1-((D13/C13)/ConspecificsCorrections!$D$2),"NA")</f>
        <v>-4.7120418848167533E-2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>IFERROR(1-((G13/F13)/ConspecificsCorrections!$D$3),"NA")</f>
        <v>-7.9289940828402239E-2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>IFERROR(1-((J13/I13)/ConspecificsCorrections!$D$4),"NA")</f>
        <v>NA</v>
      </c>
      <c r="L13" s="44">
        <f t="shared" si="0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IFERROR(1-(M13/ConspecificsCorrections!$D$5),"NA")</f>
        <v>NA</v>
      </c>
      <c r="O13" s="44">
        <f t="shared" si="1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>IFERROR(1-(P13/ConspecificsCorrections!$D$6),"NA")</f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>IFERROR(1-((D14/C14)/ConspecificsCorrections!$D$2),"NA")</f>
        <v>-4.7120418848167533E-2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>IFERROR(1-((G14/F14)/ConspecificsCorrections!$D$3),"NA")</f>
        <v>-7.9289940828402239E-2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>IFERROR(1-((J14/I14)/ConspecificsCorrections!$D$4),"NA")</f>
        <v>NA</v>
      </c>
      <c r="L14" s="44">
        <f t="shared" si="0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IFERROR(1-(M14/ConspecificsCorrections!$D$5),"NA")</f>
        <v>NA</v>
      </c>
      <c r="O14" s="44">
        <f t="shared" si="1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>IFERROR(1-(P14/ConspecificsCorrections!$D$6),"NA")</f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>IFERROR(1-((D15/C15)/ConspecificsCorrections!$D$2),"NA")</f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>IFERROR(1-((G15/F15)/ConspecificsCorrections!$D$3),"NA")</f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>IFERROR(1-((J15/I15)/ConspecificsCorrections!$D$4),"NA")</f>
        <v>-8.4570690768237533E-2</v>
      </c>
      <c r="L15" s="44">
        <f t="shared" si="0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IFERROR(1-(M15/ConspecificsCorrections!$D$5),"NA")</f>
        <v>0.28732238373239205</v>
      </c>
      <c r="O15" s="44">
        <f t="shared" si="1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>IFERROR(1-(P15/ConspecificsCorrections!$D$6),"NA")</f>
        <v>0.6244406874808075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>IFERROR(1-((D16/C16)/ConspecificsCorrections!$D$2),"NA")</f>
        <v>-4.7120418848167533E-2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>IFERROR(1-((G16/F16)/ConspecificsCorrections!$D$3),"NA")</f>
        <v>5.5621301775147902E-2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>IFERROR(1-((J16/I16)/ConspecificsCorrections!$D$4),"NA")</f>
        <v>5.8102001291157057E-3</v>
      </c>
      <c r="L16" s="44">
        <f t="shared" si="0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IFERROR(1-(M16/ConspecificsCorrections!$D$5),"NA")</f>
        <v>0.29050991015306615</v>
      </c>
      <c r="O16" s="44">
        <f t="shared" si="1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>IFERROR(1-(P16/ConspecificsCorrections!$D$6),"NA")</f>
        <v>1.7642890496751273E-2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>IFERROR(1-((D17/C17)/ConspecificsCorrections!$D$2),"NA")</f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>IFERROR(1-((G17/F17)/ConspecificsCorrections!$D$3),"NA")</f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>IFERROR(1-((J17/I17)/ConspecificsCorrections!$D$4),"NA")</f>
        <v>-8.4570690768237533E-2</v>
      </c>
      <c r="L17" s="44">
        <f t="shared" si="0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IFERROR(1-(M17/ConspecificsCorrections!$D$5),"NA")</f>
        <v>0.27758880467738256</v>
      </c>
      <c r="O17" s="44">
        <f t="shared" si="1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>IFERROR(1-(P17/ConspecificsCorrections!$D$6),"NA")</f>
        <v>-3.175635307470448E-2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>IFERROR(1-((D18/C18)/ConspecificsCorrections!$D$2),"NA")</f>
        <v>0.82547993019197208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>IFERROR(1-((G18/F18)/ConspecificsCorrections!$D$3),"NA")</f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>IFERROR(1-((J18/I18)/ConspecificsCorrections!$D$4),"NA")</f>
        <v>NA</v>
      </c>
      <c r="L18" s="44">
        <f t="shared" si="0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IFERROR(1-(M18/ConspecificsCorrections!$D$5),"NA")</f>
        <v>NA</v>
      </c>
      <c r="O18" s="44">
        <f t="shared" si="1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>IFERROR(1-(P18/ConspecificsCorrections!$D$6),"NA")</f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>IFERROR(1-((D19/C19)/ConspecificsCorrections!$D$2),"NA")</f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>IFERROR(1-((G19/F19)/ConspecificsCorrections!$D$3),"NA")</f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>IFERROR(1-((J19/I19)/ConspecificsCorrections!$D$4),"NA")</f>
        <v>NA</v>
      </c>
      <c r="L19" s="44">
        <f t="shared" si="0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IFERROR(1-(M19/ConspecificsCorrections!$D$5),"NA")</f>
        <v>NA</v>
      </c>
      <c r="O19" s="44">
        <f t="shared" si="1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>IFERROR(1-(P19/ConspecificsCorrections!$D$6),"NA")</f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>IFERROR(1-((D20/C20)/ConspecificsCorrections!$D$2),"NA")</f>
        <v>0.47643979057591623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>IFERROR(1-((G20/F20)/ConspecificsCorrections!$D$3),"NA")</f>
        <v>0.56828402366863906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>IFERROR(1-((J20/I20)/ConspecificsCorrections!$D$4),"NA")</f>
        <v>-8.4570690768237533E-2</v>
      </c>
      <c r="L20" s="44">
        <f t="shared" si="0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IFERROR(1-(M20/ConspecificsCorrections!$D$5),"NA")</f>
        <v>0.60155415239079379</v>
      </c>
      <c r="O20" s="44">
        <f t="shared" si="1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>IFERROR(1-(P20/ConspecificsCorrections!$D$6),"NA")</f>
        <v>0.5872974587701183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>IFERROR(1-((D21/C21)/ConspecificsCorrections!$D$2),"NA")</f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>IFERROR(1-((G21/F21)/ConspecificsCorrections!$D$3),"NA")</f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>IFERROR(1-((J21/I21)/ConspecificsCorrections!$D$4),"NA")</f>
        <v>-8.4570690768237533E-2</v>
      </c>
      <c r="L21" s="44">
        <f t="shared" si="0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IFERROR(1-(M21/ConspecificsCorrections!$D$5),"NA")</f>
        <v>0.39247220100292524</v>
      </c>
      <c r="O21" s="44">
        <f t="shared" si="1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>IFERROR(1-(P21/ConspecificsCorrections!$D$6),"NA")</f>
        <v>0.42689373774543748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>IFERROR(1-((D22/C22)/ConspecificsCorrections!$D$2),"NA")</f>
        <v>-4.7120418848167533E-2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>IFERROR(1-((G22/F22)/ConspecificsCorrections!$D$3),"NA")</f>
        <v>0.59526627218934913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>IFERROR(1-((J22/I22)/ConspecificsCorrections!$D$4),"NA")</f>
        <v>-8.4570690768237533E-2</v>
      </c>
      <c r="L22" s="44">
        <f t="shared" ref="L22" si="2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IFERROR(1-(M22/ConspecificsCorrections!$D$5),"NA")</f>
        <v>0.1653802805794703</v>
      </c>
      <c r="O22" s="44">
        <f t="shared" ref="O22" si="3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>IFERROR(1-(P22/ConspecificsCorrections!$D$6),"NA")</f>
        <v>9.6181434706558933E-2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>IFERROR(1-((D23/C23)/ConspecificsCorrections!$D$2),"NA")</f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>IFERROR(1-((G23/F23)/ConspecificsCorrections!$D$3),"NA")</f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>IFERROR(1-((J23/I23)/ConspecificsCorrections!$D$4),"NA")</f>
        <v>-8.4570690768237533E-2</v>
      </c>
      <c r="L23" s="44">
        <f t="shared" ref="L23:L25" si="4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IFERROR(1-(M23/ConspecificsCorrections!$D$5),"NA")</f>
        <v>0.89631000052742427</v>
      </c>
      <c r="O23" s="44">
        <f t="shared" ref="O23:O25" si="5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>IFERROR(1-(P23/ConspecificsCorrections!$D$6),"NA")</f>
        <v>0.63131906316797226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>IFERROR(1-((D24/C24)/ConspecificsCorrections!$D$2),"NA")</f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>IFERROR(1-((G24/F24)/ConspecificsCorrections!$D$3),"NA")</f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>IFERROR(1-((J24/I24)/ConspecificsCorrections!$D$4),"NA")</f>
        <v>NA</v>
      </c>
      <c r="L24" s="44">
        <f t="shared" si="4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IFERROR(1-(M24/ConspecificsCorrections!$D$5),"NA")</f>
        <v>NA</v>
      </c>
      <c r="O24" s="44">
        <f t="shared" si="5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>IFERROR(1-(P24/ConspecificsCorrections!$D$6),"NA")</f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>IFERROR(1-((D25/C25)/ConspecificsCorrections!$D$2),"NA")</f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>IFERROR(1-((G25/F25)/ConspecificsCorrections!$D$3),"NA")</f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>IFERROR(1-((J25/I25)/ConspecificsCorrections!$D$4),"NA")</f>
        <v>NA</v>
      </c>
      <c r="L25" s="44">
        <f t="shared" si="4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IFERROR(1-(M25/ConspecificsCorrections!$D$5),"NA")</f>
        <v>NA</v>
      </c>
      <c r="O25" s="44">
        <f t="shared" si="5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>IFERROR(1-(P25/ConspecificsCorrections!$D$6),"NA")</f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>IFERROR(1-((D26/C26)/ConspecificsCorrections!$D$2),"NA")</f>
        <v>-4.7120418848167533E-2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>IFERROR(1-((G26/F26)/ConspecificsCorrections!$D$3),"NA")</f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>IFERROR(1-((J26/I26)/ConspecificsCorrections!$D$4),"NA")</f>
        <v>NA</v>
      </c>
      <c r="L26" s="44">
        <f t="shared" ref="L26:L28" si="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IFERROR(1-(M26/ConspecificsCorrections!$D$5),"NA")</f>
        <v>NA</v>
      </c>
      <c r="O26" s="44">
        <f t="shared" ref="O26:O28" si="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>IFERROR(1-(P26/ConspecificsCorrections!$D$6),"NA")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>IFERROR(1-((D27/C27)/ConspecificsCorrections!$D$2),"NA")</f>
        <v>0.73821989528795817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>IFERROR(1-((G27/F27)/ConspecificsCorrections!$D$3),"NA")</f>
        <v>0.19053254437869827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>IFERROR(1-((J27/I27)/ConspecificsCorrections!$D$4),"NA")</f>
        <v>-8.4570690768237533E-2</v>
      </c>
      <c r="L27" s="44">
        <f t="shared" si="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IFERROR(1-(M27/ConspecificsCorrections!$D$5),"NA")</f>
        <v>0.28326782109427373</v>
      </c>
      <c r="O27" s="44">
        <f t="shared" si="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>IFERROR(1-(P27/ConspecificsCorrections!$D$6),"NA")</f>
        <v>7.9673333057363571E-2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>IFERROR(1-((D28/C28)/ConspecificsCorrections!$D$2),"NA")</f>
        <v>-4.7120418848167533E-2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>IFERROR(1-((G28/F28)/ConspecificsCorrections!$D$3),"NA")</f>
        <v>-7.9289940828402239E-2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>IFERROR(1-((J28/I28)/ConspecificsCorrections!$D$4),"NA")</f>
        <v>NA</v>
      </c>
      <c r="L28" s="44">
        <f t="shared" si="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IFERROR(1-(M28/ConspecificsCorrections!$D$5),"NA")</f>
        <v>NA</v>
      </c>
      <c r="O28" s="44">
        <f t="shared" si="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>IFERROR(1-(P28/ConspecificsCorrections!$D$6),"NA")</f>
        <v>NA</v>
      </c>
    </row>
    <row r="29" spans="1:17" hidden="1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hidden="1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hidden="1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hidden="1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hidden="1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hidden="1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hidden="1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workbookViewId="0"/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1" customFormat="1" x14ac:dyDescent="0.25">
      <c r="A187" s="151" t="s">
        <v>747</v>
      </c>
      <c r="B187" s="150">
        <v>2018</v>
      </c>
      <c r="C187" s="150" t="s">
        <v>38</v>
      </c>
      <c r="D187" s="150" t="s">
        <v>700</v>
      </c>
      <c r="E187" s="150" t="s">
        <v>39</v>
      </c>
      <c r="F187" s="151" t="s">
        <v>745</v>
      </c>
      <c r="G187" s="151" t="s">
        <v>763</v>
      </c>
      <c r="H187" s="150" t="s">
        <v>64</v>
      </c>
      <c r="I187" s="150" t="s">
        <v>60</v>
      </c>
      <c r="J187" s="151" t="s">
        <v>61</v>
      </c>
      <c r="K187" s="151" t="s">
        <v>744</v>
      </c>
      <c r="L187" s="150" t="s">
        <v>123</v>
      </c>
      <c r="M187" s="151" t="s">
        <v>253</v>
      </c>
      <c r="N187" s="150" t="s">
        <v>346</v>
      </c>
      <c r="O187" s="166" t="str">
        <f>_xlfn.CONCAT(E187,"X",I187)</f>
        <v>elegansXgraellsii</v>
      </c>
      <c r="P187" s="150" t="s">
        <v>748</v>
      </c>
      <c r="Q187" s="36" t="s">
        <v>594</v>
      </c>
      <c r="R187" s="36" t="s">
        <v>749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0" t="s">
        <v>2</v>
      </c>
      <c r="AA187" s="150" t="s">
        <v>6</v>
      </c>
      <c r="AB187" s="150" t="s">
        <v>6</v>
      </c>
      <c r="AC187" s="150" t="s">
        <v>6</v>
      </c>
      <c r="AD187" s="150" t="s">
        <v>6</v>
      </c>
      <c r="AE187" s="150" t="s">
        <v>6</v>
      </c>
      <c r="AF187" s="150" t="s">
        <v>6</v>
      </c>
      <c r="AG187" s="150" t="s">
        <v>6</v>
      </c>
      <c r="AH187" s="150" t="s">
        <v>6</v>
      </c>
      <c r="AI187" s="150" t="s">
        <v>917</v>
      </c>
      <c r="AJ187" s="150" t="s">
        <v>6</v>
      </c>
      <c r="AK187" s="150" t="s">
        <v>6</v>
      </c>
      <c r="AL187" s="150" t="s">
        <v>6</v>
      </c>
      <c r="AM187" s="150" t="s">
        <v>6</v>
      </c>
      <c r="AN187" s="150" t="s">
        <v>6</v>
      </c>
    </row>
    <row r="188" spans="1:40" s="151" customFormat="1" x14ac:dyDescent="0.25">
      <c r="A188" s="151" t="s">
        <v>747</v>
      </c>
      <c r="B188" s="150">
        <v>2018</v>
      </c>
      <c r="C188" s="150" t="s">
        <v>38</v>
      </c>
      <c r="D188" s="150" t="s">
        <v>700</v>
      </c>
      <c r="E188" s="150" t="s">
        <v>39</v>
      </c>
      <c r="F188" s="151" t="s">
        <v>745</v>
      </c>
      <c r="G188" s="151" t="s">
        <v>763</v>
      </c>
      <c r="H188" s="150" t="s">
        <v>64</v>
      </c>
      <c r="I188" s="150" t="s">
        <v>60</v>
      </c>
      <c r="J188" s="151" t="s">
        <v>61</v>
      </c>
      <c r="K188" s="151" t="s">
        <v>744</v>
      </c>
      <c r="L188" s="150" t="s">
        <v>123</v>
      </c>
      <c r="M188" s="151" t="s">
        <v>259</v>
      </c>
      <c r="N188" s="150" t="s">
        <v>346</v>
      </c>
      <c r="O188" s="166" t="str">
        <f t="shared" ref="O188:O240" si="101">_xlfn.CONCAT(E188,"X",I188)</f>
        <v>elegansXgraellsii</v>
      </c>
      <c r="P188" s="150" t="s">
        <v>748</v>
      </c>
      <c r="Q188" s="36" t="s">
        <v>594</v>
      </c>
      <c r="R188" s="36" t="s">
        <v>751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0" t="s">
        <v>2</v>
      </c>
      <c r="AA188" s="150" t="s">
        <v>6</v>
      </c>
      <c r="AB188" s="150" t="s">
        <v>6</v>
      </c>
      <c r="AC188" s="150" t="s">
        <v>6</v>
      </c>
      <c r="AD188" s="150" t="s">
        <v>6</v>
      </c>
      <c r="AE188" s="150" t="s">
        <v>6</v>
      </c>
      <c r="AF188" s="150" t="s">
        <v>6</v>
      </c>
      <c r="AG188" s="150" t="s">
        <v>6</v>
      </c>
      <c r="AH188" s="150" t="s">
        <v>6</v>
      </c>
      <c r="AI188" s="150" t="s">
        <v>917</v>
      </c>
      <c r="AJ188" s="150" t="s">
        <v>6</v>
      </c>
      <c r="AK188" s="150" t="s">
        <v>6</v>
      </c>
      <c r="AL188" s="150" t="s">
        <v>6</v>
      </c>
      <c r="AM188" s="150" t="s">
        <v>6</v>
      </c>
      <c r="AN188" s="150" t="s">
        <v>6</v>
      </c>
    </row>
    <row r="189" spans="1:40" s="151" customFormat="1" x14ac:dyDescent="0.25">
      <c r="A189" s="151" t="s">
        <v>747</v>
      </c>
      <c r="B189" s="150">
        <v>2018</v>
      </c>
      <c r="C189" s="150" t="s">
        <v>38</v>
      </c>
      <c r="D189" s="150" t="s">
        <v>700</v>
      </c>
      <c r="E189" s="150" t="s">
        <v>39</v>
      </c>
      <c r="F189" s="151" t="s">
        <v>745</v>
      </c>
      <c r="G189" s="151" t="s">
        <v>763</v>
      </c>
      <c r="H189" s="150" t="s">
        <v>64</v>
      </c>
      <c r="I189" s="150" t="s">
        <v>60</v>
      </c>
      <c r="J189" s="151" t="s">
        <v>61</v>
      </c>
      <c r="K189" s="151" t="s">
        <v>744</v>
      </c>
      <c r="L189" s="150" t="s">
        <v>123</v>
      </c>
      <c r="M189" s="151" t="s">
        <v>259</v>
      </c>
      <c r="N189" s="150" t="s">
        <v>346</v>
      </c>
      <c r="O189" s="166" t="str">
        <f t="shared" si="101"/>
        <v>elegansXgraellsii</v>
      </c>
      <c r="P189" s="150" t="s">
        <v>748</v>
      </c>
      <c r="Q189" s="36" t="s">
        <v>594</v>
      </c>
      <c r="R189" s="36" t="s">
        <v>764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0" t="s">
        <v>2</v>
      </c>
      <c r="AA189" s="150" t="s">
        <v>6</v>
      </c>
      <c r="AB189" s="150" t="s">
        <v>6</v>
      </c>
      <c r="AC189" s="150" t="s">
        <v>6</v>
      </c>
      <c r="AD189" s="150" t="s">
        <v>6</v>
      </c>
      <c r="AE189" s="150" t="s">
        <v>6</v>
      </c>
      <c r="AF189" s="150" t="s">
        <v>6</v>
      </c>
      <c r="AG189" s="150" t="s">
        <v>6</v>
      </c>
      <c r="AH189" s="150" t="s">
        <v>6</v>
      </c>
      <c r="AI189" s="150" t="s">
        <v>917</v>
      </c>
      <c r="AJ189" s="150" t="s">
        <v>6</v>
      </c>
      <c r="AK189" s="150" t="s">
        <v>6</v>
      </c>
      <c r="AL189" s="150" t="s">
        <v>6</v>
      </c>
      <c r="AM189" s="150" t="s">
        <v>6</v>
      </c>
      <c r="AN189" s="150" t="s">
        <v>6</v>
      </c>
    </row>
    <row r="190" spans="1:40" s="151" customFormat="1" x14ac:dyDescent="0.25">
      <c r="A190" s="151" t="s">
        <v>747</v>
      </c>
      <c r="B190" s="150">
        <v>2018</v>
      </c>
      <c r="C190" s="150" t="s">
        <v>38</v>
      </c>
      <c r="D190" s="150" t="s">
        <v>700</v>
      </c>
      <c r="E190" s="150" t="s">
        <v>39</v>
      </c>
      <c r="F190" s="151" t="s">
        <v>745</v>
      </c>
      <c r="G190" s="151" t="s">
        <v>763</v>
      </c>
      <c r="H190" s="150" t="s">
        <v>64</v>
      </c>
      <c r="I190" s="150" t="s">
        <v>60</v>
      </c>
      <c r="J190" s="151" t="s">
        <v>61</v>
      </c>
      <c r="K190" s="151" t="s">
        <v>744</v>
      </c>
      <c r="L190" s="150" t="s">
        <v>123</v>
      </c>
      <c r="M190" s="151" t="s">
        <v>253</v>
      </c>
      <c r="N190" s="150" t="s">
        <v>346</v>
      </c>
      <c r="O190" s="166" t="str">
        <f t="shared" si="101"/>
        <v>elegansXgraellsii</v>
      </c>
      <c r="P190" s="150" t="s">
        <v>748</v>
      </c>
      <c r="Q190" s="36" t="s">
        <v>766</v>
      </c>
      <c r="R190" s="36" t="s">
        <v>765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0" t="s">
        <v>2</v>
      </c>
      <c r="AA190" s="150" t="s">
        <v>6</v>
      </c>
      <c r="AB190" s="150" t="s">
        <v>6</v>
      </c>
      <c r="AC190" s="150" t="s">
        <v>6</v>
      </c>
      <c r="AD190" s="150" t="s">
        <v>6</v>
      </c>
      <c r="AE190" s="150" t="s">
        <v>6</v>
      </c>
      <c r="AF190" s="150" t="s">
        <v>6</v>
      </c>
      <c r="AG190" s="150" t="s">
        <v>6</v>
      </c>
      <c r="AH190" s="150" t="s">
        <v>6</v>
      </c>
      <c r="AI190" s="150" t="s">
        <v>917</v>
      </c>
      <c r="AJ190" s="150" t="s">
        <v>6</v>
      </c>
      <c r="AK190" s="150" t="s">
        <v>6</v>
      </c>
      <c r="AL190" s="150" t="s">
        <v>6</v>
      </c>
      <c r="AM190" s="150" t="s">
        <v>6</v>
      </c>
      <c r="AN190" s="150" t="s">
        <v>6</v>
      </c>
    </row>
    <row r="191" spans="1:40" s="151" customFormat="1" x14ac:dyDescent="0.25">
      <c r="A191" s="151" t="s">
        <v>747</v>
      </c>
      <c r="B191" s="150">
        <v>2018</v>
      </c>
      <c r="C191" s="150" t="s">
        <v>38</v>
      </c>
      <c r="D191" s="150" t="s">
        <v>700</v>
      </c>
      <c r="E191" s="150" t="s">
        <v>39</v>
      </c>
      <c r="F191" s="151" t="s">
        <v>745</v>
      </c>
      <c r="G191" s="151" t="s">
        <v>763</v>
      </c>
      <c r="H191" s="150" t="s">
        <v>64</v>
      </c>
      <c r="I191" s="150" t="s">
        <v>60</v>
      </c>
      <c r="J191" s="151" t="s">
        <v>61</v>
      </c>
      <c r="K191" s="151" t="s">
        <v>744</v>
      </c>
      <c r="L191" s="150" t="s">
        <v>123</v>
      </c>
      <c r="M191" s="151" t="s">
        <v>253</v>
      </c>
      <c r="N191" s="150" t="s">
        <v>346</v>
      </c>
      <c r="O191" s="166" t="str">
        <f t="shared" si="101"/>
        <v>elegansXgraellsii</v>
      </c>
      <c r="P191" s="150" t="s">
        <v>748</v>
      </c>
      <c r="Q191" s="36" t="s">
        <v>766</v>
      </c>
      <c r="R191" s="36" t="s">
        <v>767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0" t="s">
        <v>2</v>
      </c>
      <c r="AA191" s="150" t="s">
        <v>6</v>
      </c>
      <c r="AB191" s="150" t="s">
        <v>6</v>
      </c>
      <c r="AC191" s="150" t="s">
        <v>6</v>
      </c>
      <c r="AD191" s="150" t="s">
        <v>6</v>
      </c>
      <c r="AE191" s="150" t="s">
        <v>6</v>
      </c>
      <c r="AF191" s="150" t="s">
        <v>6</v>
      </c>
      <c r="AG191" s="150" t="s">
        <v>6</v>
      </c>
      <c r="AH191" s="150" t="s">
        <v>6</v>
      </c>
      <c r="AI191" s="150" t="s">
        <v>917</v>
      </c>
      <c r="AJ191" s="150" t="s">
        <v>6</v>
      </c>
      <c r="AK191" s="150" t="s">
        <v>6</v>
      </c>
      <c r="AL191" s="150" t="s">
        <v>6</v>
      </c>
      <c r="AM191" s="150" t="s">
        <v>6</v>
      </c>
      <c r="AN191" s="150" t="s">
        <v>6</v>
      </c>
    </row>
    <row r="192" spans="1:40" s="151" customFormat="1" x14ac:dyDescent="0.25">
      <c r="A192" s="151" t="s">
        <v>747</v>
      </c>
      <c r="B192" s="150">
        <v>2018</v>
      </c>
      <c r="C192" s="150" t="s">
        <v>38</v>
      </c>
      <c r="D192" s="150" t="s">
        <v>700</v>
      </c>
      <c r="E192" s="150" t="s">
        <v>39</v>
      </c>
      <c r="F192" s="151" t="s">
        <v>745</v>
      </c>
      <c r="G192" s="151" t="s">
        <v>763</v>
      </c>
      <c r="H192" s="150" t="s">
        <v>64</v>
      </c>
      <c r="I192" s="150" t="s">
        <v>60</v>
      </c>
      <c r="J192" s="151" t="s">
        <v>61</v>
      </c>
      <c r="K192" s="151" t="s">
        <v>744</v>
      </c>
      <c r="L192" s="150" t="s">
        <v>123</v>
      </c>
      <c r="M192" s="151" t="s">
        <v>253</v>
      </c>
      <c r="N192" s="150" t="s">
        <v>346</v>
      </c>
      <c r="O192" s="166" t="str">
        <f t="shared" si="101"/>
        <v>elegansXgraellsii</v>
      </c>
      <c r="P192" s="150" t="s">
        <v>748</v>
      </c>
      <c r="Q192" s="36" t="s">
        <v>766</v>
      </c>
      <c r="R192" s="36" t="s">
        <v>768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0" t="s">
        <v>2</v>
      </c>
      <c r="AA192" s="150" t="s">
        <v>6</v>
      </c>
      <c r="AB192" s="150" t="s">
        <v>6</v>
      </c>
      <c r="AC192" s="150" t="s">
        <v>6</v>
      </c>
      <c r="AD192" s="150" t="s">
        <v>6</v>
      </c>
      <c r="AE192" s="150" t="s">
        <v>6</v>
      </c>
      <c r="AF192" s="150" t="s">
        <v>6</v>
      </c>
      <c r="AG192" s="150" t="s">
        <v>6</v>
      </c>
      <c r="AH192" s="150" t="s">
        <v>6</v>
      </c>
      <c r="AI192" s="150" t="s">
        <v>917</v>
      </c>
      <c r="AJ192" s="150" t="s">
        <v>6</v>
      </c>
      <c r="AK192" s="150" t="s">
        <v>6</v>
      </c>
      <c r="AL192" s="150" t="s">
        <v>6</v>
      </c>
      <c r="AM192" s="150" t="s">
        <v>6</v>
      </c>
      <c r="AN192" s="150" t="s">
        <v>6</v>
      </c>
    </row>
    <row r="193" spans="1:40" s="151" customFormat="1" x14ac:dyDescent="0.25">
      <c r="A193" s="151" t="s">
        <v>747</v>
      </c>
      <c r="B193" s="150">
        <v>2018</v>
      </c>
      <c r="C193" s="150" t="s">
        <v>38</v>
      </c>
      <c r="D193" s="150" t="s">
        <v>700</v>
      </c>
      <c r="E193" s="150" t="s">
        <v>39</v>
      </c>
      <c r="F193" s="151" t="s">
        <v>745</v>
      </c>
      <c r="G193" s="151" t="s">
        <v>763</v>
      </c>
      <c r="H193" s="150" t="s">
        <v>64</v>
      </c>
      <c r="I193" s="150" t="s">
        <v>60</v>
      </c>
      <c r="J193" s="151" t="s">
        <v>61</v>
      </c>
      <c r="K193" s="151" t="s">
        <v>744</v>
      </c>
      <c r="L193" s="150" t="s">
        <v>123</v>
      </c>
      <c r="M193" s="151" t="s">
        <v>253</v>
      </c>
      <c r="N193" s="150" t="s">
        <v>346</v>
      </c>
      <c r="O193" s="166" t="str">
        <f t="shared" si="101"/>
        <v>elegansXgraellsii</v>
      </c>
      <c r="P193" s="150" t="s">
        <v>748</v>
      </c>
      <c r="Q193" s="36" t="s">
        <v>766</v>
      </c>
      <c r="R193" s="36" t="s">
        <v>769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0" t="s">
        <v>2</v>
      </c>
      <c r="AA193" s="150" t="s">
        <v>6</v>
      </c>
      <c r="AB193" s="150" t="s">
        <v>6</v>
      </c>
      <c r="AC193" s="150" t="s">
        <v>6</v>
      </c>
      <c r="AD193" s="150" t="s">
        <v>6</v>
      </c>
      <c r="AE193" s="150" t="s">
        <v>6</v>
      </c>
      <c r="AF193" s="150" t="s">
        <v>6</v>
      </c>
      <c r="AG193" s="150" t="s">
        <v>6</v>
      </c>
      <c r="AH193" s="150" t="s">
        <v>6</v>
      </c>
      <c r="AI193" s="150" t="s">
        <v>917</v>
      </c>
      <c r="AJ193" s="150" t="s">
        <v>6</v>
      </c>
      <c r="AK193" s="150" t="s">
        <v>6</v>
      </c>
      <c r="AL193" s="150" t="s">
        <v>6</v>
      </c>
      <c r="AM193" s="150" t="s">
        <v>6</v>
      </c>
      <c r="AN193" s="150" t="s">
        <v>6</v>
      </c>
    </row>
    <row r="194" spans="1:40" s="151" customFormat="1" x14ac:dyDescent="0.25">
      <c r="A194" s="151" t="s">
        <v>747</v>
      </c>
      <c r="B194" s="150">
        <v>2018</v>
      </c>
      <c r="C194" s="150" t="s">
        <v>38</v>
      </c>
      <c r="D194" s="150" t="s">
        <v>700</v>
      </c>
      <c r="E194" s="150" t="s">
        <v>39</v>
      </c>
      <c r="F194" s="151" t="s">
        <v>745</v>
      </c>
      <c r="G194" s="151" t="s">
        <v>763</v>
      </c>
      <c r="H194" s="150" t="s">
        <v>64</v>
      </c>
      <c r="I194" s="150" t="s">
        <v>60</v>
      </c>
      <c r="J194" s="151" t="s">
        <v>61</v>
      </c>
      <c r="K194" s="151" t="s">
        <v>744</v>
      </c>
      <c r="L194" s="150" t="s">
        <v>123</v>
      </c>
      <c r="M194" s="165" t="s">
        <v>258</v>
      </c>
      <c r="N194" s="150" t="s">
        <v>346</v>
      </c>
      <c r="O194" s="166" t="str">
        <f t="shared" si="101"/>
        <v>elegansXgraellsii</v>
      </c>
      <c r="P194" s="150" t="s">
        <v>748</v>
      </c>
      <c r="Q194" s="36" t="s">
        <v>771</v>
      </c>
      <c r="R194" s="36" t="s">
        <v>770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0" t="s">
        <v>2</v>
      </c>
      <c r="AA194" s="150" t="s">
        <v>6</v>
      </c>
      <c r="AB194" s="150" t="s">
        <v>6</v>
      </c>
      <c r="AC194" s="150" t="s">
        <v>6</v>
      </c>
      <c r="AD194" s="150" t="s">
        <v>6</v>
      </c>
      <c r="AE194" s="150" t="s">
        <v>6</v>
      </c>
      <c r="AF194" s="150" t="s">
        <v>6</v>
      </c>
      <c r="AG194" s="150" t="s">
        <v>6</v>
      </c>
      <c r="AH194" s="150" t="s">
        <v>6</v>
      </c>
      <c r="AI194" s="150" t="s">
        <v>917</v>
      </c>
      <c r="AJ194" s="150" t="s">
        <v>6</v>
      </c>
      <c r="AK194" s="150" t="s">
        <v>6</v>
      </c>
      <c r="AL194" s="150" t="s">
        <v>6</v>
      </c>
      <c r="AM194" s="150" t="s">
        <v>6</v>
      </c>
      <c r="AN194" s="150" t="s">
        <v>6</v>
      </c>
    </row>
    <row r="195" spans="1:40" s="151" customFormat="1" x14ac:dyDescent="0.25">
      <c r="A195" s="151" t="s">
        <v>747</v>
      </c>
      <c r="B195" s="150">
        <v>2018</v>
      </c>
      <c r="C195" s="150" t="s">
        <v>38</v>
      </c>
      <c r="D195" s="150" t="s">
        <v>700</v>
      </c>
      <c r="E195" s="150" t="s">
        <v>39</v>
      </c>
      <c r="F195" s="151" t="s">
        <v>745</v>
      </c>
      <c r="G195" s="151" t="s">
        <v>763</v>
      </c>
      <c r="H195" s="150" t="s">
        <v>64</v>
      </c>
      <c r="I195" s="150" t="s">
        <v>60</v>
      </c>
      <c r="J195" s="151" t="s">
        <v>61</v>
      </c>
      <c r="K195" s="151" t="s">
        <v>744</v>
      </c>
      <c r="L195" s="150" t="s">
        <v>123</v>
      </c>
      <c r="M195" s="165" t="s">
        <v>258</v>
      </c>
      <c r="N195" s="150" t="s">
        <v>346</v>
      </c>
      <c r="O195" s="166" t="str">
        <f t="shared" si="101"/>
        <v>elegansXgraellsii</v>
      </c>
      <c r="P195" s="150" t="s">
        <v>748</v>
      </c>
      <c r="Q195" s="36" t="s">
        <v>771</v>
      </c>
      <c r="R195" s="36" t="s">
        <v>760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0" t="s">
        <v>2</v>
      </c>
      <c r="AA195" s="150" t="s">
        <v>6</v>
      </c>
      <c r="AB195" s="150" t="s">
        <v>6</v>
      </c>
      <c r="AC195" s="150" t="s">
        <v>6</v>
      </c>
      <c r="AD195" s="150" t="s">
        <v>6</v>
      </c>
      <c r="AE195" s="150" t="s">
        <v>6</v>
      </c>
      <c r="AF195" s="150" t="s">
        <v>6</v>
      </c>
      <c r="AG195" s="150" t="s">
        <v>6</v>
      </c>
      <c r="AH195" s="150" t="s">
        <v>6</v>
      </c>
      <c r="AI195" s="150" t="s">
        <v>917</v>
      </c>
      <c r="AJ195" s="150" t="s">
        <v>6</v>
      </c>
      <c r="AK195" s="150" t="s">
        <v>6</v>
      </c>
      <c r="AL195" s="150" t="s">
        <v>6</v>
      </c>
      <c r="AM195" s="150" t="s">
        <v>6</v>
      </c>
      <c r="AN195" s="150" t="s">
        <v>6</v>
      </c>
    </row>
    <row r="196" spans="1:40" s="151" customFormat="1" x14ac:dyDescent="0.25">
      <c r="A196" s="151" t="s">
        <v>747</v>
      </c>
      <c r="B196" s="150">
        <v>2018</v>
      </c>
      <c r="C196" s="150" t="s">
        <v>38</v>
      </c>
      <c r="D196" s="150" t="s">
        <v>700</v>
      </c>
      <c r="E196" s="150" t="s">
        <v>39</v>
      </c>
      <c r="F196" s="151" t="s">
        <v>745</v>
      </c>
      <c r="G196" s="151" t="s">
        <v>763</v>
      </c>
      <c r="H196" s="150" t="s">
        <v>64</v>
      </c>
      <c r="I196" s="150" t="s">
        <v>60</v>
      </c>
      <c r="J196" s="151" t="s">
        <v>61</v>
      </c>
      <c r="K196" s="151" t="s">
        <v>744</v>
      </c>
      <c r="L196" s="150" t="s">
        <v>123</v>
      </c>
      <c r="M196" s="151" t="s">
        <v>253</v>
      </c>
      <c r="N196" s="150" t="s">
        <v>346</v>
      </c>
      <c r="O196" s="166" t="str">
        <f t="shared" si="101"/>
        <v>elegansXgraellsii</v>
      </c>
      <c r="P196" s="150" t="s">
        <v>748</v>
      </c>
      <c r="Q196" s="36" t="s">
        <v>771</v>
      </c>
      <c r="R196" s="36" t="s">
        <v>749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0" t="s">
        <v>2</v>
      </c>
      <c r="AA196" s="150" t="s">
        <v>6</v>
      </c>
      <c r="AB196" s="150" t="s">
        <v>6</v>
      </c>
      <c r="AC196" s="150" t="s">
        <v>6</v>
      </c>
      <c r="AD196" s="150" t="s">
        <v>6</v>
      </c>
      <c r="AE196" s="150" t="s">
        <v>6</v>
      </c>
      <c r="AF196" s="150" t="s">
        <v>6</v>
      </c>
      <c r="AG196" s="150" t="s">
        <v>6</v>
      </c>
      <c r="AH196" s="150" t="s">
        <v>6</v>
      </c>
      <c r="AI196" s="150" t="s">
        <v>917</v>
      </c>
      <c r="AJ196" s="150" t="s">
        <v>6</v>
      </c>
      <c r="AK196" s="150" t="s">
        <v>6</v>
      </c>
      <c r="AL196" s="150" t="s">
        <v>6</v>
      </c>
      <c r="AM196" s="150" t="s">
        <v>6</v>
      </c>
      <c r="AN196" s="150" t="s">
        <v>6</v>
      </c>
    </row>
    <row r="197" spans="1:40" s="151" customFormat="1" x14ac:dyDescent="0.25">
      <c r="A197" s="151" t="s">
        <v>747</v>
      </c>
      <c r="B197" s="150">
        <v>2018</v>
      </c>
      <c r="C197" s="150" t="s">
        <v>38</v>
      </c>
      <c r="D197" s="150" t="s">
        <v>700</v>
      </c>
      <c r="E197" s="150" t="s">
        <v>39</v>
      </c>
      <c r="F197" s="151" t="s">
        <v>745</v>
      </c>
      <c r="G197" s="151" t="s">
        <v>763</v>
      </c>
      <c r="H197" s="150" t="s">
        <v>64</v>
      </c>
      <c r="I197" s="150" t="s">
        <v>60</v>
      </c>
      <c r="J197" s="151" t="s">
        <v>61</v>
      </c>
      <c r="K197" s="151" t="s">
        <v>744</v>
      </c>
      <c r="L197" s="150" t="s">
        <v>123</v>
      </c>
      <c r="M197" s="165" t="s">
        <v>258</v>
      </c>
      <c r="N197" s="150" t="s">
        <v>346</v>
      </c>
      <c r="O197" s="166" t="str">
        <f t="shared" si="101"/>
        <v>elegansXgraellsii</v>
      </c>
      <c r="P197" s="150" t="s">
        <v>748</v>
      </c>
      <c r="Q197" s="36" t="s">
        <v>771</v>
      </c>
      <c r="R197" s="36" t="s">
        <v>761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0" t="s">
        <v>2</v>
      </c>
      <c r="AA197" s="150" t="s">
        <v>6</v>
      </c>
      <c r="AB197" s="150" t="s">
        <v>6</v>
      </c>
      <c r="AC197" s="150" t="s">
        <v>6</v>
      </c>
      <c r="AD197" s="150" t="s">
        <v>6</v>
      </c>
      <c r="AE197" s="150" t="s">
        <v>6</v>
      </c>
      <c r="AF197" s="150" t="s">
        <v>6</v>
      </c>
      <c r="AG197" s="150" t="s">
        <v>6</v>
      </c>
      <c r="AH197" s="150" t="s">
        <v>6</v>
      </c>
      <c r="AI197" s="150" t="s">
        <v>917</v>
      </c>
      <c r="AJ197" s="150" t="s">
        <v>6</v>
      </c>
      <c r="AK197" s="150" t="s">
        <v>6</v>
      </c>
      <c r="AL197" s="150" t="s">
        <v>6</v>
      </c>
      <c r="AM197" s="150" t="s">
        <v>6</v>
      </c>
      <c r="AN197" s="150" t="s">
        <v>6</v>
      </c>
    </row>
    <row r="198" spans="1:40" s="151" customFormat="1" x14ac:dyDescent="0.25">
      <c r="A198" s="151" t="s">
        <v>747</v>
      </c>
      <c r="B198" s="150">
        <v>2018</v>
      </c>
      <c r="C198" s="150" t="s">
        <v>38</v>
      </c>
      <c r="D198" s="150" t="s">
        <v>700</v>
      </c>
      <c r="E198" s="150" t="s">
        <v>39</v>
      </c>
      <c r="F198" s="151" t="s">
        <v>745</v>
      </c>
      <c r="G198" s="151" t="s">
        <v>763</v>
      </c>
      <c r="H198" s="150" t="s">
        <v>64</v>
      </c>
      <c r="I198" s="150" t="s">
        <v>60</v>
      </c>
      <c r="J198" s="151" t="s">
        <v>61</v>
      </c>
      <c r="K198" s="151" t="s">
        <v>744</v>
      </c>
      <c r="L198" s="150" t="s">
        <v>123</v>
      </c>
      <c r="M198" s="151" t="s">
        <v>253</v>
      </c>
      <c r="N198" s="150" t="s">
        <v>346</v>
      </c>
      <c r="O198" s="166" t="str">
        <f t="shared" si="101"/>
        <v>elegansXgraellsii</v>
      </c>
      <c r="P198" s="150" t="s">
        <v>748</v>
      </c>
      <c r="Q198" s="36" t="s">
        <v>771</v>
      </c>
      <c r="R198" s="36" t="s">
        <v>768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0" t="s">
        <v>2</v>
      </c>
      <c r="AA198" s="150" t="s">
        <v>6</v>
      </c>
      <c r="AB198" s="150" t="s">
        <v>6</v>
      </c>
      <c r="AC198" s="150" t="s">
        <v>6</v>
      </c>
      <c r="AD198" s="150" t="s">
        <v>6</v>
      </c>
      <c r="AE198" s="150" t="s">
        <v>6</v>
      </c>
      <c r="AF198" s="150" t="s">
        <v>6</v>
      </c>
      <c r="AG198" s="150" t="s">
        <v>6</v>
      </c>
      <c r="AH198" s="150" t="s">
        <v>6</v>
      </c>
      <c r="AI198" s="150" t="s">
        <v>917</v>
      </c>
      <c r="AJ198" s="150" t="s">
        <v>6</v>
      </c>
      <c r="AK198" s="150" t="s">
        <v>6</v>
      </c>
      <c r="AL198" s="150" t="s">
        <v>6</v>
      </c>
      <c r="AM198" s="150" t="s">
        <v>6</v>
      </c>
      <c r="AN198" s="150" t="s">
        <v>6</v>
      </c>
    </row>
    <row r="199" spans="1:40" s="151" customFormat="1" x14ac:dyDescent="0.25">
      <c r="A199" s="151" t="s">
        <v>747</v>
      </c>
      <c r="B199" s="150">
        <v>2018</v>
      </c>
      <c r="C199" s="150" t="s">
        <v>38</v>
      </c>
      <c r="D199" s="150" t="s">
        <v>700</v>
      </c>
      <c r="E199" s="150" t="s">
        <v>39</v>
      </c>
      <c r="F199" s="151" t="s">
        <v>745</v>
      </c>
      <c r="G199" s="151" t="s">
        <v>763</v>
      </c>
      <c r="H199" s="150" t="s">
        <v>64</v>
      </c>
      <c r="I199" s="150" t="s">
        <v>60</v>
      </c>
      <c r="J199" s="151" t="s">
        <v>61</v>
      </c>
      <c r="K199" s="151" t="s">
        <v>744</v>
      </c>
      <c r="L199" s="150" t="s">
        <v>123</v>
      </c>
      <c r="M199" s="151" t="s">
        <v>253</v>
      </c>
      <c r="N199" s="150" t="s">
        <v>346</v>
      </c>
      <c r="O199" s="166" t="str">
        <f t="shared" si="101"/>
        <v>elegansXgraellsii</v>
      </c>
      <c r="P199" s="150" t="s">
        <v>748</v>
      </c>
      <c r="Q199" s="36" t="s">
        <v>771</v>
      </c>
      <c r="R199" s="36" t="s">
        <v>772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0" t="s">
        <v>2</v>
      </c>
      <c r="AA199" s="150" t="s">
        <v>6</v>
      </c>
      <c r="AB199" s="150" t="s">
        <v>6</v>
      </c>
      <c r="AC199" s="150" t="s">
        <v>6</v>
      </c>
      <c r="AD199" s="150" t="s">
        <v>6</v>
      </c>
      <c r="AE199" s="150" t="s">
        <v>6</v>
      </c>
      <c r="AF199" s="150" t="s">
        <v>6</v>
      </c>
      <c r="AG199" s="150" t="s">
        <v>6</v>
      </c>
      <c r="AH199" s="150" t="s">
        <v>6</v>
      </c>
      <c r="AI199" s="150" t="s">
        <v>917</v>
      </c>
      <c r="AJ199" s="150" t="s">
        <v>6</v>
      </c>
      <c r="AK199" s="150" t="s">
        <v>6</v>
      </c>
      <c r="AL199" s="150" t="s">
        <v>6</v>
      </c>
      <c r="AM199" s="150" t="s">
        <v>6</v>
      </c>
      <c r="AN199" s="150" t="s">
        <v>6</v>
      </c>
    </row>
    <row r="200" spans="1:40" s="151" customFormat="1" x14ac:dyDescent="0.25">
      <c r="A200" s="151" t="s">
        <v>747</v>
      </c>
      <c r="B200" s="150">
        <v>2018</v>
      </c>
      <c r="C200" s="150" t="s">
        <v>38</v>
      </c>
      <c r="D200" s="150" t="s">
        <v>700</v>
      </c>
      <c r="E200" s="150" t="s">
        <v>39</v>
      </c>
      <c r="F200" s="151" t="s">
        <v>745</v>
      </c>
      <c r="G200" s="151" t="s">
        <v>773</v>
      </c>
      <c r="H200" s="150" t="s">
        <v>64</v>
      </c>
      <c r="I200" s="150" t="s">
        <v>60</v>
      </c>
      <c r="J200" s="151" t="s">
        <v>61</v>
      </c>
      <c r="K200" s="151" t="s">
        <v>744</v>
      </c>
      <c r="L200" s="150" t="s">
        <v>123</v>
      </c>
      <c r="M200" s="151" t="s">
        <v>253</v>
      </c>
      <c r="N200" s="150" t="s">
        <v>346</v>
      </c>
      <c r="O200" s="166" t="str">
        <f t="shared" si="101"/>
        <v>elegansXgraellsii</v>
      </c>
      <c r="P200" s="150" t="s">
        <v>748</v>
      </c>
      <c r="Q200" s="36" t="s">
        <v>493</v>
      </c>
      <c r="R200" s="36" t="s">
        <v>774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0" t="s">
        <v>2</v>
      </c>
      <c r="AA200" s="150" t="s">
        <v>6</v>
      </c>
      <c r="AB200" s="150" t="s">
        <v>6</v>
      </c>
      <c r="AC200" s="150" t="s">
        <v>6</v>
      </c>
      <c r="AD200" s="150" t="s">
        <v>6</v>
      </c>
      <c r="AE200" s="150" t="s">
        <v>6</v>
      </c>
      <c r="AF200" s="150" t="s">
        <v>6</v>
      </c>
      <c r="AG200" s="150" t="s">
        <v>6</v>
      </c>
      <c r="AH200" s="150" t="s">
        <v>6</v>
      </c>
      <c r="AI200" s="150" t="s">
        <v>917</v>
      </c>
      <c r="AJ200" s="150" t="s">
        <v>6</v>
      </c>
      <c r="AK200" s="150" t="s">
        <v>6</v>
      </c>
      <c r="AL200" s="150" t="s">
        <v>6</v>
      </c>
      <c r="AM200" s="150" t="s">
        <v>6</v>
      </c>
      <c r="AN200" s="150" t="s">
        <v>6</v>
      </c>
    </row>
    <row r="201" spans="1:40" s="151" customFormat="1" x14ac:dyDescent="0.25">
      <c r="A201" s="151" t="s">
        <v>747</v>
      </c>
      <c r="B201" s="150">
        <v>2018</v>
      </c>
      <c r="C201" s="150" t="s">
        <v>38</v>
      </c>
      <c r="D201" s="150" t="s">
        <v>700</v>
      </c>
      <c r="E201" s="150" t="s">
        <v>39</v>
      </c>
      <c r="F201" s="151" t="s">
        <v>40</v>
      </c>
      <c r="G201" s="151" t="s">
        <v>773</v>
      </c>
      <c r="H201" s="150" t="s">
        <v>64</v>
      </c>
      <c r="I201" s="150" t="s">
        <v>60</v>
      </c>
      <c r="J201" s="151" t="s">
        <v>61</v>
      </c>
      <c r="K201" s="151" t="s">
        <v>744</v>
      </c>
      <c r="L201" s="150" t="s">
        <v>123</v>
      </c>
      <c r="M201" s="151" t="s">
        <v>253</v>
      </c>
      <c r="N201" s="150" t="s">
        <v>364</v>
      </c>
      <c r="O201" s="166" t="str">
        <f t="shared" ref="O201:O203" si="103">_xlfn.CONCAT(E201,"X",I201)</f>
        <v>elegansXgraellsii</v>
      </c>
      <c r="P201" s="150" t="s">
        <v>748</v>
      </c>
      <c r="Q201" s="36" t="s">
        <v>493</v>
      </c>
      <c r="R201" s="36" t="s">
        <v>765</v>
      </c>
      <c r="S201" s="25" t="str">
        <f t="shared" ref="S201:S203" si="104">CONCATENATE("Mechs-2018-",Q201,"X",R201)</f>
        <v>Mechs-2018-B9XA33</v>
      </c>
      <c r="T201" s="25" t="str">
        <f t="shared" ref="T201:T203" si="105">_xlfn.CONCAT(D201,"-",O201,"-",H201,"X",L201)</f>
        <v>Heterospecifics-elegansXgraellsii-LaxeXCachadas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0" t="s">
        <v>2</v>
      </c>
      <c r="AA201" s="150" t="s">
        <v>6</v>
      </c>
      <c r="AB201" s="150" t="s">
        <v>6</v>
      </c>
      <c r="AC201" s="150" t="s">
        <v>6</v>
      </c>
      <c r="AD201" s="150" t="s">
        <v>6</v>
      </c>
      <c r="AE201" s="150" t="s">
        <v>6</v>
      </c>
      <c r="AF201" s="150" t="s">
        <v>6</v>
      </c>
      <c r="AG201" s="150" t="s">
        <v>6</v>
      </c>
      <c r="AH201" s="150" t="s">
        <v>6</v>
      </c>
      <c r="AI201" s="150" t="s">
        <v>917</v>
      </c>
      <c r="AJ201" s="150" t="s">
        <v>6</v>
      </c>
      <c r="AK201" s="150" t="s">
        <v>6</v>
      </c>
      <c r="AL201" s="150" t="s">
        <v>6</v>
      </c>
      <c r="AM201" s="150" t="s">
        <v>6</v>
      </c>
      <c r="AN201" s="150" t="s">
        <v>6</v>
      </c>
    </row>
    <row r="202" spans="1:40" s="151" customFormat="1" x14ac:dyDescent="0.25">
      <c r="A202" s="151" t="s">
        <v>747</v>
      </c>
      <c r="B202" s="150">
        <v>2018</v>
      </c>
      <c r="C202" s="150" t="s">
        <v>38</v>
      </c>
      <c r="D202" s="150" t="s">
        <v>700</v>
      </c>
      <c r="E202" s="150" t="s">
        <v>39</v>
      </c>
      <c r="F202" s="151" t="s">
        <v>40</v>
      </c>
      <c r="G202" s="151" t="s">
        <v>773</v>
      </c>
      <c r="H202" s="150" t="s">
        <v>64</v>
      </c>
      <c r="I202" s="150" t="s">
        <v>60</v>
      </c>
      <c r="J202" s="151" t="s">
        <v>61</v>
      </c>
      <c r="K202" s="151" t="s">
        <v>744</v>
      </c>
      <c r="L202" s="150" t="s">
        <v>123</v>
      </c>
      <c r="M202" s="165" t="s">
        <v>258</v>
      </c>
      <c r="N202" s="150" t="s">
        <v>364</v>
      </c>
      <c r="O202" s="166" t="str">
        <f t="shared" si="103"/>
        <v>elegansXgraellsii</v>
      </c>
      <c r="P202" s="150" t="s">
        <v>748</v>
      </c>
      <c r="Q202" s="36" t="s">
        <v>493</v>
      </c>
      <c r="R202" s="36" t="s">
        <v>775</v>
      </c>
      <c r="S202" s="25" t="str">
        <f t="shared" si="104"/>
        <v>Mechs-2018-B9XA35</v>
      </c>
      <c r="T202" s="25" t="str">
        <f t="shared" si="105"/>
        <v>Heterospecifics-elegansXgraellsii-LaxeXCachadas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0" t="s">
        <v>2</v>
      </c>
      <c r="AA202" s="150" t="s">
        <v>6</v>
      </c>
      <c r="AB202" s="150" t="s">
        <v>6</v>
      </c>
      <c r="AC202" s="150" t="s">
        <v>6</v>
      </c>
      <c r="AD202" s="150" t="s">
        <v>6</v>
      </c>
      <c r="AE202" s="150" t="s">
        <v>6</v>
      </c>
      <c r="AF202" s="150" t="s">
        <v>6</v>
      </c>
      <c r="AG202" s="150" t="s">
        <v>6</v>
      </c>
      <c r="AH202" s="150" t="s">
        <v>6</v>
      </c>
      <c r="AI202" s="150" t="s">
        <v>917</v>
      </c>
      <c r="AJ202" s="150" t="s">
        <v>6</v>
      </c>
      <c r="AK202" s="150" t="s">
        <v>6</v>
      </c>
      <c r="AL202" s="150" t="s">
        <v>6</v>
      </c>
      <c r="AM202" s="150" t="s">
        <v>6</v>
      </c>
      <c r="AN202" s="150" t="s">
        <v>6</v>
      </c>
    </row>
    <row r="203" spans="1:40" s="151" customFormat="1" x14ac:dyDescent="0.25">
      <c r="A203" s="151" t="s">
        <v>747</v>
      </c>
      <c r="B203" s="150">
        <v>2018</v>
      </c>
      <c r="C203" s="150" t="s">
        <v>38</v>
      </c>
      <c r="D203" s="150" t="s">
        <v>700</v>
      </c>
      <c r="E203" s="150" t="s">
        <v>39</v>
      </c>
      <c r="F203" s="151" t="s">
        <v>40</v>
      </c>
      <c r="G203" s="151" t="s">
        <v>773</v>
      </c>
      <c r="H203" s="150" t="s">
        <v>64</v>
      </c>
      <c r="I203" s="150" t="s">
        <v>60</v>
      </c>
      <c r="J203" s="151" t="s">
        <v>61</v>
      </c>
      <c r="K203" s="151" t="s">
        <v>744</v>
      </c>
      <c r="L203" s="150" t="s">
        <v>123</v>
      </c>
      <c r="M203" s="151" t="s">
        <v>253</v>
      </c>
      <c r="N203" s="150" t="s">
        <v>364</v>
      </c>
      <c r="O203" s="166" t="str">
        <f t="shared" si="103"/>
        <v>elegansXgraellsii</v>
      </c>
      <c r="P203" s="150" t="s">
        <v>748</v>
      </c>
      <c r="Q203" s="36" t="s">
        <v>493</v>
      </c>
      <c r="R203" s="36" t="s">
        <v>368</v>
      </c>
      <c r="S203" s="25" t="str">
        <f t="shared" si="104"/>
        <v>Mechs-2018-B9XA57</v>
      </c>
      <c r="T203" s="25" t="str">
        <f t="shared" si="105"/>
        <v>Heterospecifics-elegansXgraellsii-LaxeXCachadas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0" t="s">
        <v>2</v>
      </c>
      <c r="AA203" s="150" t="s">
        <v>6</v>
      </c>
      <c r="AB203" s="150" t="s">
        <v>6</v>
      </c>
      <c r="AC203" s="150" t="s">
        <v>6</v>
      </c>
      <c r="AD203" s="150" t="s">
        <v>6</v>
      </c>
      <c r="AE203" s="150" t="s">
        <v>6</v>
      </c>
      <c r="AF203" s="150" t="s">
        <v>6</v>
      </c>
      <c r="AG203" s="150" t="s">
        <v>6</v>
      </c>
      <c r="AH203" s="150" t="s">
        <v>6</v>
      </c>
      <c r="AI203" s="150" t="s">
        <v>917</v>
      </c>
      <c r="AJ203" s="150" t="s">
        <v>6</v>
      </c>
      <c r="AK203" s="150" t="s">
        <v>6</v>
      </c>
      <c r="AL203" s="150" t="s">
        <v>6</v>
      </c>
      <c r="AM203" s="150" t="s">
        <v>6</v>
      </c>
      <c r="AN203" s="150" t="s">
        <v>6</v>
      </c>
    </row>
    <row r="204" spans="1:40" s="151" customFormat="1" x14ac:dyDescent="0.25">
      <c r="A204" s="151" t="s">
        <v>747</v>
      </c>
      <c r="B204" s="150">
        <v>2018</v>
      </c>
      <c r="C204" s="150" t="s">
        <v>38</v>
      </c>
      <c r="D204" s="150" t="s">
        <v>700</v>
      </c>
      <c r="E204" s="150" t="s">
        <v>60</v>
      </c>
      <c r="F204" s="151" t="s">
        <v>40</v>
      </c>
      <c r="G204" s="151" t="s">
        <v>776</v>
      </c>
      <c r="H204" s="150" t="s">
        <v>123</v>
      </c>
      <c r="I204" s="150" t="s">
        <v>39</v>
      </c>
      <c r="J204" s="151" t="s">
        <v>61</v>
      </c>
      <c r="K204" s="151" t="s">
        <v>763</v>
      </c>
      <c r="L204" s="150" t="s">
        <v>64</v>
      </c>
      <c r="M204" s="151" t="s">
        <v>253</v>
      </c>
      <c r="N204" s="150" t="s">
        <v>344</v>
      </c>
      <c r="O204" s="166" t="str">
        <f t="shared" si="101"/>
        <v>graellsiiXelegans</v>
      </c>
      <c r="P204" s="150" t="s">
        <v>748</v>
      </c>
      <c r="Q204" s="36" t="s">
        <v>493</v>
      </c>
      <c r="R204" s="36" t="s">
        <v>777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0" t="s">
        <v>2</v>
      </c>
      <c r="AA204" s="150" t="s">
        <v>6</v>
      </c>
      <c r="AB204" s="150" t="s">
        <v>6</v>
      </c>
      <c r="AC204" s="150" t="s">
        <v>6</v>
      </c>
      <c r="AD204" s="150" t="s">
        <v>6</v>
      </c>
      <c r="AE204" s="150" t="s">
        <v>6</v>
      </c>
      <c r="AF204" s="150" t="s">
        <v>6</v>
      </c>
      <c r="AG204" s="150" t="s">
        <v>6</v>
      </c>
      <c r="AH204" s="150" t="s">
        <v>6</v>
      </c>
      <c r="AI204" s="150" t="s">
        <v>917</v>
      </c>
      <c r="AJ204" s="150" t="s">
        <v>6</v>
      </c>
      <c r="AK204" s="150" t="s">
        <v>6</v>
      </c>
      <c r="AL204" s="150" t="s">
        <v>6</v>
      </c>
      <c r="AM204" s="150" t="s">
        <v>6</v>
      </c>
      <c r="AN204" s="150" t="s">
        <v>6</v>
      </c>
    </row>
    <row r="205" spans="1:40" s="151" customFormat="1" x14ac:dyDescent="0.25">
      <c r="A205" s="151" t="s">
        <v>747</v>
      </c>
      <c r="B205" s="150">
        <v>2018</v>
      </c>
      <c r="C205" s="150" t="s">
        <v>38</v>
      </c>
      <c r="D205" s="81" t="s">
        <v>699</v>
      </c>
      <c r="E205" s="150" t="s">
        <v>39</v>
      </c>
      <c r="F205" s="151" t="s">
        <v>745</v>
      </c>
      <c r="G205" s="151" t="s">
        <v>763</v>
      </c>
      <c r="H205" s="150" t="s">
        <v>64</v>
      </c>
      <c r="I205" s="150" t="s">
        <v>39</v>
      </c>
      <c r="J205" s="151" t="s">
        <v>61</v>
      </c>
      <c r="K205" s="151" t="s">
        <v>763</v>
      </c>
      <c r="L205" s="150" t="s">
        <v>64</v>
      </c>
      <c r="M205" s="151" t="s">
        <v>253</v>
      </c>
      <c r="N205" s="150" t="s">
        <v>377</v>
      </c>
      <c r="O205" s="166" t="str">
        <f t="shared" si="101"/>
        <v>elegansXelegans</v>
      </c>
      <c r="P205" s="150" t="s">
        <v>748</v>
      </c>
      <c r="Q205" s="36" t="s">
        <v>766</v>
      </c>
      <c r="R205" s="36" t="s">
        <v>777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0" t="s">
        <v>2</v>
      </c>
      <c r="AA205" s="150" t="s">
        <v>6</v>
      </c>
      <c r="AB205" s="150" t="s">
        <v>6</v>
      </c>
      <c r="AC205" s="150" t="s">
        <v>6</v>
      </c>
      <c r="AD205" s="150" t="s">
        <v>6</v>
      </c>
      <c r="AE205" s="150" t="s">
        <v>6</v>
      </c>
      <c r="AF205" s="150" t="s">
        <v>6</v>
      </c>
      <c r="AG205" s="150" t="s">
        <v>6</v>
      </c>
      <c r="AH205" s="150" t="s">
        <v>6</v>
      </c>
      <c r="AI205" s="150" t="s">
        <v>917</v>
      </c>
      <c r="AJ205" s="150" t="s">
        <v>6</v>
      </c>
      <c r="AK205" s="150" t="s">
        <v>6</v>
      </c>
      <c r="AL205" s="150" t="s">
        <v>6</v>
      </c>
      <c r="AM205" s="150" t="s">
        <v>6</v>
      </c>
      <c r="AN205" s="150" t="s">
        <v>6</v>
      </c>
    </row>
    <row r="206" spans="1:40" s="151" customFormat="1" x14ac:dyDescent="0.25">
      <c r="A206" s="151" t="s">
        <v>747</v>
      </c>
      <c r="B206" s="150">
        <v>2018</v>
      </c>
      <c r="C206" s="150" t="s">
        <v>38</v>
      </c>
      <c r="D206" s="150" t="s">
        <v>698</v>
      </c>
      <c r="E206" s="150" t="s">
        <v>39</v>
      </c>
      <c r="F206" s="151" t="s">
        <v>778</v>
      </c>
      <c r="G206" s="151" t="s">
        <v>778</v>
      </c>
      <c r="H206" s="150" t="s">
        <v>706</v>
      </c>
      <c r="I206" s="150" t="s">
        <v>178</v>
      </c>
      <c r="J206" s="151" t="s">
        <v>61</v>
      </c>
      <c r="K206" s="151" t="s">
        <v>778</v>
      </c>
      <c r="L206" s="150" t="s">
        <v>916</v>
      </c>
      <c r="M206" s="151" t="s">
        <v>253</v>
      </c>
      <c r="N206" s="150" t="s">
        <v>458</v>
      </c>
      <c r="O206" s="166" t="str">
        <f t="shared" si="101"/>
        <v>elegansXhybrid</v>
      </c>
      <c r="P206" s="150" t="s">
        <v>748</v>
      </c>
      <c r="Q206" s="36" t="s">
        <v>779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0" t="s">
        <v>2</v>
      </c>
      <c r="AA206" s="150" t="s">
        <v>6</v>
      </c>
      <c r="AB206" s="150" t="s">
        <v>6</v>
      </c>
      <c r="AC206" s="150" t="s">
        <v>6</v>
      </c>
      <c r="AD206" s="150" t="s">
        <v>6</v>
      </c>
      <c r="AE206" s="150" t="s">
        <v>6</v>
      </c>
      <c r="AF206" s="150" t="s">
        <v>6</v>
      </c>
      <c r="AG206" s="150" t="s">
        <v>6</v>
      </c>
      <c r="AH206" s="150" t="s">
        <v>6</v>
      </c>
      <c r="AI206" s="150" t="s">
        <v>917</v>
      </c>
      <c r="AJ206" s="150" t="s">
        <v>6</v>
      </c>
      <c r="AK206" s="150" t="s">
        <v>6</v>
      </c>
      <c r="AL206" s="150" t="s">
        <v>6</v>
      </c>
      <c r="AM206" s="150" t="s">
        <v>6</v>
      </c>
      <c r="AN206" s="150" t="s">
        <v>6</v>
      </c>
    </row>
    <row r="207" spans="1:40" s="151" customFormat="1" x14ac:dyDescent="0.25">
      <c r="A207" s="151" t="s">
        <v>747</v>
      </c>
      <c r="B207" s="150">
        <v>2018</v>
      </c>
      <c r="C207" s="150" t="s">
        <v>38</v>
      </c>
      <c r="D207" s="150" t="s">
        <v>698</v>
      </c>
      <c r="E207" s="150" t="s">
        <v>39</v>
      </c>
      <c r="F207" s="151" t="s">
        <v>778</v>
      </c>
      <c r="G207" s="151" t="s">
        <v>778</v>
      </c>
      <c r="H207" s="150" t="s">
        <v>706</v>
      </c>
      <c r="I207" s="150" t="s">
        <v>178</v>
      </c>
      <c r="J207" s="151" t="s">
        <v>61</v>
      </c>
      <c r="K207" s="151" t="s">
        <v>778</v>
      </c>
      <c r="L207" s="150" t="s">
        <v>916</v>
      </c>
      <c r="M207" s="151" t="s">
        <v>259</v>
      </c>
      <c r="N207" s="150" t="s">
        <v>458</v>
      </c>
      <c r="O207" s="166" t="str">
        <f t="shared" si="101"/>
        <v>elegansXhybrid</v>
      </c>
      <c r="P207" s="150" t="s">
        <v>748</v>
      </c>
      <c r="Q207" s="36" t="s">
        <v>781</v>
      </c>
      <c r="R207" s="36" t="s">
        <v>780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0" t="s">
        <v>2</v>
      </c>
      <c r="AA207" s="150" t="s">
        <v>6</v>
      </c>
      <c r="AB207" s="150" t="s">
        <v>6</v>
      </c>
      <c r="AC207" s="150" t="s">
        <v>6</v>
      </c>
      <c r="AD207" s="150" t="s">
        <v>6</v>
      </c>
      <c r="AE207" s="150" t="s">
        <v>6</v>
      </c>
      <c r="AF207" s="150" t="s">
        <v>6</v>
      </c>
      <c r="AG207" s="150" t="s">
        <v>6</v>
      </c>
      <c r="AH207" s="150" t="s">
        <v>6</v>
      </c>
      <c r="AI207" s="150" t="s">
        <v>917</v>
      </c>
      <c r="AJ207" s="150" t="s">
        <v>6</v>
      </c>
      <c r="AK207" s="150" t="s">
        <v>6</v>
      </c>
      <c r="AL207" s="150" t="s">
        <v>6</v>
      </c>
      <c r="AM207" s="150" t="s">
        <v>6</v>
      </c>
      <c r="AN207" s="150" t="s">
        <v>6</v>
      </c>
    </row>
    <row r="208" spans="1:40" s="151" customFormat="1" x14ac:dyDescent="0.25">
      <c r="A208" s="151" t="s">
        <v>747</v>
      </c>
      <c r="B208" s="150">
        <v>2018</v>
      </c>
      <c r="C208" s="150" t="s">
        <v>38</v>
      </c>
      <c r="D208" s="150" t="s">
        <v>698</v>
      </c>
      <c r="E208" s="150" t="s">
        <v>39</v>
      </c>
      <c r="F208" s="151" t="s">
        <v>778</v>
      </c>
      <c r="G208" s="151" t="s">
        <v>778</v>
      </c>
      <c r="H208" s="150" t="s">
        <v>706</v>
      </c>
      <c r="I208" s="150" t="s">
        <v>178</v>
      </c>
      <c r="J208" s="151" t="s">
        <v>61</v>
      </c>
      <c r="K208" s="151" t="s">
        <v>778</v>
      </c>
      <c r="L208" s="150" t="s">
        <v>916</v>
      </c>
      <c r="M208" s="151" t="s">
        <v>259</v>
      </c>
      <c r="N208" s="150" t="s">
        <v>458</v>
      </c>
      <c r="O208" s="166" t="str">
        <f t="shared" si="101"/>
        <v>elegansXhybrid</v>
      </c>
      <c r="P208" s="150" t="s">
        <v>748</v>
      </c>
      <c r="Q208" s="36" t="s">
        <v>783</v>
      </c>
      <c r="R208" s="36" t="s">
        <v>782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0" t="s">
        <v>2</v>
      </c>
      <c r="AA208" s="150" t="s">
        <v>6</v>
      </c>
      <c r="AB208" s="150" t="s">
        <v>6</v>
      </c>
      <c r="AC208" s="150" t="s">
        <v>6</v>
      </c>
      <c r="AD208" s="150" t="s">
        <v>6</v>
      </c>
      <c r="AE208" s="150" t="s">
        <v>6</v>
      </c>
      <c r="AF208" s="150" t="s">
        <v>6</v>
      </c>
      <c r="AG208" s="150" t="s">
        <v>6</v>
      </c>
      <c r="AH208" s="150" t="s">
        <v>6</v>
      </c>
      <c r="AI208" s="150" t="s">
        <v>917</v>
      </c>
      <c r="AJ208" s="150" t="s">
        <v>6</v>
      </c>
      <c r="AK208" s="150" t="s">
        <v>6</v>
      </c>
      <c r="AL208" s="150" t="s">
        <v>6</v>
      </c>
      <c r="AM208" s="150" t="s">
        <v>6</v>
      </c>
      <c r="AN208" s="150" t="s">
        <v>6</v>
      </c>
    </row>
    <row r="209" spans="1:40" s="151" customFormat="1" x14ac:dyDescent="0.25">
      <c r="A209" s="151" t="s">
        <v>747</v>
      </c>
      <c r="B209" s="150">
        <v>2018</v>
      </c>
      <c r="C209" s="150" t="s">
        <v>38</v>
      </c>
      <c r="D209" s="81" t="s">
        <v>699</v>
      </c>
      <c r="E209" s="150" t="s">
        <v>39</v>
      </c>
      <c r="F209" s="151" t="s">
        <v>745</v>
      </c>
      <c r="G209" s="151" t="s">
        <v>763</v>
      </c>
      <c r="H209" s="150" t="s">
        <v>64</v>
      </c>
      <c r="I209" s="150" t="s">
        <v>39</v>
      </c>
      <c r="J209" s="151" t="s">
        <v>61</v>
      </c>
      <c r="K209" s="151" t="s">
        <v>763</v>
      </c>
      <c r="L209" s="150" t="s">
        <v>64</v>
      </c>
      <c r="M209" s="165" t="s">
        <v>258</v>
      </c>
      <c r="N209" s="150" t="s">
        <v>377</v>
      </c>
      <c r="O209" s="166" t="str">
        <f t="shared" si="101"/>
        <v>elegansXelegans</v>
      </c>
      <c r="P209" s="150" t="s">
        <v>748</v>
      </c>
      <c r="Q209" s="36" t="s">
        <v>785</v>
      </c>
      <c r="R209" s="36" t="s">
        <v>784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0" t="s">
        <v>2</v>
      </c>
      <c r="AA209" s="150" t="s">
        <v>6</v>
      </c>
      <c r="AB209" s="150" t="s">
        <v>6</v>
      </c>
      <c r="AC209" s="150" t="s">
        <v>6</v>
      </c>
      <c r="AD209" s="150" t="s">
        <v>6</v>
      </c>
      <c r="AE209" s="150" t="s">
        <v>6</v>
      </c>
      <c r="AF209" s="150" t="s">
        <v>6</v>
      </c>
      <c r="AG209" s="150" t="s">
        <v>6</v>
      </c>
      <c r="AH209" s="150" t="s">
        <v>6</v>
      </c>
      <c r="AI209" s="150" t="s">
        <v>917</v>
      </c>
      <c r="AJ209" s="150" t="s">
        <v>6</v>
      </c>
      <c r="AK209" s="150" t="s">
        <v>6</v>
      </c>
      <c r="AL209" s="150" t="s">
        <v>6</v>
      </c>
      <c r="AM209" s="150" t="s">
        <v>6</v>
      </c>
      <c r="AN209" s="150" t="s">
        <v>6</v>
      </c>
    </row>
    <row r="210" spans="1:40" s="151" customFormat="1" x14ac:dyDescent="0.25">
      <c r="A210" s="151" t="s">
        <v>747</v>
      </c>
      <c r="B210" s="150">
        <v>2018</v>
      </c>
      <c r="C210" s="150" t="s">
        <v>38</v>
      </c>
      <c r="D210" s="150" t="s">
        <v>700</v>
      </c>
      <c r="E210" s="150" t="s">
        <v>39</v>
      </c>
      <c r="F210" s="151" t="s">
        <v>745</v>
      </c>
      <c r="G210" s="151" t="s">
        <v>763</v>
      </c>
      <c r="H210" s="150" t="s">
        <v>64</v>
      </c>
      <c r="I210" s="150" t="s">
        <v>60</v>
      </c>
      <c r="J210" s="151" t="s">
        <v>61</v>
      </c>
      <c r="K210" s="151" t="s">
        <v>744</v>
      </c>
      <c r="L210" s="150" t="s">
        <v>123</v>
      </c>
      <c r="M210" s="151" t="s">
        <v>253</v>
      </c>
      <c r="N210" s="150" t="s">
        <v>346</v>
      </c>
      <c r="O210" s="166" t="str">
        <f t="shared" si="101"/>
        <v>elegansXgraellsii</v>
      </c>
      <c r="P210" s="150" t="s">
        <v>748</v>
      </c>
      <c r="Q210" s="36" t="s">
        <v>787</v>
      </c>
      <c r="R210" s="36" t="s">
        <v>786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0" t="s">
        <v>2</v>
      </c>
      <c r="AA210" s="150" t="s">
        <v>6</v>
      </c>
      <c r="AB210" s="150" t="s">
        <v>6</v>
      </c>
      <c r="AC210" s="150" t="s">
        <v>6</v>
      </c>
      <c r="AD210" s="150" t="s">
        <v>6</v>
      </c>
      <c r="AE210" s="150" t="s">
        <v>6</v>
      </c>
      <c r="AF210" s="150" t="s">
        <v>6</v>
      </c>
      <c r="AG210" s="150" t="s">
        <v>6</v>
      </c>
      <c r="AH210" s="150" t="s">
        <v>6</v>
      </c>
      <c r="AI210" s="150" t="s">
        <v>917</v>
      </c>
      <c r="AJ210" s="150" t="s">
        <v>6</v>
      </c>
      <c r="AK210" s="150" t="s">
        <v>6</v>
      </c>
      <c r="AL210" s="150" t="s">
        <v>6</v>
      </c>
      <c r="AM210" s="150" t="s">
        <v>6</v>
      </c>
      <c r="AN210" s="150" t="s">
        <v>6</v>
      </c>
    </row>
    <row r="211" spans="1:40" s="151" customFormat="1" x14ac:dyDescent="0.25">
      <c r="A211" s="151" t="s">
        <v>747</v>
      </c>
      <c r="B211" s="150">
        <v>2018</v>
      </c>
      <c r="C211" s="150" t="s">
        <v>38</v>
      </c>
      <c r="D211" s="150" t="s">
        <v>700</v>
      </c>
      <c r="E211" s="150" t="s">
        <v>39</v>
      </c>
      <c r="F211" s="151" t="s">
        <v>745</v>
      </c>
      <c r="G211" s="151" t="s">
        <v>763</v>
      </c>
      <c r="H211" s="150" t="s">
        <v>64</v>
      </c>
      <c r="I211" s="150" t="s">
        <v>60</v>
      </c>
      <c r="J211" s="151" t="s">
        <v>61</v>
      </c>
      <c r="K211" s="151" t="s">
        <v>744</v>
      </c>
      <c r="L211" s="150" t="s">
        <v>123</v>
      </c>
      <c r="M211" s="165" t="s">
        <v>258</v>
      </c>
      <c r="N211" s="150" t="s">
        <v>346</v>
      </c>
      <c r="O211" s="166" t="str">
        <f t="shared" si="101"/>
        <v>elegansXgraellsii</v>
      </c>
      <c r="P211" s="150" t="s">
        <v>748</v>
      </c>
      <c r="Q211" s="36" t="s">
        <v>787</v>
      </c>
      <c r="R211" s="36" t="s">
        <v>788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0" t="s">
        <v>2</v>
      </c>
      <c r="AA211" s="150" t="s">
        <v>6</v>
      </c>
      <c r="AB211" s="150" t="s">
        <v>6</v>
      </c>
      <c r="AC211" s="150" t="s">
        <v>6</v>
      </c>
      <c r="AD211" s="150" t="s">
        <v>6</v>
      </c>
      <c r="AE211" s="150" t="s">
        <v>6</v>
      </c>
      <c r="AF211" s="150" t="s">
        <v>6</v>
      </c>
      <c r="AG211" s="150" t="s">
        <v>6</v>
      </c>
      <c r="AH211" s="150" t="s">
        <v>6</v>
      </c>
      <c r="AI211" s="150" t="s">
        <v>917</v>
      </c>
      <c r="AJ211" s="150" t="s">
        <v>6</v>
      </c>
      <c r="AK211" s="150" t="s">
        <v>6</v>
      </c>
      <c r="AL211" s="150" t="s">
        <v>6</v>
      </c>
      <c r="AM211" s="150" t="s">
        <v>6</v>
      </c>
      <c r="AN211" s="150" t="s">
        <v>6</v>
      </c>
    </row>
    <row r="212" spans="1:40" s="151" customFormat="1" x14ac:dyDescent="0.25">
      <c r="A212" s="151" t="s">
        <v>747</v>
      </c>
      <c r="B212" s="150">
        <v>2018</v>
      </c>
      <c r="C212" s="150" t="s">
        <v>38</v>
      </c>
      <c r="D212" s="150" t="s">
        <v>700</v>
      </c>
      <c r="E212" s="150" t="s">
        <v>39</v>
      </c>
      <c r="F212" s="151" t="s">
        <v>745</v>
      </c>
      <c r="G212" s="151" t="s">
        <v>763</v>
      </c>
      <c r="H212" s="150" t="s">
        <v>64</v>
      </c>
      <c r="I212" s="150" t="s">
        <v>60</v>
      </c>
      <c r="J212" s="151" t="s">
        <v>61</v>
      </c>
      <c r="K212" s="151" t="s">
        <v>744</v>
      </c>
      <c r="L212" s="150" t="s">
        <v>123</v>
      </c>
      <c r="M212" s="151" t="s">
        <v>253</v>
      </c>
      <c r="N212" s="150" t="s">
        <v>346</v>
      </c>
      <c r="O212" s="166" t="str">
        <f t="shared" si="101"/>
        <v>elegansXgraellsii</v>
      </c>
      <c r="P212" s="150" t="s">
        <v>748</v>
      </c>
      <c r="Q212" s="36" t="s">
        <v>790</v>
      </c>
      <c r="R212" s="36" t="s">
        <v>789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0" t="s">
        <v>2</v>
      </c>
      <c r="AA212" s="150" t="s">
        <v>6</v>
      </c>
      <c r="AB212" s="150" t="s">
        <v>6</v>
      </c>
      <c r="AC212" s="150" t="s">
        <v>6</v>
      </c>
      <c r="AD212" s="150" t="s">
        <v>6</v>
      </c>
      <c r="AE212" s="150" t="s">
        <v>6</v>
      </c>
      <c r="AF212" s="150" t="s">
        <v>6</v>
      </c>
      <c r="AG212" s="150" t="s">
        <v>6</v>
      </c>
      <c r="AH212" s="150" t="s">
        <v>6</v>
      </c>
      <c r="AI212" s="150" t="s">
        <v>917</v>
      </c>
      <c r="AJ212" s="150" t="s">
        <v>6</v>
      </c>
      <c r="AK212" s="150" t="s">
        <v>6</v>
      </c>
      <c r="AL212" s="150" t="s">
        <v>6</v>
      </c>
      <c r="AM212" s="150" t="s">
        <v>6</v>
      </c>
      <c r="AN212" s="150" t="s">
        <v>6</v>
      </c>
    </row>
    <row r="213" spans="1:40" s="151" customFormat="1" x14ac:dyDescent="0.25">
      <c r="A213" s="151" t="s">
        <v>747</v>
      </c>
      <c r="B213" s="150">
        <v>2018</v>
      </c>
      <c r="C213" s="150" t="s">
        <v>38</v>
      </c>
      <c r="D213" s="150" t="s">
        <v>700</v>
      </c>
      <c r="E213" s="150" t="s">
        <v>39</v>
      </c>
      <c r="F213" s="151" t="s">
        <v>745</v>
      </c>
      <c r="G213" s="151" t="s">
        <v>763</v>
      </c>
      <c r="H213" s="150" t="s">
        <v>64</v>
      </c>
      <c r="I213" s="150" t="s">
        <v>60</v>
      </c>
      <c r="J213" s="151" t="s">
        <v>61</v>
      </c>
      <c r="K213" s="151" t="s">
        <v>744</v>
      </c>
      <c r="L213" s="150" t="s">
        <v>123</v>
      </c>
      <c r="M213" s="165" t="s">
        <v>258</v>
      </c>
      <c r="N213" s="150" t="s">
        <v>346</v>
      </c>
      <c r="O213" s="166" t="str">
        <f t="shared" si="101"/>
        <v>elegansXgraellsii</v>
      </c>
      <c r="P213" s="150" t="s">
        <v>748</v>
      </c>
      <c r="Q213" s="36" t="s">
        <v>792</v>
      </c>
      <c r="R213" s="36" t="s">
        <v>791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0" t="s">
        <v>2</v>
      </c>
      <c r="AA213" s="150" t="s">
        <v>6</v>
      </c>
      <c r="AB213" s="150" t="s">
        <v>6</v>
      </c>
      <c r="AC213" s="150" t="s">
        <v>6</v>
      </c>
      <c r="AD213" s="150" t="s">
        <v>6</v>
      </c>
      <c r="AE213" s="150" t="s">
        <v>6</v>
      </c>
      <c r="AF213" s="150" t="s">
        <v>6</v>
      </c>
      <c r="AG213" s="150" t="s">
        <v>6</v>
      </c>
      <c r="AH213" s="150" t="s">
        <v>6</v>
      </c>
      <c r="AI213" s="150" t="s">
        <v>917</v>
      </c>
      <c r="AJ213" s="150" t="s">
        <v>6</v>
      </c>
      <c r="AK213" s="150" t="s">
        <v>6</v>
      </c>
      <c r="AL213" s="150" t="s">
        <v>6</v>
      </c>
      <c r="AM213" s="150" t="s">
        <v>6</v>
      </c>
      <c r="AN213" s="150" t="s">
        <v>6</v>
      </c>
    </row>
    <row r="214" spans="1:40" s="151" customFormat="1" x14ac:dyDescent="0.25">
      <c r="A214" s="151" t="s">
        <v>747</v>
      </c>
      <c r="B214" s="150">
        <v>2018</v>
      </c>
      <c r="C214" s="150" t="s">
        <v>38</v>
      </c>
      <c r="D214" s="150" t="s">
        <v>700</v>
      </c>
      <c r="E214" s="150" t="s">
        <v>39</v>
      </c>
      <c r="F214" s="151" t="s">
        <v>745</v>
      </c>
      <c r="G214" s="151" t="s">
        <v>763</v>
      </c>
      <c r="H214" s="150" t="s">
        <v>64</v>
      </c>
      <c r="I214" s="150" t="s">
        <v>60</v>
      </c>
      <c r="J214" s="151" t="s">
        <v>61</v>
      </c>
      <c r="K214" s="151" t="s">
        <v>744</v>
      </c>
      <c r="L214" s="150" t="s">
        <v>123</v>
      </c>
      <c r="M214" s="151" t="s">
        <v>253</v>
      </c>
      <c r="N214" s="150" t="s">
        <v>346</v>
      </c>
      <c r="O214" s="166" t="str">
        <f t="shared" si="101"/>
        <v>elegansXgraellsii</v>
      </c>
      <c r="P214" s="150" t="s">
        <v>748</v>
      </c>
      <c r="Q214" s="36" t="s">
        <v>794</v>
      </c>
      <c r="R214" s="36" t="s">
        <v>793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0" t="s">
        <v>2</v>
      </c>
      <c r="AA214" s="150" t="s">
        <v>6</v>
      </c>
      <c r="AB214" s="150" t="s">
        <v>6</v>
      </c>
      <c r="AC214" s="150" t="s">
        <v>6</v>
      </c>
      <c r="AD214" s="150" t="s">
        <v>6</v>
      </c>
      <c r="AE214" s="150" t="s">
        <v>6</v>
      </c>
      <c r="AF214" s="150" t="s">
        <v>6</v>
      </c>
      <c r="AG214" s="150" t="s">
        <v>6</v>
      </c>
      <c r="AH214" s="150" t="s">
        <v>6</v>
      </c>
      <c r="AI214" s="150" t="s">
        <v>917</v>
      </c>
      <c r="AJ214" s="150" t="s">
        <v>6</v>
      </c>
      <c r="AK214" s="150" t="s">
        <v>6</v>
      </c>
      <c r="AL214" s="150" t="s">
        <v>6</v>
      </c>
      <c r="AM214" s="150" t="s">
        <v>6</v>
      </c>
      <c r="AN214" s="150" t="s">
        <v>6</v>
      </c>
    </row>
    <row r="215" spans="1:40" s="151" customFormat="1" x14ac:dyDescent="0.25">
      <c r="A215" s="151" t="s">
        <v>747</v>
      </c>
      <c r="B215" s="150">
        <v>2018</v>
      </c>
      <c r="C215" s="150" t="s">
        <v>38</v>
      </c>
      <c r="D215" s="150" t="s">
        <v>700</v>
      </c>
      <c r="E215" s="150" t="s">
        <v>39</v>
      </c>
      <c r="F215" s="151" t="s">
        <v>745</v>
      </c>
      <c r="G215" s="151" t="s">
        <v>763</v>
      </c>
      <c r="H215" s="150" t="s">
        <v>64</v>
      </c>
      <c r="I215" s="150" t="s">
        <v>60</v>
      </c>
      <c r="J215" s="151" t="s">
        <v>61</v>
      </c>
      <c r="K215" s="151" t="s">
        <v>744</v>
      </c>
      <c r="L215" s="150" t="s">
        <v>123</v>
      </c>
      <c r="M215" s="165" t="s">
        <v>258</v>
      </c>
      <c r="N215" s="150" t="s">
        <v>346</v>
      </c>
      <c r="O215" s="166" t="str">
        <f t="shared" si="101"/>
        <v>elegansXgraellsii</v>
      </c>
      <c r="P215" s="150" t="s">
        <v>748</v>
      </c>
      <c r="Q215" s="36" t="s">
        <v>794</v>
      </c>
      <c r="R215" s="36" t="s">
        <v>791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0" t="s">
        <v>2</v>
      </c>
      <c r="AA215" s="150" t="s">
        <v>6</v>
      </c>
      <c r="AB215" s="150" t="s">
        <v>6</v>
      </c>
      <c r="AC215" s="150" t="s">
        <v>6</v>
      </c>
      <c r="AD215" s="150" t="s">
        <v>6</v>
      </c>
      <c r="AE215" s="150" t="s">
        <v>6</v>
      </c>
      <c r="AF215" s="150" t="s">
        <v>6</v>
      </c>
      <c r="AG215" s="150" t="s">
        <v>6</v>
      </c>
      <c r="AH215" s="150" t="s">
        <v>6</v>
      </c>
      <c r="AI215" s="150" t="s">
        <v>917</v>
      </c>
      <c r="AJ215" s="150" t="s">
        <v>6</v>
      </c>
      <c r="AK215" s="150" t="s">
        <v>6</v>
      </c>
      <c r="AL215" s="150" t="s">
        <v>6</v>
      </c>
      <c r="AM215" s="150" t="s">
        <v>6</v>
      </c>
      <c r="AN215" s="150" t="s">
        <v>6</v>
      </c>
    </row>
    <row r="216" spans="1:40" s="151" customFormat="1" x14ac:dyDescent="0.25">
      <c r="A216" s="151" t="s">
        <v>747</v>
      </c>
      <c r="B216" s="150">
        <v>2018</v>
      </c>
      <c r="C216" s="150" t="s">
        <v>38</v>
      </c>
      <c r="D216" s="81" t="s">
        <v>699</v>
      </c>
      <c r="E216" s="150" t="s">
        <v>39</v>
      </c>
      <c r="F216" s="151" t="s">
        <v>745</v>
      </c>
      <c r="G216" s="151" t="s">
        <v>763</v>
      </c>
      <c r="H216" s="150" t="s">
        <v>64</v>
      </c>
      <c r="I216" s="150" t="s">
        <v>39</v>
      </c>
      <c r="J216" s="151" t="s">
        <v>61</v>
      </c>
      <c r="K216" s="151" t="s">
        <v>763</v>
      </c>
      <c r="L216" s="150" t="s">
        <v>64</v>
      </c>
      <c r="M216" s="151" t="s">
        <v>253</v>
      </c>
      <c r="N216" s="150" t="s">
        <v>377</v>
      </c>
      <c r="O216" s="166" t="str">
        <f t="shared" si="101"/>
        <v>elegansXelegans</v>
      </c>
      <c r="P216" s="150" t="s">
        <v>748</v>
      </c>
      <c r="Q216" s="36" t="s">
        <v>794</v>
      </c>
      <c r="R216" s="36" t="s">
        <v>795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0" t="s">
        <v>2</v>
      </c>
      <c r="AA216" s="150" t="s">
        <v>6</v>
      </c>
      <c r="AB216" s="150" t="s">
        <v>6</v>
      </c>
      <c r="AC216" s="150" t="s">
        <v>6</v>
      </c>
      <c r="AD216" s="150" t="s">
        <v>6</v>
      </c>
      <c r="AE216" s="150" t="s">
        <v>6</v>
      </c>
      <c r="AF216" s="150" t="s">
        <v>6</v>
      </c>
      <c r="AG216" s="150" t="s">
        <v>6</v>
      </c>
      <c r="AH216" s="150" t="s">
        <v>6</v>
      </c>
      <c r="AI216" s="150" t="s">
        <v>917</v>
      </c>
      <c r="AJ216" s="150" t="s">
        <v>6</v>
      </c>
      <c r="AK216" s="150" t="s">
        <v>6</v>
      </c>
      <c r="AL216" s="150" t="s">
        <v>6</v>
      </c>
      <c r="AM216" s="150" t="s">
        <v>6</v>
      </c>
      <c r="AN216" s="150" t="s">
        <v>6</v>
      </c>
    </row>
    <row r="217" spans="1:40" s="151" customFormat="1" x14ac:dyDescent="0.25">
      <c r="A217" s="151" t="s">
        <v>747</v>
      </c>
      <c r="B217" s="150">
        <v>2018</v>
      </c>
      <c r="C217" s="150" t="s">
        <v>38</v>
      </c>
      <c r="D217" s="81" t="s">
        <v>699</v>
      </c>
      <c r="E217" s="150" t="s">
        <v>39</v>
      </c>
      <c r="F217" s="151" t="s">
        <v>745</v>
      </c>
      <c r="G217" s="151" t="s">
        <v>763</v>
      </c>
      <c r="H217" s="150" t="s">
        <v>64</v>
      </c>
      <c r="I217" s="150" t="s">
        <v>39</v>
      </c>
      <c r="J217" s="151" t="s">
        <v>61</v>
      </c>
      <c r="K217" s="151" t="s">
        <v>763</v>
      </c>
      <c r="L217" s="150" t="s">
        <v>64</v>
      </c>
      <c r="M217" s="151" t="s">
        <v>253</v>
      </c>
      <c r="N217" s="150" t="s">
        <v>377</v>
      </c>
      <c r="O217" s="166" t="str">
        <f t="shared" si="101"/>
        <v>elegansXelegans</v>
      </c>
      <c r="P217" s="150" t="s">
        <v>748</v>
      </c>
      <c r="Q217" s="36" t="s">
        <v>794</v>
      </c>
      <c r="R217" s="36" t="s">
        <v>796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0" t="s">
        <v>2</v>
      </c>
      <c r="AA217" s="150" t="s">
        <v>6</v>
      </c>
      <c r="AB217" s="150" t="s">
        <v>6</v>
      </c>
      <c r="AC217" s="150" t="s">
        <v>6</v>
      </c>
      <c r="AD217" s="150" t="s">
        <v>6</v>
      </c>
      <c r="AE217" s="150" t="s">
        <v>6</v>
      </c>
      <c r="AF217" s="150" t="s">
        <v>6</v>
      </c>
      <c r="AG217" s="150" t="s">
        <v>6</v>
      </c>
      <c r="AH217" s="150" t="s">
        <v>6</v>
      </c>
      <c r="AI217" s="150" t="s">
        <v>917</v>
      </c>
      <c r="AJ217" s="150" t="s">
        <v>6</v>
      </c>
      <c r="AK217" s="150" t="s">
        <v>6</v>
      </c>
      <c r="AL217" s="150" t="s">
        <v>6</v>
      </c>
      <c r="AM217" s="150" t="s">
        <v>6</v>
      </c>
      <c r="AN217" s="150" t="s">
        <v>6</v>
      </c>
    </row>
    <row r="218" spans="1:40" s="151" customFormat="1" x14ac:dyDescent="0.25">
      <c r="A218" s="151" t="s">
        <v>747</v>
      </c>
      <c r="B218" s="150">
        <v>2018</v>
      </c>
      <c r="C218" s="150" t="s">
        <v>38</v>
      </c>
      <c r="D218" s="81" t="s">
        <v>699</v>
      </c>
      <c r="E218" s="150" t="s">
        <v>39</v>
      </c>
      <c r="F218" s="151" t="s">
        <v>745</v>
      </c>
      <c r="G218" s="151" t="s">
        <v>763</v>
      </c>
      <c r="H218" s="150" t="s">
        <v>64</v>
      </c>
      <c r="I218" s="150" t="s">
        <v>39</v>
      </c>
      <c r="J218" s="151" t="s">
        <v>61</v>
      </c>
      <c r="K218" s="151" t="s">
        <v>763</v>
      </c>
      <c r="L218" s="150" t="s">
        <v>64</v>
      </c>
      <c r="N218" s="150" t="s">
        <v>377</v>
      </c>
      <c r="O218" s="166" t="str">
        <f t="shared" si="101"/>
        <v>elegansXelegans</v>
      </c>
      <c r="P218" s="150" t="s">
        <v>748</v>
      </c>
      <c r="Q218" s="36" t="s">
        <v>794</v>
      </c>
      <c r="R218" s="36" t="s">
        <v>797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0" t="s">
        <v>2</v>
      </c>
      <c r="AA218" s="150" t="s">
        <v>6</v>
      </c>
      <c r="AB218" s="150" t="s">
        <v>6</v>
      </c>
      <c r="AC218" s="150" t="s">
        <v>6</v>
      </c>
      <c r="AD218" s="150" t="s">
        <v>6</v>
      </c>
      <c r="AE218" s="150" t="s">
        <v>6</v>
      </c>
      <c r="AF218" s="150" t="s">
        <v>6</v>
      </c>
      <c r="AG218" s="150" t="s">
        <v>6</v>
      </c>
      <c r="AH218" s="150" t="s">
        <v>6</v>
      </c>
      <c r="AI218" s="150" t="s">
        <v>917</v>
      </c>
      <c r="AJ218" s="150" t="s">
        <v>6</v>
      </c>
      <c r="AK218" s="150" t="s">
        <v>6</v>
      </c>
      <c r="AL218" s="150" t="s">
        <v>6</v>
      </c>
      <c r="AM218" s="150" t="s">
        <v>6</v>
      </c>
      <c r="AN218" s="150" t="s">
        <v>6</v>
      </c>
    </row>
    <row r="219" spans="1:40" s="151" customFormat="1" x14ac:dyDescent="0.25">
      <c r="A219" s="151" t="s">
        <v>747</v>
      </c>
      <c r="B219" s="150">
        <v>2018</v>
      </c>
      <c r="C219" s="150" t="s">
        <v>38</v>
      </c>
      <c r="D219" s="150" t="s">
        <v>700</v>
      </c>
      <c r="E219" s="150" t="s">
        <v>39</v>
      </c>
      <c r="F219" s="151" t="s">
        <v>745</v>
      </c>
      <c r="G219" s="151" t="s">
        <v>763</v>
      </c>
      <c r="H219" s="150" t="s">
        <v>64</v>
      </c>
      <c r="I219" s="150" t="s">
        <v>60</v>
      </c>
      <c r="J219" s="151" t="s">
        <v>61</v>
      </c>
      <c r="K219" s="151" t="s">
        <v>744</v>
      </c>
      <c r="L219" s="150" t="s">
        <v>123</v>
      </c>
      <c r="M219" s="165" t="s">
        <v>258</v>
      </c>
      <c r="N219" s="150" t="s">
        <v>346</v>
      </c>
      <c r="O219" s="166" t="str">
        <f t="shared" si="101"/>
        <v>elegansXgraellsii</v>
      </c>
      <c r="P219" s="150" t="s">
        <v>748</v>
      </c>
      <c r="Q219" s="36" t="s">
        <v>798</v>
      </c>
      <c r="R219" s="36" t="s">
        <v>788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0" t="s">
        <v>2</v>
      </c>
      <c r="AA219" s="150" t="s">
        <v>6</v>
      </c>
      <c r="AB219" s="150" t="s">
        <v>6</v>
      </c>
      <c r="AC219" s="150" t="s">
        <v>6</v>
      </c>
      <c r="AD219" s="150" t="s">
        <v>6</v>
      </c>
      <c r="AE219" s="150" t="s">
        <v>6</v>
      </c>
      <c r="AF219" s="150" t="s">
        <v>6</v>
      </c>
      <c r="AG219" s="150" t="s">
        <v>6</v>
      </c>
      <c r="AH219" s="150" t="s">
        <v>6</v>
      </c>
      <c r="AI219" s="150" t="s">
        <v>917</v>
      </c>
      <c r="AJ219" s="150" t="s">
        <v>6</v>
      </c>
      <c r="AK219" s="150" t="s">
        <v>6</v>
      </c>
      <c r="AL219" s="150" t="s">
        <v>6</v>
      </c>
      <c r="AM219" s="150" t="s">
        <v>6</v>
      </c>
      <c r="AN219" s="150" t="s">
        <v>6</v>
      </c>
    </row>
    <row r="220" spans="1:40" s="151" customFormat="1" x14ac:dyDescent="0.25">
      <c r="A220" s="151" t="s">
        <v>747</v>
      </c>
      <c r="B220" s="150">
        <v>2018</v>
      </c>
      <c r="C220" s="150" t="s">
        <v>38</v>
      </c>
      <c r="D220" s="150" t="s">
        <v>700</v>
      </c>
      <c r="E220" s="150" t="s">
        <v>39</v>
      </c>
      <c r="F220" s="151" t="s">
        <v>745</v>
      </c>
      <c r="G220" s="151" t="s">
        <v>763</v>
      </c>
      <c r="H220" s="150" t="s">
        <v>64</v>
      </c>
      <c r="I220" s="150" t="s">
        <v>60</v>
      </c>
      <c r="J220" s="151" t="s">
        <v>61</v>
      </c>
      <c r="K220" s="151" t="s">
        <v>744</v>
      </c>
      <c r="L220" s="150" t="s">
        <v>123</v>
      </c>
      <c r="M220" s="151" t="s">
        <v>253</v>
      </c>
      <c r="N220" s="150" t="s">
        <v>346</v>
      </c>
      <c r="O220" s="166" t="str">
        <f t="shared" si="101"/>
        <v>elegansXgraellsii</v>
      </c>
      <c r="P220" s="150" t="s">
        <v>748</v>
      </c>
      <c r="Q220" s="36" t="s">
        <v>799</v>
      </c>
      <c r="R220" s="36" t="s">
        <v>786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0" t="s">
        <v>2</v>
      </c>
      <c r="AA220" s="150" t="s">
        <v>6</v>
      </c>
      <c r="AB220" s="150" t="s">
        <v>6</v>
      </c>
      <c r="AC220" s="150" t="s">
        <v>6</v>
      </c>
      <c r="AD220" s="150" t="s">
        <v>6</v>
      </c>
      <c r="AE220" s="150" t="s">
        <v>6</v>
      </c>
      <c r="AF220" s="150" t="s">
        <v>6</v>
      </c>
      <c r="AG220" s="150" t="s">
        <v>6</v>
      </c>
      <c r="AH220" s="150" t="s">
        <v>6</v>
      </c>
      <c r="AI220" s="150" t="s">
        <v>917</v>
      </c>
      <c r="AJ220" s="150" t="s">
        <v>6</v>
      </c>
      <c r="AK220" s="150" t="s">
        <v>6</v>
      </c>
      <c r="AL220" s="150" t="s">
        <v>6</v>
      </c>
      <c r="AM220" s="150" t="s">
        <v>6</v>
      </c>
      <c r="AN220" s="150" t="s">
        <v>6</v>
      </c>
    </row>
    <row r="221" spans="1:40" s="151" customFormat="1" x14ac:dyDescent="0.25">
      <c r="A221" s="151" t="s">
        <v>747</v>
      </c>
      <c r="B221" s="150">
        <v>2018</v>
      </c>
      <c r="C221" s="150" t="s">
        <v>38</v>
      </c>
      <c r="D221" s="150" t="s">
        <v>700</v>
      </c>
      <c r="E221" s="150" t="s">
        <v>39</v>
      </c>
      <c r="F221" s="151" t="s">
        <v>745</v>
      </c>
      <c r="G221" s="151" t="s">
        <v>763</v>
      </c>
      <c r="H221" s="150" t="s">
        <v>64</v>
      </c>
      <c r="I221" s="150" t="s">
        <v>60</v>
      </c>
      <c r="J221" s="151" t="s">
        <v>61</v>
      </c>
      <c r="K221" s="151" t="s">
        <v>744</v>
      </c>
      <c r="L221" s="150" t="s">
        <v>123</v>
      </c>
      <c r="M221" s="151" t="s">
        <v>253</v>
      </c>
      <c r="N221" s="150" t="s">
        <v>346</v>
      </c>
      <c r="O221" s="166" t="str">
        <f t="shared" si="101"/>
        <v>elegansXgraellsii</v>
      </c>
      <c r="P221" s="150" t="s">
        <v>748</v>
      </c>
      <c r="Q221" s="36" t="s">
        <v>799</v>
      </c>
      <c r="R221" s="36" t="s">
        <v>800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0" t="s">
        <v>2</v>
      </c>
      <c r="AA221" s="150" t="s">
        <v>6</v>
      </c>
      <c r="AB221" s="150" t="s">
        <v>6</v>
      </c>
      <c r="AC221" s="150" t="s">
        <v>6</v>
      </c>
      <c r="AD221" s="150" t="s">
        <v>6</v>
      </c>
      <c r="AE221" s="150" t="s">
        <v>6</v>
      </c>
      <c r="AF221" s="150" t="s">
        <v>6</v>
      </c>
      <c r="AG221" s="150" t="s">
        <v>6</v>
      </c>
      <c r="AH221" s="150" t="s">
        <v>6</v>
      </c>
      <c r="AI221" s="150" t="s">
        <v>917</v>
      </c>
      <c r="AJ221" s="150" t="s">
        <v>6</v>
      </c>
      <c r="AK221" s="150" t="s">
        <v>6</v>
      </c>
      <c r="AL221" s="150" t="s">
        <v>6</v>
      </c>
      <c r="AM221" s="150" t="s">
        <v>6</v>
      </c>
      <c r="AN221" s="150" t="s">
        <v>6</v>
      </c>
    </row>
    <row r="222" spans="1:40" s="151" customFormat="1" x14ac:dyDescent="0.25">
      <c r="A222" s="151" t="s">
        <v>747</v>
      </c>
      <c r="B222" s="150">
        <v>2018</v>
      </c>
      <c r="C222" s="150" t="s">
        <v>38</v>
      </c>
      <c r="D222" s="150" t="s">
        <v>700</v>
      </c>
      <c r="E222" s="150" t="s">
        <v>39</v>
      </c>
      <c r="F222" s="151" t="s">
        <v>745</v>
      </c>
      <c r="G222" s="151" t="s">
        <v>763</v>
      </c>
      <c r="H222" s="150" t="s">
        <v>64</v>
      </c>
      <c r="I222" s="150" t="s">
        <v>60</v>
      </c>
      <c r="J222" s="151" t="s">
        <v>61</v>
      </c>
      <c r="K222" s="151" t="s">
        <v>744</v>
      </c>
      <c r="L222" s="150" t="s">
        <v>123</v>
      </c>
      <c r="M222" s="151" t="s">
        <v>253</v>
      </c>
      <c r="N222" s="150" t="s">
        <v>346</v>
      </c>
      <c r="O222" s="166" t="str">
        <f t="shared" si="101"/>
        <v>elegansXgraellsii</v>
      </c>
      <c r="P222" s="150" t="s">
        <v>748</v>
      </c>
      <c r="Q222" s="36" t="s">
        <v>802</v>
      </c>
      <c r="R222" s="36" t="s">
        <v>801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0" t="s">
        <v>2</v>
      </c>
      <c r="AA222" s="150" t="s">
        <v>6</v>
      </c>
      <c r="AB222" s="150" t="s">
        <v>6</v>
      </c>
      <c r="AC222" s="150" t="s">
        <v>6</v>
      </c>
      <c r="AD222" s="150" t="s">
        <v>6</v>
      </c>
      <c r="AE222" s="150" t="s">
        <v>6</v>
      </c>
      <c r="AF222" s="150" t="s">
        <v>6</v>
      </c>
      <c r="AG222" s="150" t="s">
        <v>6</v>
      </c>
      <c r="AH222" s="150" t="s">
        <v>6</v>
      </c>
      <c r="AI222" s="150" t="s">
        <v>917</v>
      </c>
      <c r="AJ222" s="150" t="s">
        <v>6</v>
      </c>
      <c r="AK222" s="150" t="s">
        <v>6</v>
      </c>
      <c r="AL222" s="150" t="s">
        <v>6</v>
      </c>
      <c r="AM222" s="150" t="s">
        <v>6</v>
      </c>
      <c r="AN222" s="150" t="s">
        <v>6</v>
      </c>
    </row>
    <row r="223" spans="1:40" s="151" customFormat="1" x14ac:dyDescent="0.25">
      <c r="A223" s="151" t="s">
        <v>747</v>
      </c>
      <c r="B223" s="150">
        <v>2018</v>
      </c>
      <c r="C223" s="150" t="s">
        <v>38</v>
      </c>
      <c r="D223" s="150" t="s">
        <v>700</v>
      </c>
      <c r="E223" s="150" t="s">
        <v>39</v>
      </c>
      <c r="F223" s="151" t="s">
        <v>745</v>
      </c>
      <c r="G223" s="151" t="s">
        <v>763</v>
      </c>
      <c r="H223" s="150" t="s">
        <v>64</v>
      </c>
      <c r="I223" s="150" t="s">
        <v>60</v>
      </c>
      <c r="J223" s="151" t="s">
        <v>61</v>
      </c>
      <c r="K223" s="151" t="s">
        <v>744</v>
      </c>
      <c r="L223" s="150" t="s">
        <v>123</v>
      </c>
      <c r="N223" s="150" t="s">
        <v>346</v>
      </c>
      <c r="O223" s="166" t="str">
        <f t="shared" si="101"/>
        <v>elegansXgraellsii</v>
      </c>
      <c r="P223" s="150" t="s">
        <v>748</v>
      </c>
      <c r="Q223" s="36" t="s">
        <v>802</v>
      </c>
      <c r="R223" s="36" t="s">
        <v>803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0" t="s">
        <v>2</v>
      </c>
      <c r="AA223" s="150" t="s">
        <v>6</v>
      </c>
      <c r="AB223" s="150" t="s">
        <v>6</v>
      </c>
      <c r="AC223" s="150" t="s">
        <v>6</v>
      </c>
      <c r="AD223" s="150" t="s">
        <v>6</v>
      </c>
      <c r="AE223" s="150" t="s">
        <v>6</v>
      </c>
      <c r="AF223" s="150" t="s">
        <v>6</v>
      </c>
      <c r="AG223" s="150" t="s">
        <v>6</v>
      </c>
      <c r="AH223" s="150" t="s">
        <v>6</v>
      </c>
      <c r="AI223" s="150" t="s">
        <v>917</v>
      </c>
      <c r="AJ223" s="150" t="s">
        <v>6</v>
      </c>
      <c r="AK223" s="150" t="s">
        <v>6</v>
      </c>
      <c r="AL223" s="150" t="s">
        <v>6</v>
      </c>
      <c r="AM223" s="150" t="s">
        <v>6</v>
      </c>
      <c r="AN223" s="150" t="s">
        <v>6</v>
      </c>
    </row>
    <row r="224" spans="1:40" s="151" customFormat="1" x14ac:dyDescent="0.25">
      <c r="A224" s="151" t="s">
        <v>747</v>
      </c>
      <c r="B224" s="150">
        <v>2018</v>
      </c>
      <c r="C224" s="150" t="s">
        <v>38</v>
      </c>
      <c r="D224" s="81" t="s">
        <v>699</v>
      </c>
      <c r="E224" s="150" t="s">
        <v>39</v>
      </c>
      <c r="F224" s="151" t="s">
        <v>745</v>
      </c>
      <c r="G224" s="151" t="s">
        <v>763</v>
      </c>
      <c r="H224" s="150" t="s">
        <v>64</v>
      </c>
      <c r="I224" s="150" t="s">
        <v>39</v>
      </c>
      <c r="J224" s="151" t="s">
        <v>61</v>
      </c>
      <c r="K224" s="151" t="s">
        <v>763</v>
      </c>
      <c r="L224" s="150" t="s">
        <v>64</v>
      </c>
      <c r="N224" s="150" t="s">
        <v>377</v>
      </c>
      <c r="O224" s="166" t="str">
        <f t="shared" si="101"/>
        <v>elegansXelegans</v>
      </c>
      <c r="P224" s="150" t="s">
        <v>748</v>
      </c>
      <c r="Q224" s="36" t="s">
        <v>802</v>
      </c>
      <c r="R224" s="36" t="s">
        <v>804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0" t="s">
        <v>2</v>
      </c>
      <c r="AA224" s="150" t="s">
        <v>6</v>
      </c>
      <c r="AB224" s="150" t="s">
        <v>6</v>
      </c>
      <c r="AC224" s="150" t="s">
        <v>6</v>
      </c>
      <c r="AD224" s="150" t="s">
        <v>6</v>
      </c>
      <c r="AE224" s="150" t="s">
        <v>6</v>
      </c>
      <c r="AF224" s="150" t="s">
        <v>6</v>
      </c>
      <c r="AG224" s="150" t="s">
        <v>6</v>
      </c>
      <c r="AH224" s="150" t="s">
        <v>6</v>
      </c>
      <c r="AI224" s="150" t="s">
        <v>917</v>
      </c>
      <c r="AJ224" s="150" t="s">
        <v>6</v>
      </c>
      <c r="AK224" s="150" t="s">
        <v>6</v>
      </c>
      <c r="AL224" s="150" t="s">
        <v>6</v>
      </c>
      <c r="AM224" s="150" t="s">
        <v>6</v>
      </c>
      <c r="AN224" s="150" t="s">
        <v>6</v>
      </c>
    </row>
    <row r="225" spans="1:40" s="151" customFormat="1" x14ac:dyDescent="0.25">
      <c r="A225" s="151" t="s">
        <v>747</v>
      </c>
      <c r="B225" s="150">
        <v>2018</v>
      </c>
      <c r="C225" s="150" t="s">
        <v>38</v>
      </c>
      <c r="D225" s="150" t="s">
        <v>700</v>
      </c>
      <c r="E225" s="150" t="s">
        <v>39</v>
      </c>
      <c r="F225" s="151" t="s">
        <v>745</v>
      </c>
      <c r="G225" s="151" t="s">
        <v>763</v>
      </c>
      <c r="H225" s="150" t="s">
        <v>64</v>
      </c>
      <c r="I225" s="150" t="s">
        <v>60</v>
      </c>
      <c r="J225" s="151" t="s">
        <v>61</v>
      </c>
      <c r="K225" s="151" t="s">
        <v>744</v>
      </c>
      <c r="L225" s="150" t="s">
        <v>123</v>
      </c>
      <c r="M225" s="151" t="s">
        <v>253</v>
      </c>
      <c r="N225" s="150" t="s">
        <v>346</v>
      </c>
      <c r="O225" s="166" t="str">
        <f t="shared" si="101"/>
        <v>elegansXgraellsii</v>
      </c>
      <c r="P225" s="150" t="s">
        <v>748</v>
      </c>
      <c r="Q225" s="36" t="s">
        <v>806</v>
      </c>
      <c r="R225" s="36" t="s">
        <v>805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0" t="s">
        <v>2</v>
      </c>
      <c r="AA225" s="150" t="s">
        <v>6</v>
      </c>
      <c r="AB225" s="150" t="s">
        <v>6</v>
      </c>
      <c r="AC225" s="150" t="s">
        <v>6</v>
      </c>
      <c r="AD225" s="150" t="s">
        <v>6</v>
      </c>
      <c r="AE225" s="150" t="s">
        <v>6</v>
      </c>
      <c r="AF225" s="150" t="s">
        <v>6</v>
      </c>
      <c r="AG225" s="150" t="s">
        <v>6</v>
      </c>
      <c r="AH225" s="150" t="s">
        <v>6</v>
      </c>
      <c r="AI225" s="150" t="s">
        <v>917</v>
      </c>
      <c r="AJ225" s="150" t="s">
        <v>6</v>
      </c>
      <c r="AK225" s="150" t="s">
        <v>6</v>
      </c>
      <c r="AL225" s="150" t="s">
        <v>6</v>
      </c>
      <c r="AM225" s="150" t="s">
        <v>6</v>
      </c>
      <c r="AN225" s="150" t="s">
        <v>6</v>
      </c>
    </row>
    <row r="226" spans="1:40" s="151" customFormat="1" x14ac:dyDescent="0.25">
      <c r="A226" s="151" t="s">
        <v>747</v>
      </c>
      <c r="B226" s="150">
        <v>2018</v>
      </c>
      <c r="C226" s="150" t="s">
        <v>38</v>
      </c>
      <c r="D226" s="150" t="s">
        <v>698</v>
      </c>
      <c r="E226" s="150" t="s">
        <v>39</v>
      </c>
      <c r="F226" s="151" t="s">
        <v>778</v>
      </c>
      <c r="G226" s="151" t="s">
        <v>778</v>
      </c>
      <c r="H226" s="150" t="s">
        <v>706</v>
      </c>
      <c r="I226" s="150" t="s">
        <v>178</v>
      </c>
      <c r="J226" s="151" t="s">
        <v>61</v>
      </c>
      <c r="K226" s="151" t="s">
        <v>778</v>
      </c>
      <c r="L226" s="150" t="s">
        <v>916</v>
      </c>
      <c r="M226" s="151" t="s">
        <v>253</v>
      </c>
      <c r="N226" s="150" t="s">
        <v>458</v>
      </c>
      <c r="O226" s="166" t="str">
        <f t="shared" si="101"/>
        <v>elegansXhybrid</v>
      </c>
      <c r="P226" s="150" t="s">
        <v>748</v>
      </c>
      <c r="Q226" s="36" t="s">
        <v>806</v>
      </c>
      <c r="R226" s="36" t="s">
        <v>807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0" t="s">
        <v>2</v>
      </c>
      <c r="AA226" s="150" t="s">
        <v>6</v>
      </c>
      <c r="AB226" s="150" t="s">
        <v>6</v>
      </c>
      <c r="AC226" s="150" t="s">
        <v>6</v>
      </c>
      <c r="AD226" s="150" t="s">
        <v>6</v>
      </c>
      <c r="AE226" s="150" t="s">
        <v>6</v>
      </c>
      <c r="AF226" s="150" t="s">
        <v>6</v>
      </c>
      <c r="AG226" s="150" t="s">
        <v>6</v>
      </c>
      <c r="AH226" s="150" t="s">
        <v>6</v>
      </c>
      <c r="AI226" s="150" t="s">
        <v>917</v>
      </c>
      <c r="AJ226" s="150" t="s">
        <v>6</v>
      </c>
      <c r="AK226" s="150" t="s">
        <v>6</v>
      </c>
      <c r="AL226" s="150" t="s">
        <v>6</v>
      </c>
      <c r="AM226" s="150" t="s">
        <v>6</v>
      </c>
      <c r="AN226" s="150" t="s">
        <v>6</v>
      </c>
    </row>
    <row r="227" spans="1:40" s="151" customFormat="1" x14ac:dyDescent="0.25">
      <c r="A227" s="151" t="s">
        <v>747</v>
      </c>
      <c r="B227" s="150">
        <v>2018</v>
      </c>
      <c r="C227" s="150" t="s">
        <v>38</v>
      </c>
      <c r="D227" s="81" t="s">
        <v>699</v>
      </c>
      <c r="E227" s="150" t="s">
        <v>39</v>
      </c>
      <c r="F227" s="151" t="s">
        <v>745</v>
      </c>
      <c r="G227" s="151" t="s">
        <v>763</v>
      </c>
      <c r="H227" s="150" t="s">
        <v>64</v>
      </c>
      <c r="I227" s="150" t="s">
        <v>39</v>
      </c>
      <c r="J227" s="151" t="s">
        <v>61</v>
      </c>
      <c r="K227" s="151" t="s">
        <v>763</v>
      </c>
      <c r="L227" s="150" t="s">
        <v>64</v>
      </c>
      <c r="M227" s="151" t="s">
        <v>253</v>
      </c>
      <c r="N227" s="150" t="s">
        <v>377</v>
      </c>
      <c r="O227" s="166" t="str">
        <f t="shared" si="101"/>
        <v>elegansXelegans</v>
      </c>
      <c r="P227" s="150" t="s">
        <v>748</v>
      </c>
      <c r="Q227" s="36" t="s">
        <v>393</v>
      </c>
      <c r="R227" s="36" t="s">
        <v>808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0" t="s">
        <v>2</v>
      </c>
      <c r="AA227" s="150" t="s">
        <v>6</v>
      </c>
      <c r="AB227" s="150" t="s">
        <v>6</v>
      </c>
      <c r="AC227" s="150" t="s">
        <v>6</v>
      </c>
      <c r="AD227" s="150" t="s">
        <v>6</v>
      </c>
      <c r="AE227" s="150" t="s">
        <v>6</v>
      </c>
      <c r="AF227" s="150" t="s">
        <v>6</v>
      </c>
      <c r="AG227" s="150" t="s">
        <v>6</v>
      </c>
      <c r="AH227" s="150" t="s">
        <v>6</v>
      </c>
      <c r="AI227" s="150" t="s">
        <v>917</v>
      </c>
      <c r="AJ227" s="150" t="s">
        <v>6</v>
      </c>
      <c r="AK227" s="150" t="s">
        <v>6</v>
      </c>
      <c r="AL227" s="150" t="s">
        <v>6</v>
      </c>
      <c r="AM227" s="150" t="s">
        <v>6</v>
      </c>
      <c r="AN227" s="150" t="s">
        <v>6</v>
      </c>
    </row>
    <row r="228" spans="1:40" s="151" customFormat="1" x14ac:dyDescent="0.25">
      <c r="A228" s="151" t="s">
        <v>747</v>
      </c>
      <c r="B228" s="150">
        <v>2018</v>
      </c>
      <c r="C228" s="150" t="s">
        <v>38</v>
      </c>
      <c r="D228" s="150" t="s">
        <v>700</v>
      </c>
      <c r="E228" s="150" t="s">
        <v>39</v>
      </c>
      <c r="F228" s="151" t="s">
        <v>745</v>
      </c>
      <c r="G228" s="151" t="s">
        <v>763</v>
      </c>
      <c r="H228" s="150" t="s">
        <v>64</v>
      </c>
      <c r="I228" s="150" t="s">
        <v>60</v>
      </c>
      <c r="J228" s="151" t="s">
        <v>61</v>
      </c>
      <c r="K228" s="151" t="s">
        <v>744</v>
      </c>
      <c r="L228" s="150" t="s">
        <v>123</v>
      </c>
      <c r="M228" s="165" t="s">
        <v>258</v>
      </c>
      <c r="N228" s="150" t="s">
        <v>346</v>
      </c>
      <c r="O228" s="166" t="str">
        <f t="shared" si="101"/>
        <v>elegansXgraellsii</v>
      </c>
      <c r="P228" s="150" t="s">
        <v>748</v>
      </c>
      <c r="Q228" s="36" t="s">
        <v>810</v>
      </c>
      <c r="R228" s="36" t="s">
        <v>809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0" t="s">
        <v>2</v>
      </c>
      <c r="AA228" s="150" t="s">
        <v>6</v>
      </c>
      <c r="AB228" s="150" t="s">
        <v>6</v>
      </c>
      <c r="AC228" s="150" t="s">
        <v>6</v>
      </c>
      <c r="AD228" s="150" t="s">
        <v>6</v>
      </c>
      <c r="AE228" s="150" t="s">
        <v>6</v>
      </c>
      <c r="AF228" s="150" t="s">
        <v>6</v>
      </c>
      <c r="AG228" s="150" t="s">
        <v>6</v>
      </c>
      <c r="AH228" s="150" t="s">
        <v>6</v>
      </c>
      <c r="AI228" s="150" t="s">
        <v>917</v>
      </c>
      <c r="AJ228" s="150" t="s">
        <v>6</v>
      </c>
      <c r="AK228" s="150" t="s">
        <v>6</v>
      </c>
      <c r="AL228" s="150" t="s">
        <v>6</v>
      </c>
      <c r="AM228" s="150" t="s">
        <v>6</v>
      </c>
      <c r="AN228" s="150" t="s">
        <v>6</v>
      </c>
    </row>
    <row r="229" spans="1:40" s="151" customFormat="1" x14ac:dyDescent="0.25">
      <c r="A229" s="151" t="s">
        <v>747</v>
      </c>
      <c r="B229" s="150">
        <v>2018</v>
      </c>
      <c r="C229" s="150" t="s">
        <v>38</v>
      </c>
      <c r="D229" s="150" t="s">
        <v>700</v>
      </c>
      <c r="E229" s="150" t="s">
        <v>39</v>
      </c>
      <c r="F229" s="151" t="s">
        <v>745</v>
      </c>
      <c r="G229" s="151" t="s">
        <v>763</v>
      </c>
      <c r="H229" s="150" t="s">
        <v>64</v>
      </c>
      <c r="I229" s="150" t="s">
        <v>60</v>
      </c>
      <c r="J229" s="151" t="s">
        <v>61</v>
      </c>
      <c r="K229" s="151" t="s">
        <v>744</v>
      </c>
      <c r="L229" s="150" t="s">
        <v>123</v>
      </c>
      <c r="M229" s="151" t="s">
        <v>259</v>
      </c>
      <c r="N229" s="150" t="s">
        <v>346</v>
      </c>
      <c r="O229" s="166" t="str">
        <f t="shared" si="101"/>
        <v>elegansXgraellsii</v>
      </c>
      <c r="P229" s="150" t="s">
        <v>748</v>
      </c>
      <c r="Q229" s="36" t="s">
        <v>810</v>
      </c>
      <c r="R229" s="36" t="s">
        <v>811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0" t="s">
        <v>2</v>
      </c>
      <c r="AA229" s="150" t="s">
        <v>6</v>
      </c>
      <c r="AB229" s="150" t="s">
        <v>6</v>
      </c>
      <c r="AC229" s="150" t="s">
        <v>6</v>
      </c>
      <c r="AD229" s="150" t="s">
        <v>6</v>
      </c>
      <c r="AE229" s="150" t="s">
        <v>6</v>
      </c>
      <c r="AF229" s="150" t="s">
        <v>6</v>
      </c>
      <c r="AG229" s="150" t="s">
        <v>6</v>
      </c>
      <c r="AH229" s="150" t="s">
        <v>6</v>
      </c>
      <c r="AI229" s="150" t="s">
        <v>917</v>
      </c>
      <c r="AJ229" s="150" t="s">
        <v>6</v>
      </c>
      <c r="AK229" s="150" t="s">
        <v>6</v>
      </c>
      <c r="AL229" s="150" t="s">
        <v>6</v>
      </c>
      <c r="AM229" s="150" t="s">
        <v>6</v>
      </c>
      <c r="AN229" s="150" t="s">
        <v>6</v>
      </c>
    </row>
    <row r="230" spans="1:40" s="151" customFormat="1" x14ac:dyDescent="0.25">
      <c r="A230" s="151" t="s">
        <v>747</v>
      </c>
      <c r="B230" s="150">
        <v>2018</v>
      </c>
      <c r="C230" s="150" t="s">
        <v>38</v>
      </c>
      <c r="D230" s="150" t="s">
        <v>700</v>
      </c>
      <c r="E230" s="150" t="s">
        <v>39</v>
      </c>
      <c r="F230" s="151" t="s">
        <v>745</v>
      </c>
      <c r="G230" s="151" t="s">
        <v>763</v>
      </c>
      <c r="H230" s="150" t="s">
        <v>64</v>
      </c>
      <c r="I230" s="150" t="s">
        <v>60</v>
      </c>
      <c r="J230" s="151" t="s">
        <v>61</v>
      </c>
      <c r="K230" s="151" t="s">
        <v>744</v>
      </c>
      <c r="L230" s="150" t="s">
        <v>123</v>
      </c>
      <c r="N230" s="150" t="s">
        <v>346</v>
      </c>
      <c r="O230" s="166" t="str">
        <f t="shared" si="101"/>
        <v>elegansXgraellsii</v>
      </c>
      <c r="P230" s="150" t="s">
        <v>748</v>
      </c>
      <c r="Q230" s="36" t="s">
        <v>810</v>
      </c>
      <c r="R230" s="36" t="s">
        <v>803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0" t="s">
        <v>2</v>
      </c>
      <c r="AA230" s="150" t="s">
        <v>6</v>
      </c>
      <c r="AB230" s="150" t="s">
        <v>6</v>
      </c>
      <c r="AC230" s="150" t="s">
        <v>6</v>
      </c>
      <c r="AD230" s="150" t="s">
        <v>6</v>
      </c>
      <c r="AE230" s="150" t="s">
        <v>6</v>
      </c>
      <c r="AF230" s="150" t="s">
        <v>6</v>
      </c>
      <c r="AG230" s="150" t="s">
        <v>6</v>
      </c>
      <c r="AH230" s="150" t="s">
        <v>6</v>
      </c>
      <c r="AI230" s="150" t="s">
        <v>917</v>
      </c>
      <c r="AJ230" s="150" t="s">
        <v>6</v>
      </c>
      <c r="AK230" s="150" t="s">
        <v>6</v>
      </c>
      <c r="AL230" s="150" t="s">
        <v>6</v>
      </c>
      <c r="AM230" s="150" t="s">
        <v>6</v>
      </c>
      <c r="AN230" s="150" t="s">
        <v>6</v>
      </c>
    </row>
    <row r="231" spans="1:40" s="151" customFormat="1" x14ac:dyDescent="0.25">
      <c r="A231" s="151" t="s">
        <v>747</v>
      </c>
      <c r="B231" s="150">
        <v>2018</v>
      </c>
      <c r="C231" s="150" t="s">
        <v>38</v>
      </c>
      <c r="D231" s="81" t="s">
        <v>699</v>
      </c>
      <c r="E231" s="150" t="s">
        <v>39</v>
      </c>
      <c r="F231" s="151" t="s">
        <v>745</v>
      </c>
      <c r="G231" s="151" t="s">
        <v>763</v>
      </c>
      <c r="H231" s="150" t="s">
        <v>64</v>
      </c>
      <c r="I231" s="150" t="s">
        <v>39</v>
      </c>
      <c r="J231" s="151" t="s">
        <v>61</v>
      </c>
      <c r="K231" s="151" t="s">
        <v>763</v>
      </c>
      <c r="L231" s="150" t="s">
        <v>64</v>
      </c>
      <c r="M231" s="151" t="s">
        <v>253</v>
      </c>
      <c r="N231" s="150" t="s">
        <v>377</v>
      </c>
      <c r="O231" s="166" t="str">
        <f t="shared" si="101"/>
        <v>elegansXelegans</v>
      </c>
      <c r="P231" s="150" t="s">
        <v>748</v>
      </c>
      <c r="Q231" s="36" t="s">
        <v>810</v>
      </c>
      <c r="R231" s="36" t="s">
        <v>808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0" t="s">
        <v>2</v>
      </c>
      <c r="AA231" s="150" t="s">
        <v>6</v>
      </c>
      <c r="AB231" s="150" t="s">
        <v>6</v>
      </c>
      <c r="AC231" s="150" t="s">
        <v>6</v>
      </c>
      <c r="AD231" s="150" t="s">
        <v>6</v>
      </c>
      <c r="AE231" s="150" t="s">
        <v>6</v>
      </c>
      <c r="AF231" s="150" t="s">
        <v>6</v>
      </c>
      <c r="AG231" s="150" t="s">
        <v>6</v>
      </c>
      <c r="AH231" s="150" t="s">
        <v>6</v>
      </c>
      <c r="AI231" s="150" t="s">
        <v>917</v>
      </c>
      <c r="AJ231" s="150" t="s">
        <v>6</v>
      </c>
      <c r="AK231" s="150" t="s">
        <v>6</v>
      </c>
      <c r="AL231" s="150" t="s">
        <v>6</v>
      </c>
      <c r="AM231" s="150" t="s">
        <v>6</v>
      </c>
      <c r="AN231" s="150" t="s">
        <v>6</v>
      </c>
    </row>
    <row r="232" spans="1:40" s="151" customFormat="1" x14ac:dyDescent="0.25">
      <c r="A232" s="151" t="s">
        <v>747</v>
      </c>
      <c r="B232" s="150">
        <v>2018</v>
      </c>
      <c r="C232" s="150" t="s">
        <v>38</v>
      </c>
      <c r="D232" s="81" t="s">
        <v>699</v>
      </c>
      <c r="E232" s="150" t="s">
        <v>39</v>
      </c>
      <c r="F232" s="151" t="s">
        <v>745</v>
      </c>
      <c r="G232" s="151" t="s">
        <v>763</v>
      </c>
      <c r="H232" s="150" t="s">
        <v>64</v>
      </c>
      <c r="I232" s="150" t="s">
        <v>39</v>
      </c>
      <c r="J232" s="151" t="s">
        <v>61</v>
      </c>
      <c r="K232" s="151" t="s">
        <v>763</v>
      </c>
      <c r="L232" s="150" t="s">
        <v>64</v>
      </c>
      <c r="M232" s="151" t="s">
        <v>253</v>
      </c>
      <c r="N232" s="150" t="s">
        <v>377</v>
      </c>
      <c r="O232" s="166" t="str">
        <f t="shared" si="101"/>
        <v>elegansXelegans</v>
      </c>
      <c r="P232" s="150" t="s">
        <v>748</v>
      </c>
      <c r="Q232" s="36" t="s">
        <v>810</v>
      </c>
      <c r="R232" s="36" t="s">
        <v>812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0" t="s">
        <v>2</v>
      </c>
      <c r="AA232" s="150" t="s">
        <v>6</v>
      </c>
      <c r="AB232" s="150" t="s">
        <v>6</v>
      </c>
      <c r="AC232" s="150" t="s">
        <v>6</v>
      </c>
      <c r="AD232" s="150" t="s">
        <v>6</v>
      </c>
      <c r="AE232" s="150" t="s">
        <v>6</v>
      </c>
      <c r="AF232" s="150" t="s">
        <v>6</v>
      </c>
      <c r="AG232" s="150" t="s">
        <v>6</v>
      </c>
      <c r="AH232" s="150" t="s">
        <v>6</v>
      </c>
      <c r="AI232" s="150" t="s">
        <v>917</v>
      </c>
      <c r="AJ232" s="150" t="s">
        <v>6</v>
      </c>
      <c r="AK232" s="150" t="s">
        <v>6</v>
      </c>
      <c r="AL232" s="150" t="s">
        <v>6</v>
      </c>
      <c r="AM232" s="150" t="s">
        <v>6</v>
      </c>
      <c r="AN232" s="150" t="s">
        <v>6</v>
      </c>
    </row>
    <row r="233" spans="1:40" s="151" customFormat="1" x14ac:dyDescent="0.25">
      <c r="A233" s="151" t="s">
        <v>747</v>
      </c>
      <c r="B233" s="150">
        <v>2018</v>
      </c>
      <c r="C233" s="150" t="s">
        <v>38</v>
      </c>
      <c r="D233" s="81" t="s">
        <v>699</v>
      </c>
      <c r="E233" s="150" t="s">
        <v>39</v>
      </c>
      <c r="F233" s="151" t="s">
        <v>745</v>
      </c>
      <c r="G233" s="151" t="s">
        <v>763</v>
      </c>
      <c r="H233" s="150" t="s">
        <v>64</v>
      </c>
      <c r="I233" s="150" t="s">
        <v>39</v>
      </c>
      <c r="J233" s="151" t="s">
        <v>61</v>
      </c>
      <c r="K233" s="151" t="s">
        <v>763</v>
      </c>
      <c r="L233" s="150" t="s">
        <v>64</v>
      </c>
      <c r="M233" s="151" t="s">
        <v>253</v>
      </c>
      <c r="N233" s="150" t="s">
        <v>377</v>
      </c>
      <c r="O233" s="166" t="str">
        <f t="shared" si="101"/>
        <v>elegansXelegans</v>
      </c>
      <c r="P233" s="150" t="s">
        <v>748</v>
      </c>
      <c r="Q233" s="36" t="s">
        <v>813</v>
      </c>
      <c r="R233" s="36" t="s">
        <v>812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0" t="s">
        <v>2</v>
      </c>
      <c r="AA233" s="150" t="s">
        <v>6</v>
      </c>
      <c r="AB233" s="150" t="s">
        <v>6</v>
      </c>
      <c r="AC233" s="150" t="s">
        <v>6</v>
      </c>
      <c r="AD233" s="150" t="s">
        <v>6</v>
      </c>
      <c r="AE233" s="150" t="s">
        <v>6</v>
      </c>
      <c r="AF233" s="150" t="s">
        <v>6</v>
      </c>
      <c r="AG233" s="150" t="s">
        <v>6</v>
      </c>
      <c r="AH233" s="150" t="s">
        <v>6</v>
      </c>
      <c r="AI233" s="150" t="s">
        <v>917</v>
      </c>
      <c r="AJ233" s="150" t="s">
        <v>6</v>
      </c>
      <c r="AK233" s="150" t="s">
        <v>6</v>
      </c>
      <c r="AL233" s="150" t="s">
        <v>6</v>
      </c>
      <c r="AM233" s="150" t="s">
        <v>6</v>
      </c>
      <c r="AN233" s="150" t="s">
        <v>6</v>
      </c>
    </row>
    <row r="234" spans="1:40" s="151" customFormat="1" x14ac:dyDescent="0.25">
      <c r="A234" s="151" t="s">
        <v>747</v>
      </c>
      <c r="B234" s="150">
        <v>2018</v>
      </c>
      <c r="C234" s="150" t="s">
        <v>38</v>
      </c>
      <c r="D234" s="150" t="s">
        <v>700</v>
      </c>
      <c r="E234" s="150" t="s">
        <v>39</v>
      </c>
      <c r="F234" s="151" t="s">
        <v>745</v>
      </c>
      <c r="G234" s="151" t="s">
        <v>763</v>
      </c>
      <c r="H234" s="150" t="s">
        <v>64</v>
      </c>
      <c r="I234" s="150" t="s">
        <v>60</v>
      </c>
      <c r="J234" s="151" t="s">
        <v>61</v>
      </c>
      <c r="K234" s="151" t="s">
        <v>744</v>
      </c>
      <c r="L234" s="150" t="s">
        <v>123</v>
      </c>
      <c r="M234" s="151" t="s">
        <v>259</v>
      </c>
      <c r="N234" s="150" t="s">
        <v>346</v>
      </c>
      <c r="O234" s="166" t="str">
        <f t="shared" si="101"/>
        <v>elegansXgraellsii</v>
      </c>
      <c r="P234" s="150" t="s">
        <v>748</v>
      </c>
      <c r="Q234" s="36" t="s">
        <v>815</v>
      </c>
      <c r="R234" s="36" t="s">
        <v>814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0" t="s">
        <v>2</v>
      </c>
      <c r="AA234" s="150" t="s">
        <v>6</v>
      </c>
      <c r="AB234" s="150" t="s">
        <v>6</v>
      </c>
      <c r="AC234" s="150" t="s">
        <v>6</v>
      </c>
      <c r="AD234" s="150" t="s">
        <v>6</v>
      </c>
      <c r="AE234" s="150" t="s">
        <v>6</v>
      </c>
      <c r="AF234" s="150" t="s">
        <v>6</v>
      </c>
      <c r="AG234" s="150" t="s">
        <v>6</v>
      </c>
      <c r="AH234" s="150" t="s">
        <v>6</v>
      </c>
      <c r="AI234" s="150" t="s">
        <v>917</v>
      </c>
      <c r="AJ234" s="150" t="s">
        <v>6</v>
      </c>
      <c r="AK234" s="150" t="s">
        <v>6</v>
      </c>
      <c r="AL234" s="150" t="s">
        <v>6</v>
      </c>
      <c r="AM234" s="150" t="s">
        <v>6</v>
      </c>
      <c r="AN234" s="150" t="s">
        <v>6</v>
      </c>
    </row>
    <row r="235" spans="1:40" s="151" customFormat="1" x14ac:dyDescent="0.25">
      <c r="A235" s="151" t="s">
        <v>747</v>
      </c>
      <c r="B235" s="150">
        <v>2018</v>
      </c>
      <c r="C235" s="150" t="s">
        <v>38</v>
      </c>
      <c r="D235" s="150" t="s">
        <v>700</v>
      </c>
      <c r="E235" s="150" t="s">
        <v>39</v>
      </c>
      <c r="F235" s="151" t="s">
        <v>745</v>
      </c>
      <c r="G235" s="151" t="s">
        <v>763</v>
      </c>
      <c r="H235" s="150" t="s">
        <v>64</v>
      </c>
      <c r="I235" s="150" t="s">
        <v>60</v>
      </c>
      <c r="J235" s="151" t="s">
        <v>61</v>
      </c>
      <c r="K235" s="151" t="s">
        <v>744</v>
      </c>
      <c r="L235" s="150" t="s">
        <v>123</v>
      </c>
      <c r="M235" s="151" t="s">
        <v>253</v>
      </c>
      <c r="N235" s="150" t="s">
        <v>346</v>
      </c>
      <c r="O235" s="166" t="str">
        <f t="shared" si="101"/>
        <v>elegansXgraellsii</v>
      </c>
      <c r="P235" s="150" t="s">
        <v>748</v>
      </c>
      <c r="Q235" s="36" t="s">
        <v>815</v>
      </c>
      <c r="R235" s="36" t="s">
        <v>800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0" t="s">
        <v>2</v>
      </c>
      <c r="AA235" s="150" t="s">
        <v>6</v>
      </c>
      <c r="AB235" s="150" t="s">
        <v>6</v>
      </c>
      <c r="AC235" s="150" t="s">
        <v>6</v>
      </c>
      <c r="AD235" s="150" t="s">
        <v>6</v>
      </c>
      <c r="AE235" s="150" t="s">
        <v>6</v>
      </c>
      <c r="AF235" s="150" t="s">
        <v>6</v>
      </c>
      <c r="AG235" s="150" t="s">
        <v>6</v>
      </c>
      <c r="AH235" s="150" t="s">
        <v>6</v>
      </c>
      <c r="AI235" s="150" t="s">
        <v>917</v>
      </c>
      <c r="AJ235" s="150" t="s">
        <v>6</v>
      </c>
      <c r="AK235" s="150" t="s">
        <v>6</v>
      </c>
      <c r="AL235" s="150" t="s">
        <v>6</v>
      </c>
      <c r="AM235" s="150" t="s">
        <v>6</v>
      </c>
      <c r="AN235" s="150" t="s">
        <v>6</v>
      </c>
    </row>
    <row r="236" spans="1:40" s="151" customFormat="1" x14ac:dyDescent="0.25">
      <c r="A236" s="151" t="s">
        <v>747</v>
      </c>
      <c r="B236" s="150">
        <v>2018</v>
      </c>
      <c r="C236" s="150" t="s">
        <v>38</v>
      </c>
      <c r="D236" s="150" t="s">
        <v>700</v>
      </c>
      <c r="E236" s="150" t="s">
        <v>39</v>
      </c>
      <c r="F236" s="151" t="s">
        <v>745</v>
      </c>
      <c r="G236" s="151" t="s">
        <v>763</v>
      </c>
      <c r="H236" s="150" t="s">
        <v>64</v>
      </c>
      <c r="I236" s="150" t="s">
        <v>60</v>
      </c>
      <c r="J236" s="151" t="s">
        <v>61</v>
      </c>
      <c r="K236" s="151" t="s">
        <v>744</v>
      </c>
      <c r="L236" s="150" t="s">
        <v>123</v>
      </c>
      <c r="M236" s="151" t="s">
        <v>259</v>
      </c>
      <c r="N236" s="150" t="s">
        <v>346</v>
      </c>
      <c r="O236" s="166" t="str">
        <f t="shared" si="101"/>
        <v>elegansXgraellsii</v>
      </c>
      <c r="P236" s="150" t="s">
        <v>748</v>
      </c>
      <c r="Q236" s="36" t="s">
        <v>816</v>
      </c>
      <c r="R236" s="36" t="s">
        <v>814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0" t="s">
        <v>2</v>
      </c>
      <c r="AA236" s="150" t="s">
        <v>6</v>
      </c>
      <c r="AB236" s="150" t="s">
        <v>6</v>
      </c>
      <c r="AC236" s="150" t="s">
        <v>6</v>
      </c>
      <c r="AD236" s="150" t="s">
        <v>6</v>
      </c>
      <c r="AE236" s="150" t="s">
        <v>6</v>
      </c>
      <c r="AF236" s="150" t="s">
        <v>6</v>
      </c>
      <c r="AG236" s="150" t="s">
        <v>6</v>
      </c>
      <c r="AH236" s="150" t="s">
        <v>6</v>
      </c>
      <c r="AI236" s="150" t="s">
        <v>917</v>
      </c>
      <c r="AJ236" s="150" t="s">
        <v>6</v>
      </c>
      <c r="AK236" s="150" t="s">
        <v>6</v>
      </c>
      <c r="AL236" s="150" t="s">
        <v>6</v>
      </c>
      <c r="AM236" s="150" t="s">
        <v>6</v>
      </c>
      <c r="AN236" s="150" t="s">
        <v>6</v>
      </c>
    </row>
    <row r="237" spans="1:40" s="151" customFormat="1" x14ac:dyDescent="0.25">
      <c r="A237" s="151" t="s">
        <v>747</v>
      </c>
      <c r="B237" s="150">
        <v>2018</v>
      </c>
      <c r="C237" s="150" t="s">
        <v>38</v>
      </c>
      <c r="D237" s="150" t="s">
        <v>700</v>
      </c>
      <c r="E237" s="150" t="s">
        <v>39</v>
      </c>
      <c r="F237" s="151" t="s">
        <v>745</v>
      </c>
      <c r="G237" s="151" t="s">
        <v>763</v>
      </c>
      <c r="H237" s="150" t="s">
        <v>64</v>
      </c>
      <c r="I237" s="150" t="s">
        <v>60</v>
      </c>
      <c r="J237" s="151" t="s">
        <v>61</v>
      </c>
      <c r="K237" s="151" t="s">
        <v>744</v>
      </c>
      <c r="L237" s="150" t="s">
        <v>123</v>
      </c>
      <c r="M237" s="151" t="s">
        <v>253</v>
      </c>
      <c r="N237" s="150" t="s">
        <v>346</v>
      </c>
      <c r="O237" s="166" t="str">
        <f t="shared" si="101"/>
        <v>elegansXgraellsii</v>
      </c>
      <c r="P237" s="150" t="s">
        <v>748</v>
      </c>
      <c r="Q237" s="36" t="s">
        <v>816</v>
      </c>
      <c r="R237" s="36" t="s">
        <v>817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0" t="s">
        <v>2</v>
      </c>
      <c r="AA237" s="150" t="s">
        <v>6</v>
      </c>
      <c r="AB237" s="150" t="s">
        <v>6</v>
      </c>
      <c r="AC237" s="150" t="s">
        <v>6</v>
      </c>
      <c r="AD237" s="150" t="s">
        <v>6</v>
      </c>
      <c r="AE237" s="150" t="s">
        <v>6</v>
      </c>
      <c r="AF237" s="150" t="s">
        <v>6</v>
      </c>
      <c r="AG237" s="150" t="s">
        <v>6</v>
      </c>
      <c r="AH237" s="150" t="s">
        <v>6</v>
      </c>
      <c r="AI237" s="150" t="s">
        <v>917</v>
      </c>
      <c r="AJ237" s="150" t="s">
        <v>6</v>
      </c>
      <c r="AK237" s="150" t="s">
        <v>6</v>
      </c>
      <c r="AL237" s="150" t="s">
        <v>6</v>
      </c>
      <c r="AM237" s="150" t="s">
        <v>6</v>
      </c>
      <c r="AN237" s="150" t="s">
        <v>6</v>
      </c>
    </row>
    <row r="238" spans="1:40" s="151" customFormat="1" x14ac:dyDescent="0.25">
      <c r="A238" s="151" t="s">
        <v>747</v>
      </c>
      <c r="B238" s="150">
        <v>2018</v>
      </c>
      <c r="C238" s="150" t="s">
        <v>38</v>
      </c>
      <c r="D238" s="150" t="s">
        <v>700</v>
      </c>
      <c r="E238" s="150" t="s">
        <v>39</v>
      </c>
      <c r="F238" s="151" t="s">
        <v>745</v>
      </c>
      <c r="G238" s="151" t="s">
        <v>763</v>
      </c>
      <c r="H238" s="150" t="s">
        <v>64</v>
      </c>
      <c r="I238" s="150" t="s">
        <v>60</v>
      </c>
      <c r="J238" s="151" t="s">
        <v>61</v>
      </c>
      <c r="K238" s="151" t="s">
        <v>744</v>
      </c>
      <c r="L238" s="150" t="s">
        <v>123</v>
      </c>
      <c r="M238" s="151" t="s">
        <v>253</v>
      </c>
      <c r="N238" s="150" t="s">
        <v>346</v>
      </c>
      <c r="O238" s="166" t="str">
        <f t="shared" si="101"/>
        <v>elegansXgraellsii</v>
      </c>
      <c r="P238" s="150" t="s">
        <v>748</v>
      </c>
      <c r="Q238" s="36" t="s">
        <v>818</v>
      </c>
      <c r="R238" s="36" t="s">
        <v>805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0" t="s">
        <v>2</v>
      </c>
      <c r="AA238" s="150" t="s">
        <v>6</v>
      </c>
      <c r="AB238" s="150" t="s">
        <v>6</v>
      </c>
      <c r="AC238" s="150" t="s">
        <v>6</v>
      </c>
      <c r="AD238" s="150" t="s">
        <v>6</v>
      </c>
      <c r="AE238" s="150" t="s">
        <v>6</v>
      </c>
      <c r="AF238" s="150" t="s">
        <v>6</v>
      </c>
      <c r="AG238" s="150" t="s">
        <v>6</v>
      </c>
      <c r="AH238" s="150" t="s">
        <v>6</v>
      </c>
      <c r="AI238" s="150" t="s">
        <v>917</v>
      </c>
      <c r="AJ238" s="150" t="s">
        <v>6</v>
      </c>
      <c r="AK238" s="150" t="s">
        <v>6</v>
      </c>
      <c r="AL238" s="150" t="s">
        <v>6</v>
      </c>
      <c r="AM238" s="150" t="s">
        <v>6</v>
      </c>
      <c r="AN238" s="150" t="s">
        <v>6</v>
      </c>
    </row>
    <row r="239" spans="1:40" s="151" customFormat="1" x14ac:dyDescent="0.25">
      <c r="A239" s="151" t="s">
        <v>747</v>
      </c>
      <c r="B239" s="150">
        <v>2018</v>
      </c>
      <c r="C239" s="150" t="s">
        <v>38</v>
      </c>
      <c r="D239" s="150" t="s">
        <v>700</v>
      </c>
      <c r="E239" s="150" t="s">
        <v>39</v>
      </c>
      <c r="F239" s="151" t="s">
        <v>745</v>
      </c>
      <c r="G239" s="151" t="s">
        <v>763</v>
      </c>
      <c r="H239" s="150" t="s">
        <v>64</v>
      </c>
      <c r="I239" s="150" t="s">
        <v>60</v>
      </c>
      <c r="J239" s="151" t="s">
        <v>61</v>
      </c>
      <c r="K239" s="151" t="s">
        <v>744</v>
      </c>
      <c r="L239" s="150" t="s">
        <v>123</v>
      </c>
      <c r="M239" s="151" t="s">
        <v>253</v>
      </c>
      <c r="N239" s="150" t="s">
        <v>346</v>
      </c>
      <c r="O239" s="166" t="str">
        <f t="shared" si="101"/>
        <v>elegansXgraellsii</v>
      </c>
      <c r="P239" s="150" t="s">
        <v>748</v>
      </c>
      <c r="Q239" s="36" t="s">
        <v>818</v>
      </c>
      <c r="R239" s="36" t="s">
        <v>800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0" t="s">
        <v>2</v>
      </c>
      <c r="AA239" s="150" t="s">
        <v>6</v>
      </c>
      <c r="AB239" s="150" t="s">
        <v>6</v>
      </c>
      <c r="AC239" s="150" t="s">
        <v>6</v>
      </c>
      <c r="AD239" s="150" t="s">
        <v>6</v>
      </c>
      <c r="AE239" s="150" t="s">
        <v>6</v>
      </c>
      <c r="AF239" s="150" t="s">
        <v>6</v>
      </c>
      <c r="AG239" s="150" t="s">
        <v>6</v>
      </c>
      <c r="AH239" s="150" t="s">
        <v>6</v>
      </c>
      <c r="AI239" s="150" t="s">
        <v>917</v>
      </c>
      <c r="AJ239" s="150" t="s">
        <v>6</v>
      </c>
      <c r="AK239" s="150" t="s">
        <v>6</v>
      </c>
      <c r="AL239" s="150" t="s">
        <v>6</v>
      </c>
      <c r="AM239" s="150" t="s">
        <v>6</v>
      </c>
      <c r="AN239" s="150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763</v>
      </c>
      <c r="H240" s="36" t="s">
        <v>64</v>
      </c>
      <c r="I240" s="36" t="s">
        <v>60</v>
      </c>
      <c r="J240" s="36" t="s">
        <v>40</v>
      </c>
      <c r="K240" s="36" t="s">
        <v>744</v>
      </c>
      <c r="L240" s="36" t="s">
        <v>123</v>
      </c>
      <c r="M240" s="36" t="s">
        <v>253</v>
      </c>
      <c r="N240" s="26" t="str">
        <f t="shared" ref="N240" si="106">CONCATENATE(E240,"X",I240)</f>
        <v>elegansXgraellsii</v>
      </c>
      <c r="O240" s="166" t="str">
        <f t="shared" si="101"/>
        <v>elegansXgraellsii</v>
      </c>
      <c r="P240" s="36" t="s">
        <v>891</v>
      </c>
      <c r="Q240" s="37" t="s">
        <v>892</v>
      </c>
      <c r="R240" s="36"/>
      <c r="S240" s="167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918</v>
      </c>
      <c r="Z240" s="150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0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68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763</v>
      </c>
      <c r="H241" s="36" t="s">
        <v>64</v>
      </c>
      <c r="I241" s="36" t="s">
        <v>60</v>
      </c>
      <c r="J241" s="36" t="s">
        <v>40</v>
      </c>
      <c r="K241" s="36" t="s">
        <v>744</v>
      </c>
      <c r="L241" s="36" t="s">
        <v>123</v>
      </c>
      <c r="M241" s="36" t="s">
        <v>253</v>
      </c>
      <c r="N241" s="26" t="str">
        <f t="shared" ref="N241:N294" si="107">CONCATENATE(E241,"X",I241)</f>
        <v>elegansXgraellsii</v>
      </c>
      <c r="O241" s="166" t="str">
        <f t="shared" ref="O241:O294" si="108">_xlfn.CONCAT(E241,"X",I241)</f>
        <v>elegansXgraellsii</v>
      </c>
      <c r="P241" s="36" t="s">
        <v>891</v>
      </c>
      <c r="Q241" s="37" t="s">
        <v>893</v>
      </c>
      <c r="R241" s="36"/>
      <c r="S241" s="167" t="str">
        <f t="shared" ref="S241:S255" si="109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918</v>
      </c>
      <c r="Z241" s="150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0" t="s">
        <v>6</v>
      </c>
      <c r="AJ241" s="44">
        <v>0</v>
      </c>
      <c r="AK241" s="44">
        <v>26</v>
      </c>
      <c r="AL241" s="39">
        <v>26</v>
      </c>
      <c r="AM241" s="67">
        <f t="shared" ref="AM241:AM248" si="110">AL241/AB241</f>
        <v>8.6666666666666661</v>
      </c>
      <c r="AN241" s="168">
        <f t="shared" ref="AN241:AN248" si="111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763</v>
      </c>
      <c r="H242" s="36" t="s">
        <v>64</v>
      </c>
      <c r="I242" s="36" t="s">
        <v>60</v>
      </c>
      <c r="J242" s="36" t="s">
        <v>40</v>
      </c>
      <c r="K242" s="36" t="s">
        <v>744</v>
      </c>
      <c r="L242" s="36" t="s">
        <v>123</v>
      </c>
      <c r="M242" s="36" t="s">
        <v>259</v>
      </c>
      <c r="N242" s="26" t="str">
        <f t="shared" si="107"/>
        <v>elegansXgraellsii</v>
      </c>
      <c r="O242" s="166" t="str">
        <f t="shared" si="108"/>
        <v>elegansXgraellsii</v>
      </c>
      <c r="P242" s="36" t="s">
        <v>894</v>
      </c>
      <c r="Q242" s="37" t="s">
        <v>895</v>
      </c>
      <c r="R242" s="36"/>
      <c r="S242" s="167" t="str">
        <f t="shared" si="109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918</v>
      </c>
      <c r="Z242" s="150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0" t="s">
        <v>6</v>
      </c>
      <c r="AJ242" s="44">
        <v>218</v>
      </c>
      <c r="AK242" s="44">
        <v>32</v>
      </c>
      <c r="AL242" s="39">
        <v>250</v>
      </c>
      <c r="AM242" s="67">
        <f t="shared" si="110"/>
        <v>83.333333333333329</v>
      </c>
      <c r="AN242" s="168">
        <f t="shared" si="111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763</v>
      </c>
      <c r="H243" s="36" t="s">
        <v>64</v>
      </c>
      <c r="I243" s="36" t="s">
        <v>60</v>
      </c>
      <c r="J243" s="36" t="s">
        <v>40</v>
      </c>
      <c r="K243" s="36" t="s">
        <v>744</v>
      </c>
      <c r="L243" s="36" t="s">
        <v>123</v>
      </c>
      <c r="M243" s="36" t="s">
        <v>253</v>
      </c>
      <c r="N243" s="26" t="str">
        <f t="shared" si="107"/>
        <v>elegansXgraellsii</v>
      </c>
      <c r="O243" s="166" t="str">
        <f t="shared" si="108"/>
        <v>elegansXgraellsii</v>
      </c>
      <c r="P243" s="36" t="s">
        <v>896</v>
      </c>
      <c r="Q243" s="37" t="s">
        <v>897</v>
      </c>
      <c r="R243" s="36"/>
      <c r="S243" s="167" t="str">
        <f t="shared" si="109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918</v>
      </c>
      <c r="Z243" s="150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0" t="s">
        <v>6</v>
      </c>
      <c r="AJ243" s="44">
        <v>311</v>
      </c>
      <c r="AK243" s="44">
        <v>136</v>
      </c>
      <c r="AL243" s="39">
        <v>447</v>
      </c>
      <c r="AM243" s="67">
        <f t="shared" si="110"/>
        <v>149</v>
      </c>
      <c r="AN243" s="168">
        <f t="shared" si="111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763</v>
      </c>
      <c r="H244" s="36" t="s">
        <v>64</v>
      </c>
      <c r="I244" s="36" t="s">
        <v>60</v>
      </c>
      <c r="J244" s="36" t="s">
        <v>40</v>
      </c>
      <c r="K244" s="36" t="s">
        <v>744</v>
      </c>
      <c r="L244" s="36" t="s">
        <v>123</v>
      </c>
      <c r="M244" s="36" t="s">
        <v>253</v>
      </c>
      <c r="N244" s="26" t="str">
        <f t="shared" si="107"/>
        <v>elegansXgraellsii</v>
      </c>
      <c r="O244" s="166" t="str">
        <f t="shared" si="108"/>
        <v>elegansXgraellsii</v>
      </c>
      <c r="P244" s="36" t="s">
        <v>891</v>
      </c>
      <c r="Q244" s="37" t="s">
        <v>898</v>
      </c>
      <c r="R244" s="36"/>
      <c r="S244" s="167" t="str">
        <f t="shared" si="109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918</v>
      </c>
      <c r="Z244" s="150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0" t="s">
        <v>6</v>
      </c>
      <c r="AJ244" s="44">
        <v>350</v>
      </c>
      <c r="AK244" s="44">
        <v>241</v>
      </c>
      <c r="AL244" s="39">
        <v>591</v>
      </c>
      <c r="AM244" s="67">
        <f t="shared" si="110"/>
        <v>197</v>
      </c>
      <c r="AN244" s="168">
        <f t="shared" si="111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763</v>
      </c>
      <c r="H245" s="36" t="s">
        <v>64</v>
      </c>
      <c r="I245" s="36" t="s">
        <v>60</v>
      </c>
      <c r="J245" s="36" t="s">
        <v>40</v>
      </c>
      <c r="K245" s="36" t="s">
        <v>744</v>
      </c>
      <c r="L245" s="36" t="s">
        <v>123</v>
      </c>
      <c r="M245" s="36" t="s">
        <v>253</v>
      </c>
      <c r="N245" s="26" t="str">
        <f t="shared" si="107"/>
        <v>elegansXgraellsii</v>
      </c>
      <c r="O245" s="166" t="str">
        <f t="shared" si="108"/>
        <v>elegansXgraellsii</v>
      </c>
      <c r="P245" s="36" t="s">
        <v>891</v>
      </c>
      <c r="Q245" s="37" t="s">
        <v>899</v>
      </c>
      <c r="R245" s="36"/>
      <c r="S245" s="167" t="str">
        <f t="shared" si="109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918</v>
      </c>
      <c r="Z245" s="150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0" t="s">
        <v>6</v>
      </c>
      <c r="AJ245" s="44">
        <v>0</v>
      </c>
      <c r="AK245" s="44">
        <v>38</v>
      </c>
      <c r="AL245" s="39">
        <v>38</v>
      </c>
      <c r="AM245" s="67">
        <f t="shared" si="110"/>
        <v>19</v>
      </c>
      <c r="AN245" s="168">
        <f t="shared" si="111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763</v>
      </c>
      <c r="H246" s="36" t="s">
        <v>64</v>
      </c>
      <c r="I246" s="36" t="s">
        <v>60</v>
      </c>
      <c r="J246" s="36" t="s">
        <v>40</v>
      </c>
      <c r="K246" s="36" t="s">
        <v>744</v>
      </c>
      <c r="L246" s="36" t="s">
        <v>123</v>
      </c>
      <c r="M246" s="36" t="s">
        <v>253</v>
      </c>
      <c r="N246" s="26" t="str">
        <f t="shared" si="107"/>
        <v>elegansXgraellsii</v>
      </c>
      <c r="O246" s="166" t="str">
        <f t="shared" si="108"/>
        <v>elegansXgraellsii</v>
      </c>
      <c r="P246" s="36" t="s">
        <v>900</v>
      </c>
      <c r="Q246" s="37" t="s">
        <v>901</v>
      </c>
      <c r="R246" s="36"/>
      <c r="S246" s="167" t="str">
        <f t="shared" si="109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918</v>
      </c>
      <c r="Z246" s="150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0" t="s">
        <v>6</v>
      </c>
      <c r="AJ246" s="44">
        <v>349</v>
      </c>
      <c r="AK246" s="44">
        <v>52</v>
      </c>
      <c r="AL246" s="39">
        <v>401</v>
      </c>
      <c r="AM246" s="67">
        <f t="shared" si="110"/>
        <v>200.5</v>
      </c>
      <c r="AN246" s="168">
        <f t="shared" si="111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763</v>
      </c>
      <c r="H247" s="36" t="s">
        <v>64</v>
      </c>
      <c r="I247" s="36" t="s">
        <v>60</v>
      </c>
      <c r="J247" s="36" t="s">
        <v>40</v>
      </c>
      <c r="K247" s="36" t="s">
        <v>744</v>
      </c>
      <c r="L247" s="36" t="s">
        <v>123</v>
      </c>
      <c r="M247" s="36" t="s">
        <v>253</v>
      </c>
      <c r="N247" s="26" t="str">
        <f t="shared" si="107"/>
        <v>elegansXgraellsii</v>
      </c>
      <c r="O247" s="166" t="str">
        <f t="shared" si="108"/>
        <v>elegansXgraellsii</v>
      </c>
      <c r="P247" s="36" t="s">
        <v>900</v>
      </c>
      <c r="Q247" s="37" t="s">
        <v>902</v>
      </c>
      <c r="R247" s="36"/>
      <c r="S247" s="167" t="str">
        <f t="shared" si="109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918</v>
      </c>
      <c r="Z247" s="150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0" t="s">
        <v>6</v>
      </c>
      <c r="AJ247" s="44">
        <v>0</v>
      </c>
      <c r="AK247" s="44">
        <v>39</v>
      </c>
      <c r="AL247" s="39">
        <v>39</v>
      </c>
      <c r="AM247" s="67">
        <f t="shared" si="110"/>
        <v>19.5</v>
      </c>
      <c r="AN247" s="168">
        <f t="shared" si="111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763</v>
      </c>
      <c r="H248" s="36" t="s">
        <v>64</v>
      </c>
      <c r="I248" s="36" t="s">
        <v>60</v>
      </c>
      <c r="J248" s="36" t="s">
        <v>40</v>
      </c>
      <c r="K248" s="36" t="s">
        <v>744</v>
      </c>
      <c r="L248" s="36" t="s">
        <v>123</v>
      </c>
      <c r="M248" s="36" t="s">
        <v>253</v>
      </c>
      <c r="N248" s="26" t="str">
        <f t="shared" si="107"/>
        <v>elegansXgraellsii</v>
      </c>
      <c r="O248" s="166" t="str">
        <f t="shared" si="108"/>
        <v>elegansXgraellsii</v>
      </c>
      <c r="P248" s="36" t="s">
        <v>903</v>
      </c>
      <c r="Q248" s="37" t="s">
        <v>904</v>
      </c>
      <c r="R248" s="36"/>
      <c r="S248" s="167" t="str">
        <f t="shared" si="109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918</v>
      </c>
      <c r="Z248" s="150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0" t="s">
        <v>6</v>
      </c>
      <c r="AJ248" s="44">
        <v>9</v>
      </c>
      <c r="AK248" s="44">
        <v>11</v>
      </c>
      <c r="AL248" s="39">
        <v>20</v>
      </c>
      <c r="AM248" s="67">
        <f t="shared" si="110"/>
        <v>6.666666666666667</v>
      </c>
      <c r="AN248" s="168">
        <f t="shared" si="111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763</v>
      </c>
      <c r="H249" s="36" t="s">
        <v>64</v>
      </c>
      <c r="I249" s="36" t="s">
        <v>60</v>
      </c>
      <c r="J249" s="36" t="s">
        <v>40</v>
      </c>
      <c r="K249" s="36" t="s">
        <v>744</v>
      </c>
      <c r="L249" s="36" t="s">
        <v>123</v>
      </c>
      <c r="M249" s="36" t="s">
        <v>253</v>
      </c>
      <c r="N249" s="26" t="str">
        <f t="shared" si="107"/>
        <v>elegansXgraellsii</v>
      </c>
      <c r="O249" s="166" t="str">
        <f t="shared" si="108"/>
        <v>elegansXgraellsii</v>
      </c>
      <c r="P249" s="36" t="s">
        <v>903</v>
      </c>
      <c r="Q249" s="37" t="s">
        <v>905</v>
      </c>
      <c r="R249" s="36"/>
      <c r="S249" s="167" t="str">
        <f t="shared" si="109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918</v>
      </c>
      <c r="Z249" s="150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0" t="s">
        <v>6</v>
      </c>
      <c r="AJ249" s="39">
        <v>0</v>
      </c>
      <c r="AK249" s="39">
        <v>0</v>
      </c>
      <c r="AL249" s="150" t="s">
        <v>6</v>
      </c>
      <c r="AM249" s="150" t="s">
        <v>6</v>
      </c>
      <c r="AN249" s="150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763</v>
      </c>
      <c r="H250" s="36" t="s">
        <v>64</v>
      </c>
      <c r="I250" s="36" t="s">
        <v>60</v>
      </c>
      <c r="J250" s="36" t="s">
        <v>40</v>
      </c>
      <c r="K250" s="36" t="s">
        <v>744</v>
      </c>
      <c r="L250" s="36" t="s">
        <v>123</v>
      </c>
      <c r="M250" s="36" t="s">
        <v>259</v>
      </c>
      <c r="N250" s="26" t="str">
        <f t="shared" si="107"/>
        <v>elegansXgraellsii</v>
      </c>
      <c r="O250" s="166" t="str">
        <f t="shared" si="108"/>
        <v>elegansXgraellsii</v>
      </c>
      <c r="P250" s="36" t="s">
        <v>891</v>
      </c>
      <c r="Q250" s="37" t="s">
        <v>906</v>
      </c>
      <c r="R250" s="36"/>
      <c r="S250" s="167" t="str">
        <f t="shared" si="109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918</v>
      </c>
      <c r="Z250" s="150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0" t="s">
        <v>6</v>
      </c>
      <c r="AJ250" s="44">
        <v>0</v>
      </c>
      <c r="AK250" s="44">
        <v>12</v>
      </c>
      <c r="AL250" s="39">
        <v>12</v>
      </c>
      <c r="AM250" s="67">
        <f t="shared" ref="AM250" si="112">AL250/AB250</f>
        <v>4</v>
      </c>
      <c r="AN250" s="168">
        <f t="shared" ref="AN250" si="113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763</v>
      </c>
      <c r="H251" s="36" t="s">
        <v>64</v>
      </c>
      <c r="I251" s="36" t="s">
        <v>60</v>
      </c>
      <c r="J251" s="36" t="s">
        <v>40</v>
      </c>
      <c r="K251" s="36" t="s">
        <v>744</v>
      </c>
      <c r="L251" s="36" t="s">
        <v>123</v>
      </c>
      <c r="M251" s="36" t="s">
        <v>253</v>
      </c>
      <c r="N251" s="26" t="str">
        <f t="shared" si="107"/>
        <v>elegansXgraellsii</v>
      </c>
      <c r="O251" s="166" t="str">
        <f t="shared" si="108"/>
        <v>elegansXgraellsii</v>
      </c>
      <c r="P251" s="36" t="s">
        <v>891</v>
      </c>
      <c r="Q251" s="37" t="s">
        <v>907</v>
      </c>
      <c r="R251" s="36"/>
      <c r="S251" s="167" t="str">
        <f t="shared" si="109"/>
        <v>Fem_G70IxMal_E46</v>
      </c>
      <c r="T251" s="25" t="str">
        <f t="shared" ref="T251:T294" si="114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918</v>
      </c>
      <c r="Z251" s="150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0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5">AL251/AB251</f>
        <v>172</v>
      </c>
      <c r="AN251" s="168">
        <f t="shared" ref="AN251:AN253" si="116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763</v>
      </c>
      <c r="H252" s="36" t="s">
        <v>64</v>
      </c>
      <c r="I252" s="36" t="s">
        <v>60</v>
      </c>
      <c r="J252" s="36" t="s">
        <v>40</v>
      </c>
      <c r="K252" s="36" t="s">
        <v>744</v>
      </c>
      <c r="L252" s="36" t="s">
        <v>123</v>
      </c>
      <c r="M252" s="36" t="s">
        <v>253</v>
      </c>
      <c r="N252" s="26" t="str">
        <f t="shared" si="107"/>
        <v>elegansXgraellsii</v>
      </c>
      <c r="O252" s="166" t="str">
        <f t="shared" si="108"/>
        <v>elegansXgraellsii</v>
      </c>
      <c r="P252" s="36" t="s">
        <v>903</v>
      </c>
      <c r="Q252" s="37" t="s">
        <v>908</v>
      </c>
      <c r="R252" s="36"/>
      <c r="S252" s="167" t="str">
        <f t="shared" si="109"/>
        <v>Fem_G71IxMal_E54</v>
      </c>
      <c r="T252" s="25" t="str">
        <f t="shared" si="114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918</v>
      </c>
      <c r="Z252" s="150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0" t="s">
        <v>6</v>
      </c>
      <c r="AJ252" s="44">
        <v>181</v>
      </c>
      <c r="AK252" s="44">
        <v>64</v>
      </c>
      <c r="AL252" s="39">
        <v>245</v>
      </c>
      <c r="AM252" s="67">
        <f t="shared" si="115"/>
        <v>245</v>
      </c>
      <c r="AN252" s="168">
        <f t="shared" si="116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763</v>
      </c>
      <c r="H253" s="36" t="s">
        <v>64</v>
      </c>
      <c r="I253" s="36" t="s">
        <v>60</v>
      </c>
      <c r="J253" s="36" t="s">
        <v>40</v>
      </c>
      <c r="K253" s="36" t="s">
        <v>744</v>
      </c>
      <c r="L253" s="36" t="s">
        <v>123</v>
      </c>
      <c r="M253" s="36" t="s">
        <v>253</v>
      </c>
      <c r="N253" s="26" t="str">
        <f t="shared" si="107"/>
        <v>elegansXgraellsii</v>
      </c>
      <c r="O253" s="166" t="str">
        <f t="shared" si="108"/>
        <v>elegansXgraellsii</v>
      </c>
      <c r="P253" s="36" t="s">
        <v>894</v>
      </c>
      <c r="Q253" s="37" t="s">
        <v>909</v>
      </c>
      <c r="R253" s="36"/>
      <c r="S253" s="167" t="str">
        <f t="shared" si="109"/>
        <v>Fem_G72IxMal_E53</v>
      </c>
      <c r="T253" s="25" t="str">
        <f t="shared" si="114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918</v>
      </c>
      <c r="Z253" s="150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0" t="s">
        <v>6</v>
      </c>
      <c r="AJ253" s="44">
        <v>234</v>
      </c>
      <c r="AK253" s="44">
        <v>142</v>
      </c>
      <c r="AL253" s="39">
        <v>376</v>
      </c>
      <c r="AM253" s="67">
        <f t="shared" si="115"/>
        <v>125.33333333333333</v>
      </c>
      <c r="AN253" s="168">
        <f t="shared" si="116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763</v>
      </c>
      <c r="H254" s="36" t="s">
        <v>64</v>
      </c>
      <c r="I254" s="36" t="s">
        <v>60</v>
      </c>
      <c r="J254" s="36" t="s">
        <v>40</v>
      </c>
      <c r="K254" s="36" t="s">
        <v>744</v>
      </c>
      <c r="L254" s="36" t="s">
        <v>123</v>
      </c>
      <c r="M254" s="36" t="s">
        <v>253</v>
      </c>
      <c r="N254" s="26" t="str">
        <f t="shared" si="107"/>
        <v>elegansXgraellsii</v>
      </c>
      <c r="O254" s="166" t="str">
        <f t="shared" si="108"/>
        <v>elegansXgraellsii</v>
      </c>
      <c r="P254" s="36" t="s">
        <v>891</v>
      </c>
      <c r="Q254" s="37" t="s">
        <v>910</v>
      </c>
      <c r="R254" s="36"/>
      <c r="S254" s="167" t="str">
        <f t="shared" si="109"/>
        <v>Fem_G73IxMal_E54</v>
      </c>
      <c r="T254" s="25" t="str">
        <f t="shared" si="114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918</v>
      </c>
      <c r="Z254" s="150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0" t="s">
        <v>6</v>
      </c>
      <c r="AJ254" s="44">
        <v>0</v>
      </c>
      <c r="AK254" s="44">
        <v>0</v>
      </c>
      <c r="AL254" s="150" t="s">
        <v>6</v>
      </c>
      <c r="AM254" s="150" t="s">
        <v>6</v>
      </c>
      <c r="AN254" s="150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763</v>
      </c>
      <c r="H255" s="36" t="s">
        <v>64</v>
      </c>
      <c r="I255" s="36" t="s">
        <v>60</v>
      </c>
      <c r="J255" s="36" t="s">
        <v>40</v>
      </c>
      <c r="K255" s="36" t="s">
        <v>744</v>
      </c>
      <c r="L255" s="36" t="s">
        <v>123</v>
      </c>
      <c r="M255" s="36" t="s">
        <v>253</v>
      </c>
      <c r="N255" s="26" t="str">
        <f t="shared" si="107"/>
        <v>elegansXgraellsii</v>
      </c>
      <c r="O255" s="166" t="str">
        <f t="shared" si="108"/>
        <v>elegansXgraellsii</v>
      </c>
      <c r="P255" s="36" t="s">
        <v>894</v>
      </c>
      <c r="Q255" s="37" t="s">
        <v>911</v>
      </c>
      <c r="R255" s="36"/>
      <c r="S255" s="167" t="str">
        <f t="shared" si="109"/>
        <v>Fem_G74IxMal_E46</v>
      </c>
      <c r="T255" s="25" t="str">
        <f t="shared" si="114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918</v>
      </c>
      <c r="Z255" s="150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0" t="s">
        <v>6</v>
      </c>
      <c r="AJ255" s="44">
        <v>565</v>
      </c>
      <c r="AK255" s="44">
        <v>174</v>
      </c>
      <c r="AL255" s="39">
        <v>739</v>
      </c>
      <c r="AM255" s="67">
        <f t="shared" ref="AM255" si="117">AL255/AB255</f>
        <v>246.33333333333334</v>
      </c>
      <c r="AN255" s="168">
        <f t="shared" ref="AN255" si="118">AJ255/AL255</f>
        <v>0.76454668470906628</v>
      </c>
    </row>
    <row r="256" spans="1:40" customFormat="1" ht="15.75" x14ac:dyDescent="0.25">
      <c r="A256" s="70" t="s">
        <v>912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763</v>
      </c>
      <c r="H256" s="36" t="s">
        <v>64</v>
      </c>
      <c r="I256" s="36" t="s">
        <v>60</v>
      </c>
      <c r="J256" s="36" t="s">
        <v>40</v>
      </c>
      <c r="K256" s="36" t="s">
        <v>744</v>
      </c>
      <c r="L256" s="36" t="s">
        <v>123</v>
      </c>
      <c r="M256" s="36" t="s">
        <v>253</v>
      </c>
      <c r="N256" s="26" t="str">
        <f t="shared" si="107"/>
        <v>elegansXgraellsii</v>
      </c>
      <c r="O256" s="166" t="str">
        <f t="shared" si="108"/>
        <v>elegansXgraellsii</v>
      </c>
      <c r="P256" s="154">
        <v>43348</v>
      </c>
      <c r="Q256" s="25">
        <v>1</v>
      </c>
      <c r="R256" s="155" t="s">
        <v>810</v>
      </c>
      <c r="S256" s="167" t="str">
        <f>_xlfn.CONCAT(Q256,"?X",R256)</f>
        <v>1?XL50</v>
      </c>
      <c r="T256" s="25" t="str">
        <f t="shared" si="114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918</v>
      </c>
      <c r="Z256" s="150" t="s">
        <v>47</v>
      </c>
      <c r="AA256" s="155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919</v>
      </c>
      <c r="AJ256" s="156">
        <v>7</v>
      </c>
      <c r="AK256" s="156">
        <v>8</v>
      </c>
      <c r="AL256" s="39">
        <v>15</v>
      </c>
      <c r="AM256" s="67">
        <f t="shared" ref="AM256:AM294" si="119">AL256/AB256</f>
        <v>15</v>
      </c>
      <c r="AN256" s="168">
        <f t="shared" ref="AN256:AN294" si="120">AJ256/AL256</f>
        <v>0.46666666666666667</v>
      </c>
    </row>
    <row r="257" spans="1:40" customFormat="1" ht="15.75" x14ac:dyDescent="0.25">
      <c r="A257" s="70" t="s">
        <v>912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763</v>
      </c>
      <c r="H257" s="36" t="s">
        <v>64</v>
      </c>
      <c r="I257" s="36" t="s">
        <v>60</v>
      </c>
      <c r="J257" s="36" t="s">
        <v>40</v>
      </c>
      <c r="K257" s="36" t="s">
        <v>744</v>
      </c>
      <c r="L257" s="36" t="s">
        <v>123</v>
      </c>
      <c r="M257" s="36" t="s">
        <v>253</v>
      </c>
      <c r="N257" s="26" t="str">
        <f t="shared" si="107"/>
        <v>elegansXgraellsii</v>
      </c>
      <c r="O257" s="166" t="str">
        <f t="shared" si="108"/>
        <v>elegansXgraellsii</v>
      </c>
      <c r="P257" s="157">
        <v>43302</v>
      </c>
      <c r="Q257" s="25">
        <v>2</v>
      </c>
      <c r="R257" s="36" t="s">
        <v>493</v>
      </c>
      <c r="S257" s="167" t="str">
        <f t="shared" ref="S257:S293" si="121">_xlfn.CONCAT(Q257,"?X",R257)</f>
        <v>2?XB9</v>
      </c>
      <c r="T257" s="25" t="str">
        <f t="shared" si="114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918</v>
      </c>
      <c r="Z257" s="150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919</v>
      </c>
      <c r="AJ257" s="156">
        <v>275</v>
      </c>
      <c r="AK257" s="156">
        <v>209</v>
      </c>
      <c r="AL257" s="39">
        <v>484</v>
      </c>
      <c r="AM257" s="67">
        <f t="shared" si="119"/>
        <v>161.33333333333334</v>
      </c>
      <c r="AN257" s="168">
        <f t="shared" si="120"/>
        <v>0.56818181818181823</v>
      </c>
    </row>
    <row r="258" spans="1:40" customFormat="1" ht="15.75" x14ac:dyDescent="0.25">
      <c r="A258" s="70" t="s">
        <v>912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763</v>
      </c>
      <c r="H258" s="36" t="s">
        <v>64</v>
      </c>
      <c r="I258" s="36" t="s">
        <v>60</v>
      </c>
      <c r="J258" s="36" t="s">
        <v>40</v>
      </c>
      <c r="K258" s="36" t="s">
        <v>744</v>
      </c>
      <c r="L258" s="36" t="s">
        <v>123</v>
      </c>
      <c r="M258" s="36" t="s">
        <v>258</v>
      </c>
      <c r="N258" s="26" t="str">
        <f t="shared" si="107"/>
        <v>elegansXgraellsii</v>
      </c>
      <c r="O258" s="166" t="str">
        <f t="shared" si="108"/>
        <v>elegansXgraellsii</v>
      </c>
      <c r="P258" s="157">
        <v>43302</v>
      </c>
      <c r="Q258" s="25">
        <v>3</v>
      </c>
      <c r="R258" s="36" t="s">
        <v>771</v>
      </c>
      <c r="S258" s="167" t="str">
        <f t="shared" si="121"/>
        <v>3?XB12</v>
      </c>
      <c r="T258" s="25" t="str">
        <f t="shared" si="114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918</v>
      </c>
      <c r="Z258" s="150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919</v>
      </c>
      <c r="AJ258" s="156">
        <v>35</v>
      </c>
      <c r="AK258" s="156">
        <v>50</v>
      </c>
      <c r="AL258" s="39">
        <v>85</v>
      </c>
      <c r="AM258" s="67">
        <f t="shared" si="119"/>
        <v>28.333333333333332</v>
      </c>
      <c r="AN258" s="168">
        <f t="shared" si="120"/>
        <v>0.41176470588235292</v>
      </c>
    </row>
    <row r="259" spans="1:40" customFormat="1" ht="15.75" x14ac:dyDescent="0.25">
      <c r="A259" s="70" t="s">
        <v>912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763</v>
      </c>
      <c r="H259" s="36" t="s">
        <v>64</v>
      </c>
      <c r="I259" s="36" t="s">
        <v>60</v>
      </c>
      <c r="J259" s="36" t="s">
        <v>40</v>
      </c>
      <c r="K259" s="36" t="s">
        <v>744</v>
      </c>
      <c r="L259" s="36" t="s">
        <v>123</v>
      </c>
      <c r="M259" s="36" t="s">
        <v>253</v>
      </c>
      <c r="N259" s="26" t="str">
        <f t="shared" si="107"/>
        <v>elegansXgraellsii</v>
      </c>
      <c r="O259" s="166" t="str">
        <f t="shared" si="108"/>
        <v>elegansXgraellsii</v>
      </c>
      <c r="P259" s="157">
        <v>43302</v>
      </c>
      <c r="Q259" s="25">
        <v>4</v>
      </c>
      <c r="R259" s="36" t="s">
        <v>594</v>
      </c>
      <c r="S259" s="167" t="str">
        <f t="shared" si="121"/>
        <v>4?XB10</v>
      </c>
      <c r="T259" s="25" t="str">
        <f t="shared" si="114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918</v>
      </c>
      <c r="Z259" s="150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919</v>
      </c>
      <c r="AJ259" s="156">
        <v>98</v>
      </c>
      <c r="AK259" s="156">
        <v>52</v>
      </c>
      <c r="AL259" s="39">
        <v>150</v>
      </c>
      <c r="AM259" s="67">
        <f t="shared" si="119"/>
        <v>50</v>
      </c>
      <c r="AN259" s="168">
        <f t="shared" si="120"/>
        <v>0.65333333333333332</v>
      </c>
    </row>
    <row r="260" spans="1:40" customFormat="1" ht="15.75" x14ac:dyDescent="0.25">
      <c r="A260" s="70" t="s">
        <v>912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763</v>
      </c>
      <c r="H260" s="36" t="s">
        <v>64</v>
      </c>
      <c r="I260" s="36" t="s">
        <v>60</v>
      </c>
      <c r="J260" s="36" t="s">
        <v>40</v>
      </c>
      <c r="K260" s="36" t="s">
        <v>744</v>
      </c>
      <c r="L260" s="36" t="s">
        <v>123</v>
      </c>
      <c r="M260" s="36" t="s">
        <v>253</v>
      </c>
      <c r="N260" s="26" t="str">
        <f t="shared" si="107"/>
        <v>elegansXgraellsii</v>
      </c>
      <c r="O260" s="166" t="str">
        <f t="shared" si="108"/>
        <v>elegansXgraellsii</v>
      </c>
      <c r="P260" s="112">
        <v>43311</v>
      </c>
      <c r="Q260" s="25">
        <v>5</v>
      </c>
      <c r="R260" s="36" t="s">
        <v>766</v>
      </c>
      <c r="S260" s="167" t="str">
        <f t="shared" si="121"/>
        <v>5?XB11</v>
      </c>
      <c r="T260" s="25" t="str">
        <f t="shared" si="114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918</v>
      </c>
      <c r="Z260" s="150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919</v>
      </c>
      <c r="AJ260" s="156">
        <v>15</v>
      </c>
      <c r="AK260" s="156">
        <v>7</v>
      </c>
      <c r="AL260" s="39">
        <v>22</v>
      </c>
      <c r="AM260" s="67">
        <f t="shared" si="119"/>
        <v>7.333333333333333</v>
      </c>
      <c r="AN260" s="168">
        <f t="shared" si="120"/>
        <v>0.68181818181818177</v>
      </c>
    </row>
    <row r="261" spans="1:40" customFormat="1" ht="15.75" x14ac:dyDescent="0.25">
      <c r="A261" s="70" t="s">
        <v>912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763</v>
      </c>
      <c r="H261" s="36" t="s">
        <v>64</v>
      </c>
      <c r="I261" s="36" t="s">
        <v>60</v>
      </c>
      <c r="J261" s="36" t="s">
        <v>40</v>
      </c>
      <c r="K261" s="36" t="s">
        <v>744</v>
      </c>
      <c r="L261" s="36" t="s">
        <v>123</v>
      </c>
      <c r="M261" s="36" t="s">
        <v>258</v>
      </c>
      <c r="N261" s="26" t="str">
        <f t="shared" si="107"/>
        <v>elegansXgraellsii</v>
      </c>
      <c r="O261" s="166" t="str">
        <f t="shared" si="108"/>
        <v>elegansXgraellsii</v>
      </c>
      <c r="P261" s="157">
        <v>43302</v>
      </c>
      <c r="Q261" s="25">
        <v>6</v>
      </c>
      <c r="R261" s="36" t="s">
        <v>493</v>
      </c>
      <c r="S261" s="167" t="str">
        <f t="shared" si="121"/>
        <v>6?XB9</v>
      </c>
      <c r="T261" s="25" t="str">
        <f t="shared" si="114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918</v>
      </c>
      <c r="Z261" s="150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919</v>
      </c>
      <c r="AJ261" s="159">
        <v>10</v>
      </c>
      <c r="AK261" s="156">
        <v>7</v>
      </c>
      <c r="AL261" s="39">
        <v>17</v>
      </c>
      <c r="AM261" s="67">
        <f t="shared" si="119"/>
        <v>5.666666666666667</v>
      </c>
      <c r="AN261" s="168">
        <f t="shared" si="120"/>
        <v>0.58823529411764708</v>
      </c>
    </row>
    <row r="262" spans="1:40" customFormat="1" ht="15.75" x14ac:dyDescent="0.25">
      <c r="A262" s="70" t="s">
        <v>912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763</v>
      </c>
      <c r="H262" s="36" t="s">
        <v>64</v>
      </c>
      <c r="I262" s="36" t="s">
        <v>60</v>
      </c>
      <c r="J262" s="36" t="s">
        <v>40</v>
      </c>
      <c r="K262" s="36" t="s">
        <v>744</v>
      </c>
      <c r="L262" s="36" t="s">
        <v>123</v>
      </c>
      <c r="M262" s="36" t="s">
        <v>253</v>
      </c>
      <c r="N262" s="26" t="str">
        <f t="shared" si="107"/>
        <v>elegansXgraellsii</v>
      </c>
      <c r="O262" s="166" t="str">
        <f t="shared" si="108"/>
        <v>elegansXgraellsii</v>
      </c>
      <c r="P262" s="157">
        <v>43302</v>
      </c>
      <c r="Q262" s="25">
        <v>7</v>
      </c>
      <c r="R262" s="36" t="s">
        <v>766</v>
      </c>
      <c r="S262" s="167" t="str">
        <f t="shared" si="121"/>
        <v>7?XB11</v>
      </c>
      <c r="T262" s="25" t="str">
        <f t="shared" si="114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918</v>
      </c>
      <c r="Z262" s="150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919</v>
      </c>
      <c r="AJ262" s="156">
        <v>23</v>
      </c>
      <c r="AK262" s="156">
        <v>28</v>
      </c>
      <c r="AL262" s="39">
        <v>51</v>
      </c>
      <c r="AM262" s="67">
        <f t="shared" si="119"/>
        <v>17</v>
      </c>
      <c r="AN262" s="168">
        <f t="shared" si="120"/>
        <v>0.45098039215686275</v>
      </c>
    </row>
    <row r="263" spans="1:40" customFormat="1" ht="15.75" x14ac:dyDescent="0.25">
      <c r="A263" s="70" t="s">
        <v>912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763</v>
      </c>
      <c r="H263" s="36" t="s">
        <v>64</v>
      </c>
      <c r="I263" s="36" t="s">
        <v>60</v>
      </c>
      <c r="J263" s="36" t="s">
        <v>40</v>
      </c>
      <c r="K263" s="36" t="s">
        <v>744</v>
      </c>
      <c r="L263" s="36" t="s">
        <v>123</v>
      </c>
      <c r="M263" s="36" t="s">
        <v>259</v>
      </c>
      <c r="N263" s="26" t="str">
        <f t="shared" si="107"/>
        <v>elegansXgraellsii</v>
      </c>
      <c r="O263" s="166" t="str">
        <f t="shared" si="108"/>
        <v>elegansXgraellsii</v>
      </c>
      <c r="P263" s="157">
        <v>43302</v>
      </c>
      <c r="Q263" s="25">
        <v>8</v>
      </c>
      <c r="R263" s="36" t="s">
        <v>594</v>
      </c>
      <c r="S263" s="167" t="str">
        <f t="shared" si="121"/>
        <v>8?XB10</v>
      </c>
      <c r="T263" s="25" t="str">
        <f t="shared" si="114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918</v>
      </c>
      <c r="Z263" s="150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919</v>
      </c>
      <c r="AJ263" s="156">
        <v>22</v>
      </c>
      <c r="AK263" s="156">
        <v>35</v>
      </c>
      <c r="AL263" s="39">
        <v>57</v>
      </c>
      <c r="AM263" s="67">
        <f t="shared" si="119"/>
        <v>19</v>
      </c>
      <c r="AN263" s="168">
        <f t="shared" si="120"/>
        <v>0.38596491228070173</v>
      </c>
    </row>
    <row r="264" spans="1:40" customFormat="1" ht="15.75" x14ac:dyDescent="0.25">
      <c r="A264" s="70" t="s">
        <v>912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763</v>
      </c>
      <c r="H264" s="36" t="s">
        <v>64</v>
      </c>
      <c r="I264" s="36" t="s">
        <v>60</v>
      </c>
      <c r="J264" s="36" t="s">
        <v>40</v>
      </c>
      <c r="K264" s="36" t="s">
        <v>744</v>
      </c>
      <c r="L264" s="36" t="s">
        <v>123</v>
      </c>
      <c r="M264" s="36" t="s">
        <v>253</v>
      </c>
      <c r="N264" s="26" t="str">
        <f t="shared" si="107"/>
        <v>elegansXgraellsii</v>
      </c>
      <c r="O264" s="166" t="str">
        <f t="shared" si="108"/>
        <v>elegansXgraellsii</v>
      </c>
      <c r="P264" s="157">
        <v>43302</v>
      </c>
      <c r="Q264" s="25">
        <v>9</v>
      </c>
      <c r="R264" s="36" t="s">
        <v>771</v>
      </c>
      <c r="S264" s="167" t="str">
        <f t="shared" si="121"/>
        <v>9?XB12</v>
      </c>
      <c r="T264" s="25" t="str">
        <f t="shared" si="114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918</v>
      </c>
      <c r="Z264" s="150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919</v>
      </c>
      <c r="AJ264" s="156">
        <v>191</v>
      </c>
      <c r="AK264" s="156">
        <v>250</v>
      </c>
      <c r="AL264" s="39">
        <v>441</v>
      </c>
      <c r="AM264" s="67">
        <f t="shared" si="119"/>
        <v>147</v>
      </c>
      <c r="AN264" s="168">
        <f t="shared" si="120"/>
        <v>0.43310657596371882</v>
      </c>
    </row>
    <row r="265" spans="1:40" customFormat="1" ht="15.75" x14ac:dyDescent="0.25">
      <c r="A265" s="70" t="s">
        <v>912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763</v>
      </c>
      <c r="H265" s="36" t="s">
        <v>64</v>
      </c>
      <c r="I265" s="36" t="s">
        <v>60</v>
      </c>
      <c r="J265" s="36" t="s">
        <v>40</v>
      </c>
      <c r="K265" s="36" t="s">
        <v>744</v>
      </c>
      <c r="L265" s="36" t="s">
        <v>123</v>
      </c>
      <c r="M265" s="36" t="s">
        <v>253</v>
      </c>
      <c r="N265" s="26" t="str">
        <f t="shared" si="107"/>
        <v>elegansXgraellsii</v>
      </c>
      <c r="O265" s="166" t="str">
        <f t="shared" si="108"/>
        <v>elegansXgraellsii</v>
      </c>
      <c r="P265" s="157">
        <v>43302</v>
      </c>
      <c r="Q265" s="25">
        <v>10</v>
      </c>
      <c r="R265" s="36" t="s">
        <v>766</v>
      </c>
      <c r="S265" s="167" t="str">
        <f t="shared" si="121"/>
        <v>10?XB11</v>
      </c>
      <c r="T265" s="25" t="str">
        <f t="shared" si="114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918</v>
      </c>
      <c r="Z265" s="150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919</v>
      </c>
      <c r="AJ265" s="156">
        <v>35</v>
      </c>
      <c r="AK265" s="156">
        <v>7</v>
      </c>
      <c r="AL265" s="39">
        <v>42</v>
      </c>
      <c r="AM265" s="67">
        <f t="shared" si="119"/>
        <v>14</v>
      </c>
      <c r="AN265" s="168">
        <f t="shared" si="120"/>
        <v>0.83333333333333337</v>
      </c>
    </row>
    <row r="266" spans="1:40" customFormat="1" ht="15.75" x14ac:dyDescent="0.25">
      <c r="A266" s="70" t="s">
        <v>912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763</v>
      </c>
      <c r="H266" s="36" t="s">
        <v>64</v>
      </c>
      <c r="I266" s="36" t="s">
        <v>60</v>
      </c>
      <c r="J266" s="36" t="s">
        <v>40</v>
      </c>
      <c r="K266" s="36" t="s">
        <v>744</v>
      </c>
      <c r="L266" s="36" t="s">
        <v>123</v>
      </c>
      <c r="M266" s="36" t="s">
        <v>259</v>
      </c>
      <c r="N266" s="26" t="str">
        <f t="shared" si="107"/>
        <v>elegansXgraellsii</v>
      </c>
      <c r="O266" s="166" t="str">
        <f t="shared" si="108"/>
        <v>elegansXgraellsii</v>
      </c>
      <c r="P266" s="157">
        <v>43302</v>
      </c>
      <c r="Q266" s="25">
        <v>11</v>
      </c>
      <c r="R266" s="36" t="s">
        <v>594</v>
      </c>
      <c r="S266" s="167" t="str">
        <f t="shared" si="121"/>
        <v>11?XB10</v>
      </c>
      <c r="T266" s="25" t="str">
        <f t="shared" si="114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918</v>
      </c>
      <c r="Z266" s="150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919</v>
      </c>
      <c r="AJ266" s="156">
        <v>15</v>
      </c>
      <c r="AK266" s="156">
        <v>10</v>
      </c>
      <c r="AL266" s="39">
        <v>25</v>
      </c>
      <c r="AM266" s="67">
        <f t="shared" si="119"/>
        <v>8.3333333333333339</v>
      </c>
      <c r="AN266" s="168">
        <f t="shared" si="120"/>
        <v>0.6</v>
      </c>
    </row>
    <row r="267" spans="1:40" customFormat="1" ht="15.75" x14ac:dyDescent="0.25">
      <c r="A267" s="70" t="s">
        <v>912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763</v>
      </c>
      <c r="H267" s="36" t="s">
        <v>64</v>
      </c>
      <c r="I267" s="36" t="s">
        <v>60</v>
      </c>
      <c r="J267" s="36" t="s">
        <v>40</v>
      </c>
      <c r="K267" s="36" t="s">
        <v>744</v>
      </c>
      <c r="L267" s="36" t="s">
        <v>123</v>
      </c>
      <c r="M267" s="36" t="s">
        <v>253</v>
      </c>
      <c r="N267" s="26" t="str">
        <f t="shared" si="107"/>
        <v>elegansXgraellsii</v>
      </c>
      <c r="O267" s="166" t="str">
        <f t="shared" si="108"/>
        <v>elegansXgraellsii</v>
      </c>
      <c r="P267" s="157">
        <v>43302</v>
      </c>
      <c r="Q267" s="25">
        <v>12</v>
      </c>
      <c r="R267" s="36" t="s">
        <v>771</v>
      </c>
      <c r="S267" s="167" t="str">
        <f t="shared" si="121"/>
        <v>12?XB12</v>
      </c>
      <c r="T267" s="25" t="str">
        <f t="shared" si="114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918</v>
      </c>
      <c r="Z267" s="150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919</v>
      </c>
      <c r="AJ267" s="156">
        <v>12</v>
      </c>
      <c r="AK267" s="156">
        <v>13</v>
      </c>
      <c r="AL267" s="39">
        <v>25</v>
      </c>
      <c r="AM267" s="67">
        <f t="shared" si="119"/>
        <v>8.3333333333333339</v>
      </c>
      <c r="AN267" s="168">
        <f t="shared" si="120"/>
        <v>0.48</v>
      </c>
    </row>
    <row r="268" spans="1:40" customFormat="1" ht="15.75" x14ac:dyDescent="0.25">
      <c r="A268" s="70" t="s">
        <v>912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763</v>
      </c>
      <c r="H268" s="36" t="s">
        <v>64</v>
      </c>
      <c r="I268" s="36" t="s">
        <v>60</v>
      </c>
      <c r="J268" s="36" t="s">
        <v>40</v>
      </c>
      <c r="K268" s="36" t="s">
        <v>744</v>
      </c>
      <c r="L268" s="36" t="s">
        <v>123</v>
      </c>
      <c r="M268" s="43" t="s">
        <v>259</v>
      </c>
      <c r="N268" s="26" t="str">
        <f t="shared" si="107"/>
        <v>elegansXgraellsii</v>
      </c>
      <c r="O268" s="166" t="str">
        <f t="shared" si="108"/>
        <v>elegansXgraellsii</v>
      </c>
      <c r="P268" s="154">
        <v>43347</v>
      </c>
      <c r="Q268" s="25">
        <v>13</v>
      </c>
      <c r="R268" s="43" t="s">
        <v>815</v>
      </c>
      <c r="S268" s="167" t="str">
        <f t="shared" si="121"/>
        <v>13?XL59</v>
      </c>
      <c r="T268" s="25" t="str">
        <f t="shared" si="114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918</v>
      </c>
      <c r="Z268" s="150" t="s">
        <v>47</v>
      </c>
      <c r="AA268" s="155">
        <v>3</v>
      </c>
      <c r="AB268" s="155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919</v>
      </c>
      <c r="AJ268" s="156">
        <v>10</v>
      </c>
      <c r="AK268" s="156">
        <v>15</v>
      </c>
      <c r="AL268" s="39">
        <v>25</v>
      </c>
      <c r="AM268" s="67">
        <f t="shared" si="119"/>
        <v>8.3333333333333339</v>
      </c>
      <c r="AN268" s="168">
        <f t="shared" si="120"/>
        <v>0.4</v>
      </c>
    </row>
    <row r="269" spans="1:40" customFormat="1" ht="15.75" x14ac:dyDescent="0.25">
      <c r="A269" s="70" t="s">
        <v>912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763</v>
      </c>
      <c r="H269" s="36" t="s">
        <v>64</v>
      </c>
      <c r="I269" s="36" t="s">
        <v>60</v>
      </c>
      <c r="J269" s="36" t="s">
        <v>40</v>
      </c>
      <c r="K269" s="36" t="s">
        <v>744</v>
      </c>
      <c r="L269" s="36" t="s">
        <v>123</v>
      </c>
      <c r="M269" s="36" t="s">
        <v>253</v>
      </c>
      <c r="N269" s="26" t="str">
        <f t="shared" si="107"/>
        <v>elegansXgraellsii</v>
      </c>
      <c r="O269" s="166" t="str">
        <f t="shared" si="108"/>
        <v>elegansXgraellsii</v>
      </c>
      <c r="P269" s="160">
        <v>43347</v>
      </c>
      <c r="Q269" s="25">
        <v>14</v>
      </c>
      <c r="R269" s="43" t="s">
        <v>818</v>
      </c>
      <c r="S269" s="167" t="str">
        <f t="shared" si="121"/>
        <v>14?XL69</v>
      </c>
      <c r="T269" s="25" t="str">
        <f t="shared" si="114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918</v>
      </c>
      <c r="Z269" s="150" t="s">
        <v>47</v>
      </c>
      <c r="AA269" s="155">
        <v>3</v>
      </c>
      <c r="AB269" s="155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919</v>
      </c>
      <c r="AJ269" s="156">
        <v>54</v>
      </c>
      <c r="AK269" s="156">
        <v>24</v>
      </c>
      <c r="AL269" s="39">
        <v>78</v>
      </c>
      <c r="AM269" s="67">
        <f t="shared" si="119"/>
        <v>26</v>
      </c>
      <c r="AN269" s="168">
        <f t="shared" si="120"/>
        <v>0.69230769230769229</v>
      </c>
    </row>
    <row r="270" spans="1:40" customFormat="1" ht="15.75" x14ac:dyDescent="0.25">
      <c r="A270" s="70" t="s">
        <v>912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763</v>
      </c>
      <c r="H270" s="36" t="s">
        <v>64</v>
      </c>
      <c r="I270" s="36" t="s">
        <v>60</v>
      </c>
      <c r="J270" s="36" t="s">
        <v>40</v>
      </c>
      <c r="K270" s="36" t="s">
        <v>744</v>
      </c>
      <c r="L270" s="36" t="s">
        <v>123</v>
      </c>
      <c r="M270" s="43" t="s">
        <v>259</v>
      </c>
      <c r="N270" s="26" t="str">
        <f t="shared" si="107"/>
        <v>elegansXgraellsii</v>
      </c>
      <c r="O270" s="166" t="str">
        <f t="shared" si="108"/>
        <v>elegansXgraellsii</v>
      </c>
      <c r="P270" s="160">
        <v>43346</v>
      </c>
      <c r="Q270" s="25">
        <v>15</v>
      </c>
      <c r="R270" s="155" t="s">
        <v>593</v>
      </c>
      <c r="S270" s="167" t="str">
        <f t="shared" si="121"/>
        <v>15?XL39</v>
      </c>
      <c r="T270" s="25" t="str">
        <f t="shared" si="114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918</v>
      </c>
      <c r="Z270" s="150" t="s">
        <v>47</v>
      </c>
      <c r="AA270" s="155">
        <v>3</v>
      </c>
      <c r="AB270" s="155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919</v>
      </c>
      <c r="AJ270" s="156">
        <v>46</v>
      </c>
      <c r="AK270" s="156">
        <v>16</v>
      </c>
      <c r="AL270" s="39">
        <v>62</v>
      </c>
      <c r="AM270" s="67">
        <f t="shared" si="119"/>
        <v>20.666666666666668</v>
      </c>
      <c r="AN270" s="168">
        <f t="shared" si="120"/>
        <v>0.74193548387096775</v>
      </c>
    </row>
    <row r="271" spans="1:40" customFormat="1" ht="15.75" x14ac:dyDescent="0.25">
      <c r="A271" s="70" t="s">
        <v>912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763</v>
      </c>
      <c r="H271" s="36" t="s">
        <v>64</v>
      </c>
      <c r="I271" s="36" t="s">
        <v>60</v>
      </c>
      <c r="J271" s="36" t="s">
        <v>40</v>
      </c>
      <c r="K271" s="36" t="s">
        <v>744</v>
      </c>
      <c r="L271" s="36" t="s">
        <v>123</v>
      </c>
      <c r="M271" s="36" t="s">
        <v>253</v>
      </c>
      <c r="N271" s="26" t="str">
        <f t="shared" si="107"/>
        <v>elegansXgraellsii</v>
      </c>
      <c r="O271" s="166" t="str">
        <f t="shared" si="108"/>
        <v>elegansXgraellsii</v>
      </c>
      <c r="P271" s="160">
        <v>43347</v>
      </c>
      <c r="Q271" s="25">
        <v>16</v>
      </c>
      <c r="R271" s="43" t="s">
        <v>816</v>
      </c>
      <c r="S271" s="167" t="str">
        <f t="shared" si="121"/>
        <v>16?XL63</v>
      </c>
      <c r="T271" s="25" t="str">
        <f t="shared" si="114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918</v>
      </c>
      <c r="Z271" s="150" t="s">
        <v>47</v>
      </c>
      <c r="AA271" s="155">
        <v>3</v>
      </c>
      <c r="AB271" s="155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919</v>
      </c>
      <c r="AJ271" s="156">
        <v>36</v>
      </c>
      <c r="AK271" s="156">
        <v>9</v>
      </c>
      <c r="AL271" s="39">
        <v>45</v>
      </c>
      <c r="AM271" s="67">
        <f t="shared" si="119"/>
        <v>15</v>
      </c>
      <c r="AN271" s="168">
        <f t="shared" si="120"/>
        <v>0.8</v>
      </c>
    </row>
    <row r="272" spans="1:40" customFormat="1" ht="15.75" x14ac:dyDescent="0.25">
      <c r="A272" s="70" t="s">
        <v>912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763</v>
      </c>
      <c r="H272" s="36" t="s">
        <v>64</v>
      </c>
      <c r="I272" s="36" t="s">
        <v>60</v>
      </c>
      <c r="J272" s="36" t="s">
        <v>40</v>
      </c>
      <c r="K272" s="36" t="s">
        <v>744</v>
      </c>
      <c r="L272" s="36" t="s">
        <v>123</v>
      </c>
      <c r="M272" s="36" t="s">
        <v>253</v>
      </c>
      <c r="N272" s="26" t="str">
        <f t="shared" si="107"/>
        <v>elegansXgraellsii</v>
      </c>
      <c r="O272" s="166" t="str">
        <f t="shared" si="108"/>
        <v>elegansXgraellsii</v>
      </c>
      <c r="P272" s="160">
        <v>43347</v>
      </c>
      <c r="Q272" s="25">
        <v>17</v>
      </c>
      <c r="R272" s="155" t="s">
        <v>794</v>
      </c>
      <c r="S272" s="167" t="str">
        <f t="shared" si="121"/>
        <v>17?XL26</v>
      </c>
      <c r="T272" s="25" t="str">
        <f t="shared" si="114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918</v>
      </c>
      <c r="Z272" s="150" t="s">
        <v>47</v>
      </c>
      <c r="AA272" s="155">
        <v>3</v>
      </c>
      <c r="AB272" s="155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919</v>
      </c>
      <c r="AJ272" s="156">
        <v>30</v>
      </c>
      <c r="AK272" s="156">
        <v>50</v>
      </c>
      <c r="AL272" s="39">
        <v>80</v>
      </c>
      <c r="AM272" s="67">
        <f t="shared" si="119"/>
        <v>26.666666666666668</v>
      </c>
      <c r="AN272" s="168">
        <f t="shared" si="120"/>
        <v>0.375</v>
      </c>
    </row>
    <row r="273" spans="1:40" customFormat="1" ht="15.75" x14ac:dyDescent="0.25">
      <c r="A273" s="70" t="s">
        <v>912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763</v>
      </c>
      <c r="H273" s="36" t="s">
        <v>64</v>
      </c>
      <c r="I273" s="36" t="s">
        <v>60</v>
      </c>
      <c r="J273" s="36" t="s">
        <v>40</v>
      </c>
      <c r="K273" s="36" t="s">
        <v>744</v>
      </c>
      <c r="L273" s="36" t="s">
        <v>123</v>
      </c>
      <c r="M273" s="36" t="s">
        <v>253</v>
      </c>
      <c r="N273" s="26" t="str">
        <f t="shared" si="107"/>
        <v>elegansXgraellsii</v>
      </c>
      <c r="O273" s="166" t="str">
        <f t="shared" si="108"/>
        <v>elegansXgraellsii</v>
      </c>
      <c r="P273" s="154">
        <v>43347</v>
      </c>
      <c r="Q273" s="25">
        <v>18</v>
      </c>
      <c r="R273" s="155" t="s">
        <v>799</v>
      </c>
      <c r="S273" s="167" t="str">
        <f t="shared" si="121"/>
        <v>18?XL35</v>
      </c>
      <c r="T273" s="25" t="str">
        <f t="shared" si="114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918</v>
      </c>
      <c r="Z273" s="150" t="s">
        <v>47</v>
      </c>
      <c r="AA273" s="155">
        <v>3</v>
      </c>
      <c r="AB273" s="155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919</v>
      </c>
      <c r="AJ273" s="156">
        <v>72</v>
      </c>
      <c r="AK273" s="156">
        <v>48</v>
      </c>
      <c r="AL273" s="39">
        <v>120</v>
      </c>
      <c r="AM273" s="67">
        <f t="shared" si="119"/>
        <v>40</v>
      </c>
      <c r="AN273" s="168">
        <f t="shared" si="120"/>
        <v>0.6</v>
      </c>
    </row>
    <row r="274" spans="1:40" customFormat="1" ht="15.75" x14ac:dyDescent="0.25">
      <c r="A274" s="70" t="s">
        <v>912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763</v>
      </c>
      <c r="H274" s="36" t="s">
        <v>64</v>
      </c>
      <c r="I274" s="36" t="s">
        <v>60</v>
      </c>
      <c r="J274" s="36" t="s">
        <v>40</v>
      </c>
      <c r="K274" s="36" t="s">
        <v>744</v>
      </c>
      <c r="L274" s="36" t="s">
        <v>123</v>
      </c>
      <c r="M274" s="43" t="s">
        <v>259</v>
      </c>
      <c r="N274" s="26" t="str">
        <f t="shared" si="107"/>
        <v>elegansXgraellsii</v>
      </c>
      <c r="O274" s="166" t="str">
        <f t="shared" si="108"/>
        <v>elegansXgraellsii</v>
      </c>
      <c r="P274" s="160">
        <v>43348</v>
      </c>
      <c r="Q274" s="25">
        <v>19</v>
      </c>
      <c r="R274" s="155" t="s">
        <v>810</v>
      </c>
      <c r="S274" s="167" t="str">
        <f t="shared" si="121"/>
        <v>19?XL50</v>
      </c>
      <c r="T274" s="25" t="str">
        <f t="shared" si="114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918</v>
      </c>
      <c r="Z274" s="150" t="s">
        <v>47</v>
      </c>
      <c r="AA274" s="155">
        <v>2</v>
      </c>
      <c r="AB274" s="155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919</v>
      </c>
      <c r="AJ274" s="156">
        <v>12</v>
      </c>
      <c r="AK274" s="156">
        <v>23</v>
      </c>
      <c r="AL274" s="39">
        <v>35</v>
      </c>
      <c r="AM274" s="67">
        <f t="shared" si="119"/>
        <v>35</v>
      </c>
      <c r="AN274" s="168">
        <f t="shared" si="120"/>
        <v>0.34285714285714286</v>
      </c>
    </row>
    <row r="275" spans="1:40" customFormat="1" ht="15.75" x14ac:dyDescent="0.25">
      <c r="A275" s="70" t="s">
        <v>912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763</v>
      </c>
      <c r="H275" s="36" t="s">
        <v>64</v>
      </c>
      <c r="I275" s="36" t="s">
        <v>60</v>
      </c>
      <c r="J275" s="36" t="s">
        <v>40</v>
      </c>
      <c r="K275" s="36" t="s">
        <v>744</v>
      </c>
      <c r="L275" s="36" t="s">
        <v>123</v>
      </c>
      <c r="M275" s="36" t="s">
        <v>253</v>
      </c>
      <c r="N275" s="26" t="str">
        <f t="shared" si="107"/>
        <v>elegansXgraellsii</v>
      </c>
      <c r="O275" s="166" t="str">
        <f t="shared" si="108"/>
        <v>elegansXgraellsii</v>
      </c>
      <c r="P275" s="154">
        <v>43347</v>
      </c>
      <c r="Q275" s="25">
        <v>20</v>
      </c>
      <c r="R275" s="155" t="s">
        <v>799</v>
      </c>
      <c r="S275" s="167" t="str">
        <f t="shared" si="121"/>
        <v>20?XL35</v>
      </c>
      <c r="T275" s="25" t="str">
        <f t="shared" si="114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918</v>
      </c>
      <c r="Z275" s="150" t="s">
        <v>47</v>
      </c>
      <c r="AA275" s="155">
        <v>3</v>
      </c>
      <c r="AB275" s="155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919</v>
      </c>
      <c r="AJ275" s="156">
        <v>98</v>
      </c>
      <c r="AK275" s="156">
        <v>77</v>
      </c>
      <c r="AL275" s="39">
        <v>175</v>
      </c>
      <c r="AM275" s="67">
        <f t="shared" si="119"/>
        <v>58.333333333333336</v>
      </c>
      <c r="AN275" s="168">
        <f t="shared" si="120"/>
        <v>0.56000000000000005</v>
      </c>
    </row>
    <row r="276" spans="1:40" customFormat="1" ht="15.75" x14ac:dyDescent="0.25">
      <c r="A276" s="70" t="s">
        <v>912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763</v>
      </c>
      <c r="H276" s="36" t="s">
        <v>64</v>
      </c>
      <c r="I276" s="36" t="s">
        <v>60</v>
      </c>
      <c r="J276" s="36" t="s">
        <v>40</v>
      </c>
      <c r="K276" s="36" t="s">
        <v>744</v>
      </c>
      <c r="L276" s="36" t="s">
        <v>123</v>
      </c>
      <c r="M276" s="43" t="s">
        <v>258</v>
      </c>
      <c r="N276" s="26" t="str">
        <f t="shared" si="107"/>
        <v>elegansXgraellsii</v>
      </c>
      <c r="O276" s="166" t="str">
        <f t="shared" si="108"/>
        <v>elegansXgraellsii</v>
      </c>
      <c r="P276" s="160">
        <v>43347</v>
      </c>
      <c r="Q276" s="25">
        <v>21</v>
      </c>
      <c r="R276" s="43" t="s">
        <v>787</v>
      </c>
      <c r="S276" s="167" t="str">
        <f t="shared" si="121"/>
        <v>21?XL18</v>
      </c>
      <c r="T276" s="25" t="str">
        <f t="shared" si="114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918</v>
      </c>
      <c r="Z276" s="150" t="s">
        <v>47</v>
      </c>
      <c r="AA276" s="155">
        <v>3</v>
      </c>
      <c r="AB276" s="155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919</v>
      </c>
      <c r="AJ276" s="156">
        <v>21</v>
      </c>
      <c r="AK276" s="156">
        <v>35</v>
      </c>
      <c r="AL276" s="39">
        <v>56</v>
      </c>
      <c r="AM276" s="67">
        <f t="shared" si="119"/>
        <v>18.666666666666668</v>
      </c>
      <c r="AN276" s="168">
        <f t="shared" si="120"/>
        <v>0.375</v>
      </c>
    </row>
    <row r="277" spans="1:40" customFormat="1" ht="15.75" x14ac:dyDescent="0.25">
      <c r="A277" s="70" t="s">
        <v>912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763</v>
      </c>
      <c r="H277" s="36" t="s">
        <v>64</v>
      </c>
      <c r="I277" s="36" t="s">
        <v>60</v>
      </c>
      <c r="J277" s="36" t="s">
        <v>40</v>
      </c>
      <c r="K277" s="36" t="s">
        <v>744</v>
      </c>
      <c r="L277" s="36" t="s">
        <v>123</v>
      </c>
      <c r="M277" s="36" t="s">
        <v>253</v>
      </c>
      <c r="N277" s="26" t="str">
        <f t="shared" si="107"/>
        <v>elegansXgraellsii</v>
      </c>
      <c r="O277" s="166" t="str">
        <f t="shared" si="108"/>
        <v>elegansXgraellsii</v>
      </c>
      <c r="P277" s="160">
        <v>43347</v>
      </c>
      <c r="Q277" s="25">
        <v>22</v>
      </c>
      <c r="R277" s="43" t="s">
        <v>802</v>
      </c>
      <c r="S277" s="167" t="str">
        <f t="shared" si="121"/>
        <v>22?XL36</v>
      </c>
      <c r="T277" s="25" t="str">
        <f t="shared" si="114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918</v>
      </c>
      <c r="Z277" s="150" t="s">
        <v>47</v>
      </c>
      <c r="AA277" s="155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919</v>
      </c>
      <c r="AJ277" s="156">
        <v>6</v>
      </c>
      <c r="AK277" s="156">
        <v>6</v>
      </c>
      <c r="AL277" s="39">
        <v>12</v>
      </c>
      <c r="AM277" s="67">
        <f t="shared" si="119"/>
        <v>4</v>
      </c>
      <c r="AN277" s="168">
        <f t="shared" si="120"/>
        <v>0.5</v>
      </c>
    </row>
    <row r="278" spans="1:40" customFormat="1" ht="15.75" x14ac:dyDescent="0.25">
      <c r="A278" s="70" t="s">
        <v>912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763</v>
      </c>
      <c r="H278" s="36" t="s">
        <v>64</v>
      </c>
      <c r="I278" s="36" t="s">
        <v>60</v>
      </c>
      <c r="J278" s="36" t="s">
        <v>40</v>
      </c>
      <c r="K278" s="36" t="s">
        <v>744</v>
      </c>
      <c r="L278" s="36" t="s">
        <v>123</v>
      </c>
      <c r="M278" s="36" t="s">
        <v>253</v>
      </c>
      <c r="N278" s="26" t="str">
        <f t="shared" si="107"/>
        <v>elegansXgraellsii</v>
      </c>
      <c r="O278" s="166" t="str">
        <f t="shared" si="108"/>
        <v>elegansXgraellsii</v>
      </c>
      <c r="P278" s="112">
        <v>43348</v>
      </c>
      <c r="Q278" s="25">
        <v>23</v>
      </c>
      <c r="R278" s="45" t="s">
        <v>790</v>
      </c>
      <c r="S278" s="167" t="str">
        <f t="shared" si="121"/>
        <v>23?XL19</v>
      </c>
      <c r="T278" s="25" t="str">
        <f t="shared" si="114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918</v>
      </c>
      <c r="Z278" s="150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919</v>
      </c>
      <c r="AJ278" s="156">
        <v>20</v>
      </c>
      <c r="AK278" s="156">
        <v>15</v>
      </c>
      <c r="AL278" s="39">
        <v>35</v>
      </c>
      <c r="AM278" s="67">
        <f t="shared" si="119"/>
        <v>35</v>
      </c>
      <c r="AN278" s="168">
        <f t="shared" si="120"/>
        <v>0.5714285714285714</v>
      </c>
    </row>
    <row r="279" spans="1:40" customFormat="1" ht="15.75" x14ac:dyDescent="0.25">
      <c r="A279" s="70" t="s">
        <v>912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763</v>
      </c>
      <c r="H279" s="36" t="s">
        <v>64</v>
      </c>
      <c r="I279" s="36" t="s">
        <v>60</v>
      </c>
      <c r="J279" s="36" t="s">
        <v>40</v>
      </c>
      <c r="K279" s="36" t="s">
        <v>744</v>
      </c>
      <c r="L279" s="36" t="s">
        <v>123</v>
      </c>
      <c r="M279" s="36" t="s">
        <v>253</v>
      </c>
      <c r="N279" s="26" t="str">
        <f t="shared" si="107"/>
        <v>elegansXgraellsii</v>
      </c>
      <c r="O279" s="166" t="str">
        <f t="shared" si="108"/>
        <v>elegansXgraellsii</v>
      </c>
      <c r="P279" s="157">
        <v>43349</v>
      </c>
      <c r="Q279" s="25">
        <v>24</v>
      </c>
      <c r="R279" s="45" t="s">
        <v>914</v>
      </c>
      <c r="S279" s="167" t="str">
        <f t="shared" si="121"/>
        <v>24?XL13</v>
      </c>
      <c r="T279" s="25" t="str">
        <f t="shared" si="114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918</v>
      </c>
      <c r="Z279" s="150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919</v>
      </c>
      <c r="AJ279" s="156">
        <v>21</v>
      </c>
      <c r="AK279" s="156">
        <v>21</v>
      </c>
      <c r="AL279" s="39">
        <v>42</v>
      </c>
      <c r="AM279" s="67">
        <f t="shared" si="119"/>
        <v>42</v>
      </c>
      <c r="AN279" s="168">
        <f t="shared" si="120"/>
        <v>0.5</v>
      </c>
    </row>
    <row r="280" spans="1:40" customFormat="1" ht="15.75" x14ac:dyDescent="0.25">
      <c r="A280" s="70" t="s">
        <v>912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763</v>
      </c>
      <c r="H280" s="36" t="s">
        <v>64</v>
      </c>
      <c r="I280" s="36" t="s">
        <v>60</v>
      </c>
      <c r="J280" s="36" t="s">
        <v>40</v>
      </c>
      <c r="K280" s="36" t="s">
        <v>744</v>
      </c>
      <c r="L280" s="36" t="s">
        <v>123</v>
      </c>
      <c r="M280" s="43" t="s">
        <v>258</v>
      </c>
      <c r="N280" s="26" t="str">
        <f t="shared" si="107"/>
        <v>elegansXgraellsii</v>
      </c>
      <c r="O280" s="166" t="str">
        <f t="shared" si="108"/>
        <v>elegansXgraellsii</v>
      </c>
      <c r="P280" s="160">
        <v>43348</v>
      </c>
      <c r="Q280" s="25">
        <v>25</v>
      </c>
      <c r="R280" s="155" t="s">
        <v>794</v>
      </c>
      <c r="S280" s="167" t="str">
        <f t="shared" si="121"/>
        <v>25?XL26</v>
      </c>
      <c r="T280" s="25" t="str">
        <f t="shared" si="114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918</v>
      </c>
      <c r="Z280" s="150" t="s">
        <v>47</v>
      </c>
      <c r="AA280" s="155">
        <v>2</v>
      </c>
      <c r="AB280" s="155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919</v>
      </c>
      <c r="AJ280" s="156">
        <v>45</v>
      </c>
      <c r="AK280" s="156">
        <v>27</v>
      </c>
      <c r="AL280" s="39">
        <v>72</v>
      </c>
      <c r="AM280" s="67">
        <f t="shared" si="119"/>
        <v>72</v>
      </c>
      <c r="AN280" s="168">
        <f t="shared" si="120"/>
        <v>0.625</v>
      </c>
    </row>
    <row r="281" spans="1:40" customFormat="1" ht="15.75" x14ac:dyDescent="0.25">
      <c r="A281" s="70" t="s">
        <v>912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763</v>
      </c>
      <c r="H281" s="36" t="s">
        <v>64</v>
      </c>
      <c r="I281" s="36" t="s">
        <v>39</v>
      </c>
      <c r="J281" s="36" t="s">
        <v>342</v>
      </c>
      <c r="K281" s="36" t="s">
        <v>763</v>
      </c>
      <c r="L281" s="36" t="s">
        <v>64</v>
      </c>
      <c r="M281" s="36" t="s">
        <v>253</v>
      </c>
      <c r="N281" s="26" t="str">
        <f t="shared" si="107"/>
        <v>elegansXelegans</v>
      </c>
      <c r="O281" s="166" t="str">
        <f t="shared" si="108"/>
        <v>elegansXelegans</v>
      </c>
      <c r="P281" s="157">
        <v>43302</v>
      </c>
      <c r="Q281" s="25">
        <v>26</v>
      </c>
      <c r="R281" s="36" t="s">
        <v>493</v>
      </c>
      <c r="S281" s="167" t="str">
        <f t="shared" si="121"/>
        <v>26?XB9</v>
      </c>
      <c r="T281" s="25" t="str">
        <f t="shared" si="114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918</v>
      </c>
      <c r="Z281" s="150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919</v>
      </c>
      <c r="AJ281" s="156">
        <v>60</v>
      </c>
      <c r="AK281" s="156">
        <v>25</v>
      </c>
      <c r="AL281" s="39">
        <v>85</v>
      </c>
      <c r="AM281" s="67">
        <f t="shared" si="119"/>
        <v>28.333333333333332</v>
      </c>
      <c r="AN281" s="168">
        <f t="shared" si="120"/>
        <v>0.70588235294117652</v>
      </c>
    </row>
    <row r="282" spans="1:40" customFormat="1" ht="15.75" x14ac:dyDescent="0.25">
      <c r="A282" s="70" t="s">
        <v>912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763</v>
      </c>
      <c r="H282" s="36" t="s">
        <v>64</v>
      </c>
      <c r="I282" s="36" t="s">
        <v>39</v>
      </c>
      <c r="J282" s="36" t="s">
        <v>342</v>
      </c>
      <c r="K282" s="36" t="s">
        <v>763</v>
      </c>
      <c r="L282" s="36" t="s">
        <v>64</v>
      </c>
      <c r="M282" s="36" t="s">
        <v>253</v>
      </c>
      <c r="N282" s="26" t="str">
        <f t="shared" si="107"/>
        <v>elegansXelegans</v>
      </c>
      <c r="O282" s="166" t="str">
        <f t="shared" si="108"/>
        <v>elegansXelegans</v>
      </c>
      <c r="P282" s="157">
        <v>43302</v>
      </c>
      <c r="Q282" s="25">
        <v>27</v>
      </c>
      <c r="R282" s="36" t="s">
        <v>766</v>
      </c>
      <c r="S282" s="167" t="str">
        <f t="shared" si="121"/>
        <v>27?XB11</v>
      </c>
      <c r="T282" s="25" t="str">
        <f t="shared" si="114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918</v>
      </c>
      <c r="Z282" s="150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919</v>
      </c>
      <c r="AJ282" s="156">
        <v>50</v>
      </c>
      <c r="AK282" s="156">
        <v>46</v>
      </c>
      <c r="AL282" s="39">
        <v>96</v>
      </c>
      <c r="AM282" s="67">
        <f t="shared" si="119"/>
        <v>32</v>
      </c>
      <c r="AN282" s="168">
        <f t="shared" si="120"/>
        <v>0.52083333333333337</v>
      </c>
    </row>
    <row r="283" spans="1:40" customFormat="1" ht="15.75" x14ac:dyDescent="0.25">
      <c r="A283" s="70" t="s">
        <v>912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763</v>
      </c>
      <c r="H283" s="150" t="s">
        <v>706</v>
      </c>
      <c r="I283" s="36" t="s">
        <v>178</v>
      </c>
      <c r="J283" s="36" t="s">
        <v>371</v>
      </c>
      <c r="K283" s="36" t="s">
        <v>838</v>
      </c>
      <c r="L283" s="36" t="s">
        <v>916</v>
      </c>
      <c r="M283" s="36" t="s">
        <v>253</v>
      </c>
      <c r="N283" s="26" t="str">
        <f t="shared" si="107"/>
        <v>elegansXhybrid</v>
      </c>
      <c r="O283" s="166" t="str">
        <f t="shared" si="108"/>
        <v>elegansXhybrid</v>
      </c>
      <c r="P283" s="112">
        <v>43351</v>
      </c>
      <c r="Q283" s="25">
        <v>28</v>
      </c>
      <c r="R283" s="45" t="s">
        <v>806</v>
      </c>
      <c r="S283" s="167" t="str">
        <f t="shared" si="121"/>
        <v>28?XL37</v>
      </c>
      <c r="T283" s="25" t="str">
        <f t="shared" si="114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918</v>
      </c>
      <c r="Z283" s="150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919</v>
      </c>
      <c r="AJ283" s="156">
        <v>8</v>
      </c>
      <c r="AK283" s="156">
        <v>7</v>
      </c>
      <c r="AL283" s="39">
        <v>15</v>
      </c>
      <c r="AM283" s="67">
        <f t="shared" si="119"/>
        <v>5</v>
      </c>
      <c r="AN283" s="168">
        <f t="shared" si="120"/>
        <v>0.53333333333333333</v>
      </c>
    </row>
    <row r="284" spans="1:40" customFormat="1" ht="15.75" x14ac:dyDescent="0.25">
      <c r="A284" s="70" t="s">
        <v>912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763</v>
      </c>
      <c r="H284" s="150" t="s">
        <v>706</v>
      </c>
      <c r="I284" s="36" t="s">
        <v>178</v>
      </c>
      <c r="J284" s="36" t="s">
        <v>371</v>
      </c>
      <c r="K284" s="36" t="s">
        <v>838</v>
      </c>
      <c r="L284" s="36" t="s">
        <v>916</v>
      </c>
      <c r="M284" s="36" t="s">
        <v>253</v>
      </c>
      <c r="N284" s="26" t="str">
        <f t="shared" si="107"/>
        <v>elegansXhybrid</v>
      </c>
      <c r="O284" s="166" t="str">
        <f t="shared" si="108"/>
        <v>elegansXhybrid</v>
      </c>
      <c r="P284" s="112">
        <v>43354</v>
      </c>
      <c r="Q284" s="25">
        <v>29</v>
      </c>
      <c r="R284" s="45" t="s">
        <v>779</v>
      </c>
      <c r="S284" s="167" t="str">
        <f t="shared" si="121"/>
        <v>29?XD5</v>
      </c>
      <c r="T284" s="25" t="str">
        <f t="shared" si="114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918</v>
      </c>
      <c r="Z284" s="150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919</v>
      </c>
      <c r="AJ284" s="156">
        <v>20</v>
      </c>
      <c r="AK284" s="156">
        <v>2</v>
      </c>
      <c r="AL284" s="39">
        <v>22</v>
      </c>
      <c r="AM284" s="67">
        <f t="shared" si="119"/>
        <v>7.333333333333333</v>
      </c>
      <c r="AN284" s="168">
        <f t="shared" si="120"/>
        <v>0.90909090909090906</v>
      </c>
    </row>
    <row r="285" spans="1:40" customFormat="1" ht="15.75" x14ac:dyDescent="0.25">
      <c r="A285" s="70" t="s">
        <v>912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763</v>
      </c>
      <c r="H285" s="150" t="s">
        <v>706</v>
      </c>
      <c r="I285" s="36" t="s">
        <v>178</v>
      </c>
      <c r="J285" s="36" t="s">
        <v>371</v>
      </c>
      <c r="K285" s="36" t="s">
        <v>838</v>
      </c>
      <c r="L285" s="36" t="s">
        <v>916</v>
      </c>
      <c r="M285" s="43" t="s">
        <v>259</v>
      </c>
      <c r="N285" s="26" t="str">
        <f t="shared" si="107"/>
        <v>elegansXhybrid</v>
      </c>
      <c r="O285" s="166" t="str">
        <f t="shared" si="108"/>
        <v>elegansXhybrid</v>
      </c>
      <c r="P285" s="112">
        <v>43354</v>
      </c>
      <c r="Q285" s="25">
        <v>30</v>
      </c>
      <c r="R285" s="45" t="s">
        <v>781</v>
      </c>
      <c r="S285" s="167" t="str">
        <f t="shared" si="121"/>
        <v>30?XE1</v>
      </c>
      <c r="T285" s="25" t="str">
        <f t="shared" si="114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918</v>
      </c>
      <c r="Z285" s="150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919</v>
      </c>
      <c r="AJ285" s="156">
        <v>19</v>
      </c>
      <c r="AK285" s="156">
        <v>11</v>
      </c>
      <c r="AL285" s="39">
        <v>30</v>
      </c>
      <c r="AM285" s="67">
        <f t="shared" si="119"/>
        <v>10</v>
      </c>
      <c r="AN285" s="168">
        <f t="shared" si="120"/>
        <v>0.6333333333333333</v>
      </c>
    </row>
    <row r="286" spans="1:40" customFormat="1" ht="15.75" x14ac:dyDescent="0.25">
      <c r="A286" s="70" t="s">
        <v>912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763</v>
      </c>
      <c r="H286" s="150" t="s">
        <v>706</v>
      </c>
      <c r="I286" s="36" t="s">
        <v>178</v>
      </c>
      <c r="J286" s="36" t="s">
        <v>371</v>
      </c>
      <c r="K286" s="36" t="s">
        <v>838</v>
      </c>
      <c r="L286" s="36" t="s">
        <v>916</v>
      </c>
      <c r="M286" s="43" t="s">
        <v>259</v>
      </c>
      <c r="N286" s="26" t="str">
        <f t="shared" si="107"/>
        <v>elegansXhybrid</v>
      </c>
      <c r="O286" s="166" t="str">
        <f t="shared" si="108"/>
        <v>elegansXhybrid</v>
      </c>
      <c r="P286" s="112">
        <v>43354</v>
      </c>
      <c r="Q286" s="25">
        <v>31</v>
      </c>
      <c r="R286" s="45" t="s">
        <v>783</v>
      </c>
      <c r="S286" s="167" t="str">
        <f t="shared" si="121"/>
        <v>31?XH1</v>
      </c>
      <c r="T286" s="25" t="str">
        <f t="shared" si="114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918</v>
      </c>
      <c r="Z286" s="150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919</v>
      </c>
      <c r="AJ286" s="156">
        <v>12</v>
      </c>
      <c r="AK286" s="156">
        <v>2</v>
      </c>
      <c r="AL286" s="39">
        <v>14</v>
      </c>
      <c r="AM286" s="67">
        <f t="shared" si="119"/>
        <v>4.666666666666667</v>
      </c>
      <c r="AN286" s="168">
        <f t="shared" si="120"/>
        <v>0.8571428571428571</v>
      </c>
    </row>
    <row r="287" spans="1:40" customFormat="1" ht="15.75" x14ac:dyDescent="0.25">
      <c r="A287" s="70" t="s">
        <v>912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763</v>
      </c>
      <c r="H287" s="36" t="s">
        <v>64</v>
      </c>
      <c r="I287" s="36" t="s">
        <v>39</v>
      </c>
      <c r="J287" s="36" t="s">
        <v>342</v>
      </c>
      <c r="K287" s="36" t="s">
        <v>763</v>
      </c>
      <c r="L287" s="36" t="s">
        <v>64</v>
      </c>
      <c r="M287" s="36" t="s">
        <v>253</v>
      </c>
      <c r="N287" s="26" t="str">
        <f t="shared" si="107"/>
        <v>elegansXelegans</v>
      </c>
      <c r="O287" s="166" t="str">
        <f t="shared" si="108"/>
        <v>elegansXelegans</v>
      </c>
      <c r="P287" s="112">
        <v>43347</v>
      </c>
      <c r="Q287" s="25">
        <v>32</v>
      </c>
      <c r="R287" s="36" t="s">
        <v>794</v>
      </c>
      <c r="S287" s="167" t="str">
        <f t="shared" si="121"/>
        <v>32?XL26</v>
      </c>
      <c r="T287" s="25" t="str">
        <f t="shared" si="114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918</v>
      </c>
      <c r="Z287" s="150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919</v>
      </c>
      <c r="AJ287" s="156">
        <v>72</v>
      </c>
      <c r="AK287" s="156">
        <v>78</v>
      </c>
      <c r="AL287" s="39">
        <v>150</v>
      </c>
      <c r="AM287" s="67">
        <f t="shared" si="119"/>
        <v>50</v>
      </c>
      <c r="AN287" s="168">
        <f t="shared" si="120"/>
        <v>0.48</v>
      </c>
    </row>
    <row r="288" spans="1:40" customFormat="1" ht="15.75" x14ac:dyDescent="0.25">
      <c r="A288" s="70" t="s">
        <v>912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763</v>
      </c>
      <c r="H288" s="36" t="s">
        <v>64</v>
      </c>
      <c r="I288" s="36" t="s">
        <v>39</v>
      </c>
      <c r="J288" s="36" t="s">
        <v>342</v>
      </c>
      <c r="K288" s="36" t="s">
        <v>763</v>
      </c>
      <c r="L288" s="36" t="s">
        <v>64</v>
      </c>
      <c r="M288" s="36" t="s">
        <v>253</v>
      </c>
      <c r="N288" s="26" t="str">
        <f t="shared" si="107"/>
        <v>elegansXelegans</v>
      </c>
      <c r="O288" s="166" t="str">
        <f t="shared" si="108"/>
        <v>elegansXelegans</v>
      </c>
      <c r="P288" s="160">
        <v>43346</v>
      </c>
      <c r="Q288" s="25">
        <v>33</v>
      </c>
      <c r="R288" s="155" t="s">
        <v>799</v>
      </c>
      <c r="S288" s="167" t="str">
        <f t="shared" si="121"/>
        <v>33?XL35</v>
      </c>
      <c r="T288" s="25" t="str">
        <f t="shared" si="114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918</v>
      </c>
      <c r="Z288" s="150" t="s">
        <v>47</v>
      </c>
      <c r="AA288" s="118">
        <v>1</v>
      </c>
      <c r="AB288" s="118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919</v>
      </c>
      <c r="AJ288" s="156">
        <v>10</v>
      </c>
      <c r="AK288" s="156">
        <v>5</v>
      </c>
      <c r="AL288" s="39">
        <v>15</v>
      </c>
      <c r="AM288" s="67">
        <f t="shared" si="119"/>
        <v>15</v>
      </c>
      <c r="AN288" s="168">
        <f t="shared" si="120"/>
        <v>0.66666666666666663</v>
      </c>
    </row>
    <row r="289" spans="1:40" customFormat="1" ht="15.75" x14ac:dyDescent="0.25">
      <c r="A289" s="70" t="s">
        <v>912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763</v>
      </c>
      <c r="H289" s="36" t="s">
        <v>64</v>
      </c>
      <c r="I289" s="36" t="s">
        <v>39</v>
      </c>
      <c r="J289" s="36" t="s">
        <v>342</v>
      </c>
      <c r="K289" s="36" t="s">
        <v>763</v>
      </c>
      <c r="L289" s="36" t="s">
        <v>64</v>
      </c>
      <c r="M289" s="36" t="s">
        <v>253</v>
      </c>
      <c r="N289" s="26" t="str">
        <f t="shared" si="107"/>
        <v>elegansXelegans</v>
      </c>
      <c r="O289" s="166" t="str">
        <f t="shared" si="108"/>
        <v>elegansXelegans</v>
      </c>
      <c r="P289" s="112">
        <v>43348</v>
      </c>
      <c r="Q289" s="25">
        <v>34</v>
      </c>
      <c r="R289" s="45" t="s">
        <v>393</v>
      </c>
      <c r="S289" s="167" t="str">
        <f t="shared" si="121"/>
        <v>34?XL38</v>
      </c>
      <c r="T289" s="25" t="str">
        <f t="shared" si="114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918</v>
      </c>
      <c r="Z289" s="150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919</v>
      </c>
      <c r="AJ289" s="156">
        <v>13</v>
      </c>
      <c r="AK289" s="156">
        <v>8</v>
      </c>
      <c r="AL289" s="39">
        <v>21</v>
      </c>
      <c r="AM289" s="67">
        <f t="shared" si="119"/>
        <v>21</v>
      </c>
      <c r="AN289" s="168">
        <f t="shared" si="120"/>
        <v>0.61904761904761907</v>
      </c>
    </row>
    <row r="290" spans="1:40" customFormat="1" ht="15.75" x14ac:dyDescent="0.25">
      <c r="A290" s="70" t="s">
        <v>912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763</v>
      </c>
      <c r="H290" s="36" t="s">
        <v>64</v>
      </c>
      <c r="I290" s="36" t="s">
        <v>39</v>
      </c>
      <c r="J290" s="36" t="s">
        <v>342</v>
      </c>
      <c r="K290" s="36" t="s">
        <v>763</v>
      </c>
      <c r="L290" s="36" t="s">
        <v>64</v>
      </c>
      <c r="M290" s="36" t="s">
        <v>253</v>
      </c>
      <c r="N290" s="26" t="str">
        <f t="shared" si="107"/>
        <v>elegansXelegans</v>
      </c>
      <c r="O290" s="166" t="str">
        <f t="shared" si="108"/>
        <v>elegansXelegans</v>
      </c>
      <c r="P290" s="160">
        <v>43347</v>
      </c>
      <c r="Q290" s="25">
        <v>35</v>
      </c>
      <c r="R290" s="155" t="s">
        <v>794</v>
      </c>
      <c r="S290" s="167" t="str">
        <f t="shared" si="121"/>
        <v>35?XL26</v>
      </c>
      <c r="T290" s="25" t="str">
        <f t="shared" si="114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918</v>
      </c>
      <c r="Z290" s="150" t="s">
        <v>47</v>
      </c>
      <c r="AA290" s="155">
        <v>3</v>
      </c>
      <c r="AB290" s="155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919</v>
      </c>
      <c r="AJ290" s="156">
        <v>180</v>
      </c>
      <c r="AK290" s="156">
        <v>55</v>
      </c>
      <c r="AL290" s="39">
        <v>235</v>
      </c>
      <c r="AM290" s="67">
        <f t="shared" si="119"/>
        <v>78.333333333333329</v>
      </c>
      <c r="AN290" s="168">
        <f t="shared" si="120"/>
        <v>0.76595744680851063</v>
      </c>
    </row>
    <row r="291" spans="1:40" customFormat="1" ht="15.75" x14ac:dyDescent="0.25">
      <c r="A291" s="70" t="s">
        <v>912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763</v>
      </c>
      <c r="H291" s="36" t="s">
        <v>64</v>
      </c>
      <c r="I291" s="36" t="s">
        <v>39</v>
      </c>
      <c r="J291" s="36" t="s">
        <v>342</v>
      </c>
      <c r="K291" s="36" t="s">
        <v>763</v>
      </c>
      <c r="L291" s="36" t="s">
        <v>64</v>
      </c>
      <c r="M291" s="43" t="s">
        <v>258</v>
      </c>
      <c r="N291" s="26" t="str">
        <f t="shared" si="107"/>
        <v>elegansXelegans</v>
      </c>
      <c r="O291" s="166" t="str">
        <f t="shared" si="108"/>
        <v>elegansXelegans</v>
      </c>
      <c r="P291" s="160">
        <v>43346</v>
      </c>
      <c r="Q291" s="25">
        <v>36</v>
      </c>
      <c r="R291" s="155" t="s">
        <v>593</v>
      </c>
      <c r="S291" s="167" t="str">
        <f t="shared" si="121"/>
        <v>36?XL39</v>
      </c>
      <c r="T291" s="25" t="str">
        <f t="shared" si="114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918</v>
      </c>
      <c r="Z291" s="150" t="s">
        <v>47</v>
      </c>
      <c r="AA291" s="118">
        <v>2</v>
      </c>
      <c r="AB291" s="118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919</v>
      </c>
      <c r="AJ291" s="156">
        <v>98</v>
      </c>
      <c r="AK291" s="156">
        <v>74</v>
      </c>
      <c r="AL291" s="39">
        <v>172</v>
      </c>
      <c r="AM291" s="67">
        <f t="shared" si="119"/>
        <v>172</v>
      </c>
      <c r="AN291" s="168">
        <f t="shared" si="120"/>
        <v>0.56976744186046513</v>
      </c>
    </row>
    <row r="292" spans="1:40" customFormat="1" ht="15.75" x14ac:dyDescent="0.25">
      <c r="A292" s="70" t="s">
        <v>912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763</v>
      </c>
      <c r="H292" s="36" t="s">
        <v>64</v>
      </c>
      <c r="I292" s="36" t="s">
        <v>39</v>
      </c>
      <c r="J292" s="36" t="s">
        <v>342</v>
      </c>
      <c r="K292" s="36" t="s">
        <v>763</v>
      </c>
      <c r="L292" s="36" t="s">
        <v>64</v>
      </c>
      <c r="M292" s="36" t="s">
        <v>253</v>
      </c>
      <c r="N292" s="26" t="str">
        <f t="shared" si="107"/>
        <v>elegansXelegans</v>
      </c>
      <c r="O292" s="166" t="str">
        <f t="shared" si="108"/>
        <v>elegansXelegans</v>
      </c>
      <c r="P292" s="154">
        <v>43349</v>
      </c>
      <c r="Q292" s="25">
        <v>37</v>
      </c>
      <c r="R292" s="155" t="s">
        <v>810</v>
      </c>
      <c r="S292" s="167" t="str">
        <f t="shared" si="121"/>
        <v>37?XL50</v>
      </c>
      <c r="T292" s="25" t="str">
        <f t="shared" si="114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918</v>
      </c>
      <c r="Z292" s="150" t="s">
        <v>47</v>
      </c>
      <c r="AA292" s="155">
        <v>1</v>
      </c>
      <c r="AB292" s="155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919</v>
      </c>
      <c r="AJ292" s="156">
        <v>42</v>
      </c>
      <c r="AK292" s="156">
        <v>54</v>
      </c>
      <c r="AL292" s="39">
        <v>96</v>
      </c>
      <c r="AM292" s="67">
        <f t="shared" si="119"/>
        <v>96</v>
      </c>
      <c r="AN292" s="168">
        <f t="shared" si="120"/>
        <v>0.4375</v>
      </c>
    </row>
    <row r="293" spans="1:40" customFormat="1" ht="15.75" x14ac:dyDescent="0.25">
      <c r="A293" s="70" t="s">
        <v>912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763</v>
      </c>
      <c r="H293" s="36" t="s">
        <v>64</v>
      </c>
      <c r="I293" s="36" t="s">
        <v>39</v>
      </c>
      <c r="J293" s="36" t="s">
        <v>342</v>
      </c>
      <c r="K293" s="36" t="s">
        <v>763</v>
      </c>
      <c r="L293" s="36" t="s">
        <v>64</v>
      </c>
      <c r="M293" s="43" t="s">
        <v>258</v>
      </c>
      <c r="N293" s="26" t="str">
        <f t="shared" si="107"/>
        <v>elegansXelegans</v>
      </c>
      <c r="O293" s="166" t="str">
        <f t="shared" si="108"/>
        <v>elegansXelegans</v>
      </c>
      <c r="P293" s="112">
        <v>43348</v>
      </c>
      <c r="Q293" s="25">
        <v>38</v>
      </c>
      <c r="R293" s="45" t="s">
        <v>785</v>
      </c>
      <c r="S293" s="167" t="str">
        <f t="shared" si="121"/>
        <v>38?XL16</v>
      </c>
      <c r="T293" s="25" t="str">
        <f t="shared" si="114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918</v>
      </c>
      <c r="Z293" s="150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919</v>
      </c>
      <c r="AJ293" s="156">
        <v>9</v>
      </c>
      <c r="AK293" s="156">
        <v>3</v>
      </c>
      <c r="AL293" s="39">
        <v>12</v>
      </c>
      <c r="AM293" s="67">
        <f t="shared" si="119"/>
        <v>12</v>
      </c>
      <c r="AN293" s="168">
        <f t="shared" si="120"/>
        <v>0.75</v>
      </c>
    </row>
    <row r="294" spans="1:40" customFormat="1" ht="15.75" x14ac:dyDescent="0.25">
      <c r="A294" s="161" t="s">
        <v>743</v>
      </c>
      <c r="B294" s="162">
        <v>2018</v>
      </c>
      <c r="C294" s="36" t="s">
        <v>38</v>
      </c>
      <c r="D294" s="25" t="s">
        <v>699</v>
      </c>
      <c r="E294" s="150" t="s">
        <v>39</v>
      </c>
      <c r="F294" s="36" t="s">
        <v>342</v>
      </c>
      <c r="G294" s="150" t="s">
        <v>746</v>
      </c>
      <c r="H294" s="36" t="s">
        <v>64</v>
      </c>
      <c r="I294" s="150" t="s">
        <v>39</v>
      </c>
      <c r="J294" s="36" t="s">
        <v>342</v>
      </c>
      <c r="K294" s="150" t="s">
        <v>746</v>
      </c>
      <c r="L294" s="36" t="s">
        <v>64</v>
      </c>
      <c r="M294" s="36" t="s">
        <v>258</v>
      </c>
      <c r="N294" s="26" t="str">
        <f t="shared" si="107"/>
        <v>elegansXelegans</v>
      </c>
      <c r="O294" s="166" t="str">
        <f t="shared" si="108"/>
        <v>elegansXelegans</v>
      </c>
      <c r="P294" s="152">
        <v>43687</v>
      </c>
      <c r="Q294" s="25"/>
      <c r="R294" s="36" t="s">
        <v>915</v>
      </c>
      <c r="S294" s="167" t="str">
        <f>SUBSTITUTE(SUBSTITUTE(SUBSTITUTE(R294," ",""),"♀","Fem_"),"♂","Mal_")</f>
        <v>B24*B10</v>
      </c>
      <c r="T294" s="25" t="str">
        <f t="shared" si="114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918</v>
      </c>
      <c r="Z294" s="150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919</v>
      </c>
      <c r="AJ294" s="44">
        <v>205</v>
      </c>
      <c r="AK294" s="44">
        <v>166</v>
      </c>
      <c r="AL294" s="39">
        <v>371</v>
      </c>
      <c r="AM294" s="67">
        <f t="shared" si="119"/>
        <v>185.5</v>
      </c>
      <c r="AN294" s="168">
        <f t="shared" si="120"/>
        <v>0.55256064690026951</v>
      </c>
    </row>
  </sheetData>
  <autoFilter ref="A1:AN294" xr:uid="{00000000-0009-0000-0000-000002000000}"/>
  <phoneticPr fontId="22" type="noConversion"/>
  <conditionalFormatting sqref="S240:S294">
    <cfRule type="duplicateValues" dxfId="4" priority="1"/>
  </conditionalFormatting>
  <conditionalFormatting sqref="S295:S1048576 S1:S239">
    <cfRule type="duplicateValues" dxfId="3" priority="2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/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Heterospecifics-elegansXgraellsii-LaxeXCachadas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Heterospecifics-elegansXgraellsii-LaxeXCachadas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Heterospecifics-elegansXgraellsii-LaxeXCachadas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>
    <tabColor rgb="FFFFFF99"/>
  </sheetPr>
  <dimension ref="A1:Q19"/>
  <sheetViews>
    <sheetView workbookViewId="0"/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2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08" t="s">
        <v>314</v>
      </c>
      <c r="P1" s="108" t="s">
        <v>331</v>
      </c>
      <c r="Q1" s="108" t="s">
        <v>332</v>
      </c>
    </row>
    <row r="2" spans="1:17" x14ac:dyDescent="0.25">
      <c r="A2" t="str" cm="1">
        <f t="array" ref="A2:A13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IFERROR(1-((D2/C2)/ConspecificsCorrections!$D$2),"NA")</f>
        <v>0.13165623802834892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IFERROR(1-((G2/F2)/ConspecificsCorrections!$D$3),"NA")</f>
        <v>0.20640445527323348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IFERROR(1-((J2/I2)/ConspecificsCorrections!$D$4),"NA")</f>
        <v>3.1633311814073584E-2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IFERROR(1-(M2/ConspecificsCorrections!$D$5),"NA")</f>
        <v>0.60776524192131953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IFERROR(1-(P2/ConspecificsCorrections!$D$6),"NA")</f>
        <v>-1.390413078386743E-2</v>
      </c>
    </row>
    <row r="3" spans="1:17" x14ac:dyDescent="0.25">
      <c r="A3" t="str">
        <v>Conspecifics-graellsiiXgraellsii-MontalvoXMontalvo</v>
      </c>
      <c r="B3" s="45" t="s">
        <v>47</v>
      </c>
      <c r="C3" s="36">
        <f>COUNTIFS('2019_R'!B$2:B$999,'2019_Summaries'!A3,'2019_R'!C$2:C$999,"&gt;-1")</f>
        <v>10</v>
      </c>
      <c r="D3" s="38">
        <f>SUMIF('2019_R'!B$2:B$999,'2019_Summaries'!A3,'2019_R'!C$2:C$999)</f>
        <v>10</v>
      </c>
      <c r="E3" s="79">
        <f>IFERROR(1-((D3/C3)/ConspecificsCorrections!$D$2),"NA")</f>
        <v>-4.7120418848167533E-2</v>
      </c>
      <c r="F3" s="36">
        <f>COUNTIFS('2019_R'!B$2:B$999,'2019_Summaries'!A3,'2019_R'!D$2:D$999,"&gt;-1")</f>
        <v>10</v>
      </c>
      <c r="G3" s="73">
        <f>SUMIF('2019_R'!$B$2:$B$999,'2019_Summaries'!$A3,'2019_R'!D$2:D$999)</f>
        <v>10</v>
      </c>
      <c r="H3" s="71">
        <f>IFERROR(1-((G3/F3)/ConspecificsCorrections!$D$3),"NA")</f>
        <v>-7.9289940828402239E-2</v>
      </c>
      <c r="I3" s="44">
        <f>COUNTIFS('2019_R'!B$2:B$999,'2019_Summaries'!A3,'2019_R'!E$2:E$999,"&gt;-1")</f>
        <v>12</v>
      </c>
      <c r="J3" s="44">
        <f>COUNTIFS('2019_R'!B$2:B$999,'2019_Summaries'!A3,'2019_R'!E$2:E$999,"&gt;0")</f>
        <v>12</v>
      </c>
      <c r="K3" s="71">
        <f>IFERROR(1-((J3/I3)/ConspecificsCorrections!$D$4),"NA")</f>
        <v>-8.4570690768237533E-2</v>
      </c>
      <c r="L3" s="44">
        <f t="shared" ref="L3:L6" si="0">J3</f>
        <v>12</v>
      </c>
      <c r="M3" s="80">
        <f>IFERROR(AVERAGEIFS('2019_R'!$F$2:$F$999,'2019_R'!$E$2:$E$999,"&gt;0",'2019_R'!$B$2:$B$999,'2019_Summaries'!$A3),"NA")</f>
        <v>91.874999999999986</v>
      </c>
      <c r="N3" s="71">
        <f>IFERROR(1-(M3/ConspecificsCorrections!$D$5),"NA")</f>
        <v>0.59747671012198866</v>
      </c>
      <c r="O3" s="44">
        <f t="shared" ref="O3:O6" si="1">L3</f>
        <v>12</v>
      </c>
      <c r="P3" s="79">
        <f>IFERROR(AVERAGEIFS('2019_R'!$G$2:$G$999,'2019_R'!$E$2:$E$999,"&gt;0",'2019_R'!$B$2:$B$999,'2019_Summaries'!$A3),"NA")</f>
        <v>0.48795454545454542</v>
      </c>
      <c r="Q3" s="71">
        <f>IFERROR(1-(P3/ConspecificsCorrections!$D$6),"NA")</f>
        <v>0.3287330636207908</v>
      </c>
    </row>
    <row r="4" spans="1:17" x14ac:dyDescent="0.25">
      <c r="A4" t="str">
        <v>Heterospecifics-elegansXgraellsii-LaxeXCachadas</v>
      </c>
      <c r="B4" s="45" t="s">
        <v>47</v>
      </c>
      <c r="C4" s="36">
        <f>COUNTIFS('2019_R'!B$2:B$999,'2019_Summaries'!A4,'2019_R'!C$2:C$999,"&gt;-1")</f>
        <v>63</v>
      </c>
      <c r="D4" s="38">
        <f>SUMIF('2019_R'!B$2:B$999,'2019_Summaries'!A4,'2019_R'!C$2:C$999)</f>
        <v>50</v>
      </c>
      <c r="E4" s="79">
        <f>IFERROR(1-((D4/C4)/ConspecificsCorrections!$D$2),"NA")</f>
        <v>0.16895204853320034</v>
      </c>
      <c r="F4" s="36">
        <f>COUNTIFS('2019_R'!B$2:B$999,'2019_Summaries'!A4,'2019_R'!D$2:D$999,"&gt;-1")</f>
        <v>50</v>
      </c>
      <c r="G4" s="73">
        <f>SUMIF('2019_R'!$B$2:$B$999,'2019_Summaries'!$A4,'2019_R'!D$2:D$999)</f>
        <v>40</v>
      </c>
      <c r="H4" s="71">
        <f>IFERROR(1-((G4/F4)/ConspecificsCorrections!$D$3),"NA")</f>
        <v>0.13656804733727812</v>
      </c>
      <c r="I4" s="44">
        <f>COUNTIFS('2019_R'!B$2:B$999,'2019_Summaries'!A4,'2019_R'!E$2:E$999,"&gt;-1")</f>
        <v>53</v>
      </c>
      <c r="J4" s="44">
        <f>COUNTIFS('2019_R'!B$2:B$999,'2019_Summaries'!A4,'2019_R'!E$2:E$999,"&gt;0")</f>
        <v>50</v>
      </c>
      <c r="K4" s="71">
        <f>IFERROR(1-((J4/I4)/ConspecificsCorrections!$D$4),"NA")</f>
        <v>-2.31798969511674E-2</v>
      </c>
      <c r="L4" s="44">
        <f t="shared" si="0"/>
        <v>50</v>
      </c>
      <c r="M4" s="80">
        <f>IFERROR(AVERAGEIFS('2019_R'!$F$2:$F$999,'2019_R'!$E$2:$E$999,"&gt;0",'2019_R'!$B$2:$B$999,'2019_Summaries'!$A4),"NA")</f>
        <v>79.90000000000002</v>
      </c>
      <c r="N4" s="71">
        <f>IFERROR(1-(M4/ConspecificsCorrections!$D$5),"NA")</f>
        <v>0.64994165048976194</v>
      </c>
      <c r="O4" s="44">
        <f t="shared" si="1"/>
        <v>50</v>
      </c>
      <c r="P4" s="79">
        <f>IFERROR(AVERAGEIFS('2019_R'!$G$2:$G$999,'2019_R'!$E$2:$E$999,"&gt;0",'2019_R'!$B$2:$B$999,'2019_Summaries'!$A4),"NA")</f>
        <v>0.56464655204783698</v>
      </c>
      <c r="Q4" s="71">
        <f>IFERROR(1-(P4/ConspecificsCorrections!$D$6),"NA")</f>
        <v>0.22322977691055657</v>
      </c>
    </row>
    <row r="5" spans="1:17" x14ac:dyDescent="0.25">
      <c r="A5" t="str">
        <v>Heterospecifics-elegansXgraellsii-LaxeXMontalvo</v>
      </c>
      <c r="B5" s="45" t="s">
        <v>47</v>
      </c>
      <c r="C5" s="36">
        <f>COUNTIFS('2019_R'!B$2:B$999,'2019_Summaries'!A5,'2019_R'!C$2:C$999,"&gt;-1")</f>
        <v>34</v>
      </c>
      <c r="D5" s="38">
        <f>SUMIF('2019_R'!B$2:B$999,'2019_Summaries'!A5,'2019_R'!C$2:C$999)</f>
        <v>25</v>
      </c>
      <c r="E5" s="79">
        <f>IFERROR(1-((D5/C5)/ConspecificsCorrections!$D$2),"NA")</f>
        <v>0.23005851555281787</v>
      </c>
      <c r="F5" s="36">
        <f>COUNTIFS('2019_R'!B$2:B$999,'2019_Summaries'!A5,'2019_R'!D$2:D$999,"&gt;-1")</f>
        <v>25</v>
      </c>
      <c r="G5" s="73">
        <f>SUMIF('2019_R'!$B$2:$B$999,'2019_Summaries'!$A5,'2019_R'!D$2:D$999)</f>
        <v>18</v>
      </c>
      <c r="H5" s="71">
        <f>IFERROR(1-((G5/F5)/ConspecificsCorrections!$D$3),"NA")</f>
        <v>0.22291124260355033</v>
      </c>
      <c r="I5" s="44">
        <f>COUNTIFS('2019_R'!B$2:B$999,'2019_Summaries'!A5,'2019_R'!E$2:E$999,"&gt;-1")</f>
        <v>13</v>
      </c>
      <c r="J5" s="44">
        <f>COUNTIFS('2019_R'!B$2:B$999,'2019_Summaries'!A5,'2019_R'!E$2:E$999,"&gt;0")</f>
        <v>13</v>
      </c>
      <c r="K5" s="71">
        <f>IFERROR(1-((J5/I5)/ConspecificsCorrections!$D$4),"NA")</f>
        <v>-8.4570690768237533E-2</v>
      </c>
      <c r="L5" s="44">
        <f t="shared" si="0"/>
        <v>13</v>
      </c>
      <c r="M5" s="80">
        <f>IFERROR(AVERAGEIFS('2019_R'!$F$2:$F$999,'2019_R'!$E$2:$E$999,"&gt;0",'2019_R'!$B$2:$B$999,'2019_Summaries'!$A5),"NA")</f>
        <v>103.58974358974358</v>
      </c>
      <c r="N5" s="71">
        <f>IFERROR(1-(M5/ConspecificsCorrections!$D$5),"NA")</f>
        <v>0.54615200666815533</v>
      </c>
      <c r="O5" s="44">
        <f t="shared" si="1"/>
        <v>13</v>
      </c>
      <c r="P5" s="79">
        <f>IFERROR(AVERAGEIFS('2019_R'!$G$2:$G$999,'2019_R'!$E$2:$E$999,"&gt;0",'2019_R'!$B$2:$B$999,'2019_Summaries'!$A5),"NA")</f>
        <v>0.54944496445562507</v>
      </c>
      <c r="Q5" s="71">
        <f>IFERROR(1-(P5/ConspecificsCorrections!$D$6),"NA")</f>
        <v>0.24414222301067157</v>
      </c>
    </row>
    <row r="6" spans="1:17" x14ac:dyDescent="0.25">
      <c r="A6" t="str">
        <v>Heterospecifics-graellsiiXelegans-CachadasXLaxe</v>
      </c>
      <c r="B6" s="45" t="s">
        <v>47</v>
      </c>
      <c r="C6" s="36">
        <f>COUNTIFS('2019_R'!B$2:B$999,'2019_Summaries'!A6,'2019_R'!C$2:C$999,"&gt;-1")</f>
        <v>19</v>
      </c>
      <c r="D6" s="38">
        <f>SUMIF('2019_R'!B$2:B$999,'2019_Summaries'!A6,'2019_R'!C$2:C$999)</f>
        <v>2</v>
      </c>
      <c r="E6" s="79">
        <f>IFERROR(1-((D6/C6)/ConspecificsCorrections!$D$2),"NA")</f>
        <v>0.88977679801598231</v>
      </c>
      <c r="F6" s="36">
        <f>COUNTIFS('2019_R'!B$2:B$999,'2019_Summaries'!A6,'2019_R'!D$2:D$999,"&gt;-1")</f>
        <v>2</v>
      </c>
      <c r="G6" s="73">
        <f>SUMIF('2019_R'!$B$2:$B$999,'2019_Summaries'!$A6,'2019_R'!D$2:D$999)</f>
        <v>1</v>
      </c>
      <c r="H6" s="71">
        <f>IFERROR(1-((G6/F6)/ConspecificsCorrections!$D$3),"NA")</f>
        <v>0.46035502958579888</v>
      </c>
      <c r="I6" s="44">
        <f>COUNTIFS('2019_R'!B$2:B$999,'2019_Summaries'!A6,'2019_R'!E$2:E$999,"&gt;-1")</f>
        <v>0</v>
      </c>
      <c r="J6" s="44">
        <f>COUNTIFS('2019_R'!B$2:B$999,'2019_Summaries'!A6,'2019_R'!E$2:E$999,"&gt;0")</f>
        <v>0</v>
      </c>
      <c r="K6" s="71" t="str">
        <f>IFERROR(1-((J6/I6)/ConspecificsCorrections!$D$4),"NA")</f>
        <v>NA</v>
      </c>
      <c r="L6" s="44">
        <f t="shared" si="0"/>
        <v>0</v>
      </c>
      <c r="M6" s="80" t="str">
        <f>IFERROR(AVERAGEIFS('2019_R'!$F$2:$F$999,'2019_R'!$E$2:$E$999,"&gt;0",'2019_R'!$B$2:$B$999,'2019_Summaries'!$A6),"NA")</f>
        <v>NA</v>
      </c>
      <c r="N6" s="71" t="str">
        <f>IFERROR(1-(M6/ConspecificsCorrections!$D$5),"NA")</f>
        <v>NA</v>
      </c>
      <c r="O6" s="44">
        <f t="shared" si="1"/>
        <v>0</v>
      </c>
      <c r="P6" s="79" t="str">
        <f>IFERROR(AVERAGEIFS('2019_R'!$G$2:$G$999,'2019_R'!$E$2:$E$999,"&gt;0",'2019_R'!$B$2:$B$999,'2019_Summaries'!$A6),"NA")</f>
        <v>NA</v>
      </c>
      <c r="Q6" s="71" t="str">
        <f>IFERROR(1-(P6/ConspecificsCorrections!$D$6),"NA")</f>
        <v>NA</v>
      </c>
    </row>
    <row r="7" spans="1:17" x14ac:dyDescent="0.25">
      <c r="A7" t="str">
        <v>Postzygotics-elegansXhybrid-SymEleX(H:LaxeXCachadas)</v>
      </c>
      <c r="B7" s="45" t="s">
        <v>47</v>
      </c>
      <c r="C7" s="36">
        <f>COUNTIFS('2019_R'!B$2:B$999,'2019_Summaries'!A7,'2019_R'!C$2:C$999,"&gt;-1")</f>
        <v>4</v>
      </c>
      <c r="D7" s="38">
        <f>SUMIF('2019_R'!B$2:B$999,'2019_Summaries'!A7,'2019_R'!C$2:C$999)</f>
        <v>4</v>
      </c>
      <c r="E7" s="79">
        <f>IFERROR(1-((D7/C7)/ConspecificsCorrections!$D$2),"NA")</f>
        <v>-4.7120418848167533E-2</v>
      </c>
      <c r="F7" s="36">
        <f>COUNTIFS('2019_R'!B$2:B$999,'2019_Summaries'!A7,'2019_R'!D$2:D$999,"&gt;-1")</f>
        <v>4</v>
      </c>
      <c r="G7" s="73">
        <f>SUMIF('2019_R'!$B$2:$B$999,'2019_Summaries'!$A7,'2019_R'!D$2:D$999)</f>
        <v>4</v>
      </c>
      <c r="H7" s="71">
        <f>IFERROR(1-((G7/F7)/ConspecificsCorrections!$D$3),"NA")</f>
        <v>-7.9289940828402239E-2</v>
      </c>
      <c r="I7" s="44">
        <f>COUNTIFS('2019_R'!B$2:B$999,'2019_Summaries'!A7,'2019_R'!E$2:E$999,"&gt;-1")</f>
        <v>4</v>
      </c>
      <c r="J7" s="44">
        <f>COUNTIFS('2019_R'!B$2:B$999,'2019_Summaries'!A7,'2019_R'!E$2:E$999,"&gt;0")</f>
        <v>4</v>
      </c>
      <c r="K7" s="71">
        <f>IFERROR(1-((J7/I7)/ConspecificsCorrections!$D$4),"NA")</f>
        <v>-8.4570690768237533E-2</v>
      </c>
      <c r="L7" s="44">
        <f t="shared" ref="L7:L11" si="2">J7</f>
        <v>4</v>
      </c>
      <c r="M7" s="80">
        <f>IFERROR(AVERAGEIFS('2019_R'!$F$2:$F$999,'2019_R'!$E$2:$E$999,"&gt;0",'2019_R'!$B$2:$B$999,'2019_Summaries'!$A7),"NA")</f>
        <v>6.75</v>
      </c>
      <c r="N7" s="71">
        <f>IFERROR(1-(M7/ConspecificsCorrections!$D$5),"NA")</f>
        <v>0.97042686033549308</v>
      </c>
      <c r="O7" s="44">
        <f t="shared" ref="O7:O11" si="3">L7</f>
        <v>4</v>
      </c>
      <c r="P7" s="79">
        <f>IFERROR(AVERAGEIFS('2019_R'!$G$2:$G$999,'2019_R'!$E$2:$E$999,"&gt;0",'2019_R'!$B$2:$B$999,'2019_Summaries'!$A7),"NA")</f>
        <v>0.73322510822510822</v>
      </c>
      <c r="Q7" s="71">
        <f>IFERROR(1-(P7/ConspecificsCorrections!$D$6),"NA")</f>
        <v>-8.6795515268573986E-3</v>
      </c>
    </row>
    <row r="8" spans="1:17" x14ac:dyDescent="0.25">
      <c r="A8" t="str">
        <v>Postzygotics-elegansXhybrid-SymEleX(H:LaxeXMontalvo)</v>
      </c>
      <c r="B8" s="45" t="s">
        <v>47</v>
      </c>
      <c r="C8" s="36">
        <f>COUNTIFS('2019_R'!B$2:B$999,'2019_Summaries'!A8,'2019_R'!C$2:C$999,"&gt;-1")</f>
        <v>15</v>
      </c>
      <c r="D8" s="38">
        <f>SUMIF('2019_R'!B$2:B$999,'2019_Summaries'!A8,'2019_R'!C$2:C$999)</f>
        <v>11</v>
      </c>
      <c r="E8" s="79">
        <f>IFERROR(1-((D8/C8)/ConspecificsCorrections!$D$2),"NA")</f>
        <v>0.23211169284467714</v>
      </c>
      <c r="F8" s="36">
        <f>COUNTIFS('2019_R'!B$2:B$999,'2019_Summaries'!A8,'2019_R'!D$2:D$999,"&gt;-1")</f>
        <v>11</v>
      </c>
      <c r="G8" s="73">
        <f>SUMIF('2019_R'!$B$2:$B$999,'2019_Summaries'!$A8,'2019_R'!D$2:D$999)</f>
        <v>10</v>
      </c>
      <c r="H8" s="71">
        <f>IFERROR(1-((G8/F8)/ConspecificsCorrections!$D$3),"NA")</f>
        <v>1.8827326519634258E-2</v>
      </c>
      <c r="I8" s="44">
        <f>COUNTIFS('2019_R'!B$2:B$999,'2019_Summaries'!A8,'2019_R'!E$2:E$999,"&gt;-1")</f>
        <v>11</v>
      </c>
      <c r="J8" s="44">
        <f>COUNTIFS('2019_R'!B$2:B$999,'2019_Summaries'!A8,'2019_R'!E$2:E$999,"&gt;0")</f>
        <v>9</v>
      </c>
      <c r="K8" s="71">
        <f>IFERROR(1-((J8/I8)/ConspecificsCorrections!$D$4),"NA")</f>
        <v>0.11262398028053289</v>
      </c>
      <c r="L8" s="44">
        <f t="shared" si="2"/>
        <v>9</v>
      </c>
      <c r="M8" s="80">
        <f>IFERROR(AVERAGEIFS('2019_R'!$F$2:$F$999,'2019_R'!$E$2:$E$999,"&gt;0",'2019_R'!$B$2:$B$999,'2019_Summaries'!$A8),"NA")</f>
        <v>124.33333333333333</v>
      </c>
      <c r="N8" s="71">
        <f>IFERROR(1-(M8/ConspecificsCorrections!$D$5),"NA")</f>
        <v>0.45527006938957548</v>
      </c>
      <c r="O8" s="44">
        <f t="shared" si="3"/>
        <v>9</v>
      </c>
      <c r="P8" s="79">
        <f>IFERROR(AVERAGEIFS('2019_R'!$G$2:$G$999,'2019_R'!$E$2:$E$999,"&gt;0",'2019_R'!$B$2:$B$999,'2019_Summaries'!$A8),"NA")</f>
        <v>0.64875816993464053</v>
      </c>
      <c r="Q8" s="71">
        <f>IFERROR(1-(P8/ConspecificsCorrections!$D$6),"NA")</f>
        <v>0.10751951541442129</v>
      </c>
    </row>
    <row r="9" spans="1:17" x14ac:dyDescent="0.25">
      <c r="A9" t="str">
        <v>Postzygotics-graellsiiXhybrid-SymGraX(H:LaxeXMontalvo)</v>
      </c>
      <c r="B9" s="45" t="s">
        <v>47</v>
      </c>
      <c r="C9" s="36">
        <f>COUNTIFS('2019_R'!B$2:B$999,'2019_Summaries'!A9,'2019_R'!C$2:C$999,"&gt;-1")</f>
        <v>1</v>
      </c>
      <c r="D9" s="38">
        <f>SUMIF('2019_R'!B$2:B$999,'2019_Summaries'!A9,'2019_R'!C$2:C$999)</f>
        <v>1</v>
      </c>
      <c r="E9" s="79">
        <f>IFERROR(1-((D9/C9)/ConspecificsCorrections!$D$2),"NA")</f>
        <v>-4.7120418848167533E-2</v>
      </c>
      <c r="F9" s="36">
        <f>COUNTIFS('2019_R'!B$2:B$999,'2019_Summaries'!A9,'2019_R'!D$2:D$999,"&gt;-1")</f>
        <v>1</v>
      </c>
      <c r="G9" s="73">
        <f>SUMIF('2019_R'!$B$2:$B$999,'2019_Summaries'!$A9,'2019_R'!D$2:D$999)</f>
        <v>1</v>
      </c>
      <c r="H9" s="71">
        <f>IFERROR(1-((G9/F9)/ConspecificsCorrections!$D$3),"NA")</f>
        <v>-7.9289940828402239E-2</v>
      </c>
      <c r="I9" s="44">
        <f>COUNTIFS('2019_R'!B$2:B$999,'2019_Summaries'!A9,'2019_R'!E$2:E$999,"&gt;-1")</f>
        <v>1</v>
      </c>
      <c r="J9" s="44">
        <f>COUNTIFS('2019_R'!B$2:B$999,'2019_Summaries'!A9,'2019_R'!E$2:E$999,"&gt;0")</f>
        <v>1</v>
      </c>
      <c r="K9" s="71">
        <f>IFERROR(1-((J9/I9)/ConspecificsCorrections!$D$4),"NA")</f>
        <v>-8.4570690768237533E-2</v>
      </c>
      <c r="L9" s="44">
        <f t="shared" si="2"/>
        <v>1</v>
      </c>
      <c r="M9" s="80">
        <f>IFERROR(AVERAGEIFS('2019_R'!$F$2:$F$999,'2019_R'!$E$2:$E$999,"&gt;0",'2019_R'!$B$2:$B$999,'2019_Summaries'!$A9),"NA")</f>
        <v>38.666666666666664</v>
      </c>
      <c r="N9" s="71">
        <f>IFERROR(1-(M9/ConspecificsCorrections!$D$5),"NA")</f>
        <v>0.83059337278603418</v>
      </c>
      <c r="O9" s="44">
        <f t="shared" si="3"/>
        <v>1</v>
      </c>
      <c r="P9" s="79">
        <f>IFERROR(AVERAGEIFS('2019_R'!$G$2:$G$999,'2019_R'!$E$2:$E$999,"&gt;0",'2019_R'!$B$2:$B$999,'2019_Summaries'!$A9),"NA")</f>
        <v>0.13793103448275862</v>
      </c>
      <c r="Q9" s="71">
        <f>IFERROR(1-(P9/ConspecificsCorrections!$D$6),"NA")</f>
        <v>0.81025170518166356</v>
      </c>
    </row>
    <row r="10" spans="1:17" x14ac:dyDescent="0.25">
      <c r="A10" t="str">
        <v>Postzygotics-hybridXelegans-(H:LaxeXMontalvo)XSymEle</v>
      </c>
      <c r="B10" s="45" t="s">
        <v>47</v>
      </c>
      <c r="C10" s="36">
        <f>COUNTIFS('2019_R'!B$2:B$999,'2019_Summaries'!A10,'2019_R'!C$2:C$999,"&gt;-1")</f>
        <v>8</v>
      </c>
      <c r="D10" s="38">
        <f>SUMIF('2019_R'!B$2:B$999,'2019_Summaries'!A10,'2019_R'!C$2:C$999)</f>
        <v>3</v>
      </c>
      <c r="E10" s="79">
        <f>IFERROR(1-((D10/C10)/ConspecificsCorrections!$D$2),"NA")</f>
        <v>0.60732984293193715</v>
      </c>
      <c r="F10" s="36">
        <f>COUNTIFS('2019_R'!B$2:B$999,'2019_Summaries'!A10,'2019_R'!D$2:D$999,"&gt;-1")</f>
        <v>3</v>
      </c>
      <c r="G10" s="73">
        <f>SUMIF('2019_R'!$B$2:$B$999,'2019_Summaries'!$A10,'2019_R'!D$2:D$999)</f>
        <v>2</v>
      </c>
      <c r="H10" s="71">
        <f>IFERROR(1-((G10/F10)/ConspecificsCorrections!$D$3),"NA")</f>
        <v>0.2804733727810651</v>
      </c>
      <c r="I10" s="44">
        <f>COUNTIFS('2019_R'!B$2:B$999,'2019_Summaries'!A10,'2019_R'!E$2:E$999,"&gt;-1")</f>
        <v>2</v>
      </c>
      <c r="J10" s="44">
        <f>COUNTIFS('2019_R'!B$2:B$999,'2019_Summaries'!A10,'2019_R'!E$2:E$999,"&gt;0")</f>
        <v>2</v>
      </c>
      <c r="K10" s="71">
        <f>IFERROR(1-((J10/I10)/ConspecificsCorrections!$D$4),"NA")</f>
        <v>-8.4570690768237533E-2</v>
      </c>
      <c r="L10" s="44">
        <f t="shared" si="2"/>
        <v>2</v>
      </c>
      <c r="M10" s="80">
        <f>IFERROR(AVERAGEIFS('2019_R'!$F$2:$F$999,'2019_R'!$E$2:$E$999,"&gt;0",'2019_R'!$B$2:$B$999,'2019_Summaries'!$A10),"NA")</f>
        <v>71.166666666666671</v>
      </c>
      <c r="N10" s="71">
        <f>IFERROR(1-(M10/ConspecificsCorrections!$D$5),"NA")</f>
        <v>0.68820418180877851</v>
      </c>
      <c r="O10" s="44">
        <f t="shared" si="3"/>
        <v>2</v>
      </c>
      <c r="P10" s="79">
        <f>IFERROR(AVERAGEIFS('2019_R'!$G$2:$G$999,'2019_R'!$E$2:$E$999,"&gt;0",'2019_R'!$B$2:$B$999,'2019_Summaries'!$A10),"NA")</f>
        <v>0.49172576832151299</v>
      </c>
      <c r="Q10" s="71">
        <f>IFERROR(1-(P10/ConspecificsCorrections!$D$6),"NA")</f>
        <v>0.323545086084985</v>
      </c>
    </row>
    <row r="11" spans="1:17" x14ac:dyDescent="0.25">
      <c r="A11" t="str">
        <v>Postzygotics-hybridXgraellsii-(H:LaxeXMontalvo)XSymGra</v>
      </c>
      <c r="B11" s="45" t="s">
        <v>47</v>
      </c>
      <c r="C11" s="36">
        <f>COUNTIFS('2019_R'!B$2:B$999,'2019_Summaries'!A11,'2019_R'!C$2:C$999,"&gt;-1")</f>
        <v>5</v>
      </c>
      <c r="D11" s="38">
        <f>SUMIF('2019_R'!B$2:B$999,'2019_Summaries'!A11,'2019_R'!C$2:C$999)</f>
        <v>5</v>
      </c>
      <c r="E11" s="79">
        <f>IFERROR(1-((D11/C11)/ConspecificsCorrections!$D$2),"NA")</f>
        <v>-4.7120418848167533E-2</v>
      </c>
      <c r="F11" s="36">
        <f>COUNTIFS('2019_R'!B$2:B$999,'2019_Summaries'!A11,'2019_R'!D$2:D$999,"&gt;-1")</f>
        <v>5</v>
      </c>
      <c r="G11" s="73">
        <f>SUMIF('2019_R'!$B$2:$B$999,'2019_Summaries'!$A11,'2019_R'!D$2:D$999)</f>
        <v>4</v>
      </c>
      <c r="H11" s="71">
        <f>IFERROR(1-((G11/F11)/ConspecificsCorrections!$D$3),"NA")</f>
        <v>0.13656804733727812</v>
      </c>
      <c r="I11" s="44">
        <f>COUNTIFS('2019_R'!B$2:B$999,'2019_Summaries'!A11,'2019_R'!E$2:E$999,"&gt;-1")</f>
        <v>4</v>
      </c>
      <c r="J11" s="44">
        <f>COUNTIFS('2019_R'!B$2:B$999,'2019_Summaries'!A11,'2019_R'!E$2:E$999,"&gt;0")</f>
        <v>4</v>
      </c>
      <c r="K11" s="71">
        <f>IFERROR(1-((J11/I11)/ConspecificsCorrections!$D$4),"NA")</f>
        <v>-8.4570690768237533E-2</v>
      </c>
      <c r="L11" s="44">
        <f t="shared" si="2"/>
        <v>4</v>
      </c>
      <c r="M11" s="80">
        <f>IFERROR(AVERAGEIFS('2019_R'!$F$2:$F$999,'2019_R'!$E$2:$E$999,"&gt;0",'2019_R'!$B$2:$B$999,'2019_Summaries'!$A11),"NA")</f>
        <v>110.41666666666666</v>
      </c>
      <c r="N11" s="71">
        <f>IFERROR(1-(M11/ConspecificsCorrections!$D$5),"NA")</f>
        <v>0.51624185116701582</v>
      </c>
      <c r="O11" s="44">
        <f t="shared" si="3"/>
        <v>4</v>
      </c>
      <c r="P11" s="79">
        <f>IFERROR(AVERAGEIFS('2019_R'!$G$2:$G$999,'2019_R'!$E$2:$E$999,"&gt;0",'2019_R'!$B$2:$B$999,'2019_Summaries'!$A11),"NA")</f>
        <v>7.1999999999999995E-2</v>
      </c>
      <c r="Q11" s="71">
        <f>IFERROR(1-(P11/ConspecificsCorrections!$D$6),"NA")</f>
        <v>0.90095139010482839</v>
      </c>
    </row>
    <row r="12" spans="1:17" x14ac:dyDescent="0.25">
      <c r="A12" t="str">
        <v>Postzygotics-hybridXhybrid-(H:LaxeXMontalvo)X(H:LaxeXMontalvo)</v>
      </c>
      <c r="B12" s="45" t="s">
        <v>47</v>
      </c>
      <c r="C12" s="36">
        <f>COUNTIFS('2019_R'!B$2:B$999,'2019_Summaries'!A12,'2019_R'!C$2:C$999,"&gt;-1")</f>
        <v>18</v>
      </c>
      <c r="D12" s="38">
        <f>SUMIF('2019_R'!B$2:B$999,'2019_Summaries'!A12,'2019_R'!C$2:C$999)</f>
        <v>16</v>
      </c>
      <c r="E12" s="79">
        <f>IFERROR(1-((D12/C12)/ConspecificsCorrections!$D$2),"NA")</f>
        <v>6.9226294357184415E-2</v>
      </c>
      <c r="F12" s="36">
        <f>COUNTIFS('2019_R'!B$2:B$999,'2019_Summaries'!A12,'2019_R'!D$2:D$999,"&gt;-1")</f>
        <v>16</v>
      </c>
      <c r="G12" s="73">
        <f>SUMIF('2019_R'!$B$2:$B$999,'2019_Summaries'!$A12,'2019_R'!D$2:D$999)</f>
        <v>16</v>
      </c>
      <c r="H12" s="71">
        <f>IFERROR(1-((G12/F12)/ConspecificsCorrections!$D$3),"NA")</f>
        <v>-7.9289940828402239E-2</v>
      </c>
      <c r="I12" s="44">
        <f>COUNTIFS('2019_R'!B$2:B$999,'2019_Summaries'!A12,'2019_R'!E$2:E$999,"&gt;-1")</f>
        <v>20</v>
      </c>
      <c r="J12" s="44">
        <f>COUNTIFS('2019_R'!B$2:B$999,'2019_Summaries'!A12,'2019_R'!E$2:E$999,"&gt;0")</f>
        <v>17</v>
      </c>
      <c r="K12" s="71">
        <f>IFERROR(1-((J12/I12)/ConspecificsCorrections!$D$4),"NA")</f>
        <v>7.8114912846998119E-2</v>
      </c>
      <c r="L12" s="44">
        <f t="shared" ref="L12" si="4">J12</f>
        <v>17</v>
      </c>
      <c r="M12" s="80">
        <f>IFERROR(AVERAGEIFS('2019_R'!$F$2:$F$999,'2019_R'!$E$2:$E$999,"&gt;0",'2019_R'!$B$2:$B$999,'2019_Summaries'!$A12),"NA")</f>
        <v>69.333333333333343</v>
      </c>
      <c r="N12" s="71">
        <f>IFERROR(1-(M12/ConspecificsCorrections!$D$5),"NA")</f>
        <v>0.69623639258185444</v>
      </c>
      <c r="O12" s="44">
        <f t="shared" ref="O12" si="5">L12</f>
        <v>17</v>
      </c>
      <c r="P12" s="79">
        <f>IFERROR(AVERAGEIFS('2019_R'!$G$2:$G$999,'2019_R'!$E$2:$E$999,"&gt;0",'2019_R'!$B$2:$B$999,'2019_Summaries'!$A12),"NA")</f>
        <v>0.19854493407594487</v>
      </c>
      <c r="Q12" s="71">
        <f>IFERROR(1-(P12/ConspecificsCorrections!$D$6),"NA")</f>
        <v>0.72686667052846066</v>
      </c>
    </row>
    <row r="13" spans="1:17" x14ac:dyDescent="0.25">
      <c r="A13">
        <v>0</v>
      </c>
      <c r="B13" s="45"/>
      <c r="C13" s="36"/>
      <c r="D13" s="38"/>
      <c r="E13" s="79"/>
      <c r="F13" s="36"/>
      <c r="G13" s="73"/>
      <c r="H13" s="71"/>
      <c r="I13" s="44"/>
      <c r="J13" s="44"/>
      <c r="K13" s="71"/>
      <c r="L13" s="44"/>
      <c r="M13" s="80"/>
      <c r="N13" s="71"/>
      <c r="O13" s="44"/>
      <c r="P13" s="79"/>
      <c r="Q13" s="71"/>
    </row>
    <row r="14" spans="1:17" x14ac:dyDescent="0.25"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</sheetData>
  <autoFilter ref="A1:Q20" xr:uid="{056A9521-C7FF-4ED4-B836-342422CEFB3C}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7"/>
  <sheetViews>
    <sheetView workbookViewId="0"/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16" t="s">
        <v>708</v>
      </c>
      <c r="E1" s="217"/>
      <c r="F1" s="217"/>
      <c r="G1" s="218"/>
      <c r="H1" s="213" t="s">
        <v>920</v>
      </c>
      <c r="I1" s="214"/>
      <c r="J1" s="214"/>
      <c r="K1" s="215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1" t="s">
        <v>56</v>
      </c>
      <c r="H2" s="106" t="s">
        <v>560</v>
      </c>
      <c r="I2" s="7" t="s">
        <v>2</v>
      </c>
      <c r="J2" s="7" t="s">
        <v>55</v>
      </c>
      <c r="K2" s="107" t="s">
        <v>56</v>
      </c>
    </row>
    <row r="3" spans="1:11" ht="14.45" customHeight="1" x14ac:dyDescent="0.25">
      <c r="A3" s="219" t="s">
        <v>252</v>
      </c>
      <c r="B3" s="123" t="s">
        <v>712</v>
      </c>
      <c r="C3" s="9" t="s">
        <v>562</v>
      </c>
      <c r="D3" s="97" t="s">
        <v>922</v>
      </c>
      <c r="E3" s="95">
        <f>Allopatrics_Summaries!C$5</f>
        <v>3</v>
      </c>
      <c r="F3" s="95">
        <f>Allopatrics_Summaries!D$5</f>
        <v>3</v>
      </c>
      <c r="G3" s="124">
        <f>Allopatrics_Summaries!E$5</f>
        <v>-4.7120418848167533E-2</v>
      </c>
      <c r="H3" s="100" t="s">
        <v>719</v>
      </c>
      <c r="I3" s="95">
        <f>'2001_Summaries'!C$4</f>
        <v>5</v>
      </c>
      <c r="J3" s="95">
        <f>'2001_Summaries'!D$4</f>
        <v>3</v>
      </c>
      <c r="K3" s="124">
        <f>'2001_Summaries'!E$4</f>
        <v>0.37172774869109948</v>
      </c>
    </row>
    <row r="4" spans="1:11" ht="14.45" customHeight="1" x14ac:dyDescent="0.25">
      <c r="A4" s="220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2">
        <f>Allopatrics_Summaries!E$9</f>
        <v>-4.7120418848167533E-2</v>
      </c>
      <c r="H4" s="100" t="s">
        <v>577</v>
      </c>
      <c r="I4" s="2">
        <f>'2019_Summaries'!C$2</f>
        <v>41</v>
      </c>
      <c r="J4" s="2">
        <f>'2019_Summaries'!D$2</f>
        <v>34</v>
      </c>
      <c r="K4" s="102">
        <f>'2019_Summaries'!E$2</f>
        <v>0.13165623802834892</v>
      </c>
    </row>
    <row r="5" spans="1:11" ht="14.45" customHeight="1" x14ac:dyDescent="0.25">
      <c r="A5" s="220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2">
        <f>Allopatrics_Summaries!E$12</f>
        <v>-4.7120418848167533E-2</v>
      </c>
      <c r="I5" s="2"/>
      <c r="J5" s="2"/>
      <c r="K5" s="102"/>
    </row>
    <row r="6" spans="1:11" ht="14.45" customHeight="1" x14ac:dyDescent="0.25">
      <c r="A6" s="220"/>
      <c r="B6" s="8" t="s">
        <v>712</v>
      </c>
      <c r="C6" s="127" t="s">
        <v>562</v>
      </c>
      <c r="D6" s="128" t="s">
        <v>710</v>
      </c>
      <c r="E6" s="129">
        <f>Allopatrics_Summaries!C$20</f>
        <v>4</v>
      </c>
      <c r="F6" s="129">
        <f>Allopatrics_Summaries!D$20</f>
        <v>3</v>
      </c>
      <c r="G6" s="130">
        <f>Allopatrics_Summaries!E$20</f>
        <v>0.21465968586387429</v>
      </c>
      <c r="H6" s="131"/>
      <c r="I6" s="129"/>
      <c r="J6" s="129"/>
      <c r="K6" s="130"/>
    </row>
    <row r="7" spans="1:11" ht="14.45" customHeight="1" x14ac:dyDescent="0.25">
      <c r="A7" s="220"/>
      <c r="B7" s="8" t="s">
        <v>712</v>
      </c>
      <c r="C7" s="9" t="s">
        <v>563</v>
      </c>
      <c r="D7" s="98" t="s">
        <v>740</v>
      </c>
      <c r="E7" s="2">
        <f>Allopatrics_Summaries!C$21</f>
        <v>0</v>
      </c>
      <c r="F7" s="2">
        <f>Allopatrics_Summaries!D$21</f>
        <v>0</v>
      </c>
      <c r="G7" s="102" t="str">
        <f>Allopatrics_Summaries!E$21</f>
        <v>NA</v>
      </c>
      <c r="H7" s="100" t="s">
        <v>720</v>
      </c>
      <c r="I7" s="2">
        <f>'2001_Summaries'!C$5</f>
        <v>2</v>
      </c>
      <c r="J7" s="2">
        <f>'2001_Summaries'!D$5</f>
        <v>2</v>
      </c>
      <c r="K7" s="102">
        <f>'2001_Summaries'!E$5</f>
        <v>-4.7120418848167533E-2</v>
      </c>
    </row>
    <row r="8" spans="1:11" ht="14.45" customHeight="1" x14ac:dyDescent="0.25">
      <c r="A8" s="220"/>
      <c r="B8" s="8" t="s">
        <v>712</v>
      </c>
      <c r="C8" s="125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2">
        <f>Allopatrics_Summaries!E$22</f>
        <v>4.8072346501665919E-2</v>
      </c>
      <c r="H8" s="100" t="s">
        <v>578</v>
      </c>
      <c r="I8" s="2">
        <f>'2019_Summaries'!C$3</f>
        <v>10</v>
      </c>
      <c r="J8" s="2">
        <f>'2019_Summaries'!D$3</f>
        <v>10</v>
      </c>
      <c r="K8" s="102">
        <f>'2019_Summaries'!E$3</f>
        <v>-4.7120418848167533E-2</v>
      </c>
    </row>
    <row r="9" spans="1:11" ht="14.45" customHeight="1" x14ac:dyDescent="0.25">
      <c r="A9" s="220"/>
      <c r="B9" s="169" t="s">
        <v>712</v>
      </c>
      <c r="C9" s="171" t="s">
        <v>563</v>
      </c>
      <c r="D9" s="170" t="s">
        <v>951</v>
      </c>
      <c r="E9" s="2">
        <f>Allopatrics_Summaries!C$23</f>
        <v>14</v>
      </c>
      <c r="F9" s="93">
        <f>Allopatrics_Summaries!D$23</f>
        <v>14</v>
      </c>
      <c r="G9" s="103">
        <f>Allopatrics_Summaries!E$23</f>
        <v>-4.7120418848167533E-2</v>
      </c>
      <c r="H9" s="109"/>
      <c r="I9" s="93"/>
      <c r="J9" s="93"/>
      <c r="K9" s="103"/>
    </row>
    <row r="10" spans="1:11" ht="14.45" customHeight="1" x14ac:dyDescent="0.25">
      <c r="A10" s="220"/>
      <c r="B10" s="8" t="s">
        <v>713</v>
      </c>
      <c r="C10" s="125" t="s">
        <v>564</v>
      </c>
      <c r="D10" s="1" t="s">
        <v>921</v>
      </c>
      <c r="E10" s="133">
        <f>Allopatrics_Summaries!C$24</f>
        <v>7</v>
      </c>
      <c r="F10" s="133">
        <f>Allopatrics_Summaries!D$24</f>
        <v>7</v>
      </c>
      <c r="G10" s="134">
        <f>Allopatrics_Summaries!E$24</f>
        <v>-4.7120418848167533E-2</v>
      </c>
      <c r="H10" s="135" t="s">
        <v>741</v>
      </c>
      <c r="I10" s="133">
        <f>'2001_Summaries'!C$7</f>
        <v>0</v>
      </c>
      <c r="J10" s="133">
        <f>'2001_Summaries'!D$7</f>
        <v>0</v>
      </c>
      <c r="K10" s="134" t="str">
        <f>'2001_Summaries'!E$7</f>
        <v>NA</v>
      </c>
    </row>
    <row r="11" spans="1:11" ht="14.45" customHeight="1" x14ac:dyDescent="0.25">
      <c r="A11" s="220"/>
      <c r="B11" s="8" t="s">
        <v>713</v>
      </c>
      <c r="C11" s="125" t="s">
        <v>564</v>
      </c>
      <c r="D11" s="98" t="s">
        <v>571</v>
      </c>
      <c r="E11" s="2">
        <f>Allopatrics_Summaries!C$25</f>
        <v>42</v>
      </c>
      <c r="F11" s="2">
        <f>Allopatrics_Summaries!D$25</f>
        <v>34</v>
      </c>
      <c r="G11" s="102">
        <f>Allopatrics_Summaries!E$25</f>
        <v>0.15233108950386431</v>
      </c>
      <c r="H11" s="100" t="s">
        <v>721</v>
      </c>
      <c r="I11" s="2">
        <f>'2001_Summaries'!C$8</f>
        <v>1</v>
      </c>
      <c r="J11" s="2">
        <f>'2001_Summaries'!D$8</f>
        <v>1</v>
      </c>
      <c r="K11" s="102">
        <f>'2001_Summaries'!E$8</f>
        <v>-4.7120418848167533E-2</v>
      </c>
    </row>
    <row r="12" spans="1:11" ht="14.45" customHeight="1" x14ac:dyDescent="0.25">
      <c r="A12" s="220"/>
      <c r="B12" s="8" t="s">
        <v>713</v>
      </c>
      <c r="C12" s="125" t="s">
        <v>564</v>
      </c>
      <c r="D12" s="98" t="s">
        <v>572</v>
      </c>
      <c r="E12" s="2">
        <f>Allopatrics_Summaries!C$26</f>
        <v>6</v>
      </c>
      <c r="F12" s="2">
        <f>Allopatrics_Summaries!D$26</f>
        <v>4</v>
      </c>
      <c r="G12" s="102">
        <f>Allopatrics_Summaries!E$26</f>
        <v>0.30191972076788831</v>
      </c>
      <c r="H12" s="100" t="s">
        <v>722</v>
      </c>
      <c r="I12" s="2">
        <f>'2001_Summaries'!C$10</f>
        <v>7</v>
      </c>
      <c r="J12" s="2">
        <f>'2001_Summaries'!D$10</f>
        <v>7</v>
      </c>
      <c r="K12" s="102">
        <f>'2001_Summaries'!E$10</f>
        <v>-4.7120418848167533E-2</v>
      </c>
    </row>
    <row r="13" spans="1:11" ht="14.45" customHeight="1" x14ac:dyDescent="0.25">
      <c r="A13" s="220"/>
      <c r="B13" s="8" t="s">
        <v>713</v>
      </c>
      <c r="C13" s="125" t="s">
        <v>564</v>
      </c>
      <c r="D13" s="98" t="s">
        <v>573</v>
      </c>
      <c r="E13" s="172">
        <f>Allopatrics_Summaries!C$27</f>
        <v>15</v>
      </c>
      <c r="F13" s="2">
        <f>Allopatrics_Summaries!D$27</f>
        <v>13</v>
      </c>
      <c r="G13" s="183">
        <f>Allopatrics_Summaries!E$27</f>
        <v>9.2495636998254693E-2</v>
      </c>
      <c r="H13" s="100" t="s">
        <v>579</v>
      </c>
      <c r="I13" s="2">
        <f>'2019_Summaries'!C$4</f>
        <v>63</v>
      </c>
      <c r="J13" s="2">
        <f>'2019_Summaries'!D$4</f>
        <v>50</v>
      </c>
      <c r="K13" s="102">
        <f>'2019_Summaries'!E$4</f>
        <v>0.16895204853320034</v>
      </c>
    </row>
    <row r="14" spans="1:11" ht="14.45" customHeight="1" x14ac:dyDescent="0.25">
      <c r="A14" s="220"/>
      <c r="B14" s="8" t="s">
        <v>713</v>
      </c>
      <c r="C14" s="148" t="s">
        <v>564</v>
      </c>
      <c r="D14" s="128"/>
      <c r="E14" s="129"/>
      <c r="F14" s="129"/>
      <c r="G14" s="130"/>
      <c r="H14" s="131" t="s">
        <v>580</v>
      </c>
      <c r="I14" s="129">
        <f>'2019_Summaries'!C$5</f>
        <v>34</v>
      </c>
      <c r="J14" s="129">
        <f>'2019_Summaries'!D$5</f>
        <v>25</v>
      </c>
      <c r="K14" s="130">
        <f>'2019_Summaries'!E$5</f>
        <v>0.23005851555281787</v>
      </c>
    </row>
    <row r="15" spans="1:11" ht="14.45" customHeight="1" x14ac:dyDescent="0.25">
      <c r="A15" s="220"/>
      <c r="B15" s="1" t="s">
        <v>713</v>
      </c>
      <c r="C15" s="9" t="s">
        <v>565</v>
      </c>
      <c r="D15" s="98" t="s">
        <v>574</v>
      </c>
      <c r="E15" s="2">
        <f>Allopatrics_Summaries!C$28</f>
        <v>11</v>
      </c>
      <c r="F15" s="2">
        <f>Allopatrics_Summaries!D$28</f>
        <v>9</v>
      </c>
      <c r="G15" s="102">
        <f>Allopatrics_Summaries!E$28</f>
        <v>0.14326511185149915</v>
      </c>
      <c r="H15" s="100" t="s">
        <v>723</v>
      </c>
      <c r="I15" s="2">
        <f>'2001_Summaries'!C$11</f>
        <v>4</v>
      </c>
      <c r="J15" s="2">
        <f>'2001_Summaries'!D$11</f>
        <v>3</v>
      </c>
      <c r="K15" s="102">
        <f>'2001_Summaries'!E$11</f>
        <v>0.21465968586387429</v>
      </c>
    </row>
    <row r="16" spans="1:11" ht="14.45" customHeight="1" x14ac:dyDescent="0.25">
      <c r="A16" s="220"/>
      <c r="B16" s="8" t="s">
        <v>713</v>
      </c>
      <c r="C16" s="125" t="s">
        <v>565</v>
      </c>
      <c r="D16" s="98" t="s">
        <v>575</v>
      </c>
      <c r="E16" s="2">
        <f>Allopatrics_Summaries!C$29</f>
        <v>1</v>
      </c>
      <c r="F16" s="2">
        <f>Allopatrics_Summaries!D$29</f>
        <v>1</v>
      </c>
      <c r="G16" s="102">
        <f>Allopatrics_Summaries!E$29</f>
        <v>-4.7120418848167533E-2</v>
      </c>
      <c r="H16" s="100" t="s">
        <v>724</v>
      </c>
      <c r="I16" s="2">
        <f>'2001_Summaries'!C$12</f>
        <v>24</v>
      </c>
      <c r="J16" s="2">
        <f>'2001_Summaries'!D$12</f>
        <v>1</v>
      </c>
      <c r="K16" s="102">
        <f>'2001_Summaries'!E$12</f>
        <v>0.95636998254799299</v>
      </c>
    </row>
    <row r="17" spans="1:11" ht="14.45" customHeight="1" x14ac:dyDescent="0.25">
      <c r="A17" s="220"/>
      <c r="B17" s="10" t="s">
        <v>713</v>
      </c>
      <c r="C17" s="11" t="s">
        <v>565</v>
      </c>
      <c r="D17" s="99"/>
      <c r="E17" s="93"/>
      <c r="F17" s="93"/>
      <c r="G17" s="103"/>
      <c r="H17" s="109" t="s">
        <v>581</v>
      </c>
      <c r="I17" s="93">
        <f>'2019_Summaries'!C$6</f>
        <v>19</v>
      </c>
      <c r="J17" s="93">
        <f>'2019_Summaries'!D$6</f>
        <v>2</v>
      </c>
      <c r="K17" s="103">
        <f>'2019_Summaries'!E$6</f>
        <v>0.88977679801598231</v>
      </c>
    </row>
    <row r="18" spans="1:11" ht="14.45" customHeight="1" x14ac:dyDescent="0.25">
      <c r="A18" s="220"/>
      <c r="B18" s="8" t="s">
        <v>698</v>
      </c>
      <c r="C18" s="146" t="s">
        <v>570</v>
      </c>
      <c r="D18" s="132" t="s">
        <v>714</v>
      </c>
      <c r="E18" s="133">
        <f>Allopatrics_Summaries!C$30</f>
        <v>7</v>
      </c>
      <c r="F18" s="133">
        <f>Allopatrics_Summaries!D$30</f>
        <v>7</v>
      </c>
      <c r="G18" s="134">
        <f>Allopatrics_Summaries!E$30</f>
        <v>-4.7120418848167533E-2</v>
      </c>
      <c r="H18" s="135" t="s">
        <v>742</v>
      </c>
      <c r="I18" s="133">
        <f>'2001_Summaries'!C$15</f>
        <v>0</v>
      </c>
      <c r="J18" s="133">
        <f>'2001_Summaries'!D$15</f>
        <v>0</v>
      </c>
      <c r="K18" s="134" t="str">
        <f>'2001_Summaries'!E$15</f>
        <v>NA</v>
      </c>
    </row>
    <row r="19" spans="1:11" ht="14.45" customHeight="1" x14ac:dyDescent="0.25">
      <c r="A19" s="220"/>
      <c r="B19" s="8" t="s">
        <v>698</v>
      </c>
      <c r="C19" s="125" t="s">
        <v>570</v>
      </c>
      <c r="D19" s="147"/>
      <c r="E19" s="173"/>
      <c r="F19" s="2"/>
      <c r="G19" s="183"/>
      <c r="H19" s="100" t="s">
        <v>725</v>
      </c>
      <c r="I19" s="2">
        <f>'2001_Summaries'!C$16</f>
        <v>8</v>
      </c>
      <c r="J19" s="2">
        <f>'2001_Summaries'!D$16</f>
        <v>8</v>
      </c>
      <c r="K19" s="102">
        <f>'2001_Summaries'!E$16</f>
        <v>-4.7120418848167533E-2</v>
      </c>
    </row>
    <row r="20" spans="1:11" ht="14.45" customHeight="1" x14ac:dyDescent="0.25">
      <c r="A20" s="220"/>
      <c r="B20" s="8" t="s">
        <v>698</v>
      </c>
      <c r="C20" s="125" t="s">
        <v>570</v>
      </c>
      <c r="D20" s="147"/>
      <c r="E20" s="173"/>
      <c r="F20" s="2"/>
      <c r="G20" s="183"/>
      <c r="H20" s="100" t="s">
        <v>923</v>
      </c>
      <c r="I20" s="2">
        <f>'2019_Summaries'!C$7</f>
        <v>4</v>
      </c>
      <c r="J20" s="2">
        <f>'2019_Summaries'!D$7</f>
        <v>4</v>
      </c>
      <c r="K20" s="102">
        <f>'2019_Summaries'!E$7</f>
        <v>-4.7120418848167533E-2</v>
      </c>
    </row>
    <row r="21" spans="1:11" ht="14.45" customHeight="1" x14ac:dyDescent="0.25">
      <c r="A21" s="220"/>
      <c r="B21" s="8" t="s">
        <v>698</v>
      </c>
      <c r="C21" s="148" t="s">
        <v>570</v>
      </c>
      <c r="D21" s="128"/>
      <c r="E21" s="129"/>
      <c r="F21" s="129"/>
      <c r="G21" s="130"/>
      <c r="H21" s="131" t="s">
        <v>726</v>
      </c>
      <c r="I21" s="129">
        <f>'2019_Summaries'!C$8</f>
        <v>15</v>
      </c>
      <c r="J21" s="129">
        <f>'2019_Summaries'!D$8</f>
        <v>11</v>
      </c>
      <c r="K21" s="130">
        <f>'2019_Summaries'!E$8</f>
        <v>0.23211169284467714</v>
      </c>
    </row>
    <row r="22" spans="1:11" ht="14.45" customHeight="1" x14ac:dyDescent="0.25">
      <c r="A22" s="220"/>
      <c r="B22" s="8" t="s">
        <v>698</v>
      </c>
      <c r="C22" s="136" t="s">
        <v>568</v>
      </c>
      <c r="D22" s="137" t="s">
        <v>715</v>
      </c>
      <c r="E22" s="138">
        <f>Allopatrics_Summaries!C$31</f>
        <v>2</v>
      </c>
      <c r="F22" s="138">
        <f>Allopatrics_Summaries!D$31</f>
        <v>2</v>
      </c>
      <c r="G22" s="139">
        <f>Allopatrics_Summaries!E$31</f>
        <v>-4.7120418848167533E-2</v>
      </c>
      <c r="H22" s="140" t="s">
        <v>727</v>
      </c>
      <c r="I22" s="138">
        <f>'2001_Summaries'!C$18</f>
        <v>6</v>
      </c>
      <c r="J22" s="138">
        <f>'2001_Summaries'!D$18</f>
        <v>1</v>
      </c>
      <c r="K22" s="139">
        <f>'2001_Summaries'!E$18</f>
        <v>0.82547993019197208</v>
      </c>
    </row>
    <row r="23" spans="1:11" ht="14.45" customHeight="1" x14ac:dyDescent="0.25">
      <c r="A23" s="220"/>
      <c r="B23" s="8" t="s">
        <v>698</v>
      </c>
      <c r="C23" s="127" t="s">
        <v>568</v>
      </c>
      <c r="D23" s="128"/>
      <c r="E23" s="129"/>
      <c r="F23" s="129"/>
      <c r="G23" s="130"/>
      <c r="H23" s="131" t="s">
        <v>728</v>
      </c>
      <c r="I23" s="129">
        <f>'2019_Summaries'!C$9</f>
        <v>1</v>
      </c>
      <c r="J23" s="129">
        <f>'2019_Summaries'!D$9</f>
        <v>1</v>
      </c>
      <c r="K23" s="130">
        <f>'2019_Summaries'!E$9</f>
        <v>-4.7120418848167533E-2</v>
      </c>
    </row>
    <row r="24" spans="1:11" ht="14.45" customHeight="1" x14ac:dyDescent="0.25">
      <c r="A24" s="220"/>
      <c r="B24" s="1" t="s">
        <v>698</v>
      </c>
      <c r="C24" s="136" t="s">
        <v>569</v>
      </c>
      <c r="D24" s="137" t="s">
        <v>716</v>
      </c>
      <c r="E24" s="138">
        <f>Allopatrics_Summaries!C$32</f>
        <v>12</v>
      </c>
      <c r="F24" s="142">
        <f>Allopatrics_Summaries!D$32</f>
        <v>9</v>
      </c>
      <c r="G24" s="141">
        <f>Allopatrics_Summaries!E$32</f>
        <v>0.21465968586387429</v>
      </c>
      <c r="H24" s="140" t="s">
        <v>729</v>
      </c>
      <c r="I24" s="142">
        <f>'2001_Summaries'!C$19</f>
        <v>5</v>
      </c>
      <c r="J24" s="142">
        <f>'2001_Summaries'!D$19</f>
        <v>0</v>
      </c>
      <c r="K24" s="141">
        <f>'2001_Summaries'!E$19</f>
        <v>1</v>
      </c>
    </row>
    <row r="25" spans="1:11" ht="14.45" customHeight="1" x14ac:dyDescent="0.25">
      <c r="A25" s="220"/>
      <c r="B25" s="1" t="s">
        <v>698</v>
      </c>
      <c r="C25" s="9" t="s">
        <v>569</v>
      </c>
      <c r="D25" s="98"/>
      <c r="E25" s="2"/>
      <c r="F25" s="143"/>
      <c r="G25" s="104"/>
      <c r="H25" s="100" t="s">
        <v>730</v>
      </c>
      <c r="I25" s="143">
        <f>'2001_Summaries'!C$20</f>
        <v>10</v>
      </c>
      <c r="J25" s="143">
        <f>'2001_Summaries'!D$20</f>
        <v>5</v>
      </c>
      <c r="K25" s="104">
        <f>'2001_Summaries'!E$20</f>
        <v>0.47643979057591623</v>
      </c>
    </row>
    <row r="26" spans="1:11" ht="14.45" customHeight="1" x14ac:dyDescent="0.25">
      <c r="A26" s="220"/>
      <c r="B26" s="1" t="s">
        <v>698</v>
      </c>
      <c r="C26" s="127" t="s">
        <v>569</v>
      </c>
      <c r="D26" s="128"/>
      <c r="E26" s="129"/>
      <c r="F26" s="145"/>
      <c r="G26" s="144"/>
      <c r="H26" s="131" t="s">
        <v>731</v>
      </c>
      <c r="I26" s="145">
        <f>'2019_Summaries'!C$10</f>
        <v>8</v>
      </c>
      <c r="J26" s="145">
        <f>'2019_Summaries'!D$10</f>
        <v>3</v>
      </c>
      <c r="K26" s="144">
        <f>'2019_Summaries'!E$10</f>
        <v>0.60732984293193715</v>
      </c>
    </row>
    <row r="27" spans="1:11" ht="14.45" customHeight="1" x14ac:dyDescent="0.25">
      <c r="A27" s="220"/>
      <c r="B27" s="1" t="s">
        <v>698</v>
      </c>
      <c r="C27" s="136" t="s">
        <v>567</v>
      </c>
      <c r="D27" s="137" t="s">
        <v>717</v>
      </c>
      <c r="E27" s="138">
        <f>Allopatrics_Summaries!C$33</f>
        <v>14</v>
      </c>
      <c r="F27" s="138">
        <f>Allopatrics_Summaries!D$33</f>
        <v>12</v>
      </c>
      <c r="G27" s="139">
        <f>Allopatrics_Summaries!E$33</f>
        <v>0.10246821241585635</v>
      </c>
      <c r="H27" s="140" t="s">
        <v>732</v>
      </c>
      <c r="I27" s="138">
        <f>'2001_Summaries'!C$22</f>
        <v>8</v>
      </c>
      <c r="J27" s="138">
        <f>'2001_Summaries'!D$22</f>
        <v>8</v>
      </c>
      <c r="K27" s="139">
        <f>'2001_Summaries'!E$22</f>
        <v>-4.7120418848167533E-2</v>
      </c>
    </row>
    <row r="28" spans="1:11" ht="14.45" customHeight="1" x14ac:dyDescent="0.25">
      <c r="A28" s="220"/>
      <c r="B28" s="1" t="s">
        <v>698</v>
      </c>
      <c r="C28" s="9" t="s">
        <v>567</v>
      </c>
      <c r="D28" s="98"/>
      <c r="E28" s="2"/>
      <c r="F28" s="2"/>
      <c r="G28" s="102"/>
      <c r="H28" s="100" t="s">
        <v>925</v>
      </c>
      <c r="I28" s="2">
        <f>'2001_Summaries'!C$23</f>
        <v>2</v>
      </c>
      <c r="J28" s="2">
        <f>'2001_Summaries'!D$23</f>
        <v>0</v>
      </c>
      <c r="K28" s="102">
        <f>'2001_Summaries'!E$23</f>
        <v>1</v>
      </c>
    </row>
    <row r="29" spans="1:11" ht="14.45" customHeight="1" x14ac:dyDescent="0.25">
      <c r="A29" s="220"/>
      <c r="B29" s="1" t="s">
        <v>698</v>
      </c>
      <c r="C29" s="127" t="s">
        <v>567</v>
      </c>
      <c r="D29" s="128"/>
      <c r="E29" s="129"/>
      <c r="F29" s="129"/>
      <c r="G29" s="130"/>
      <c r="H29" s="131" t="s">
        <v>733</v>
      </c>
      <c r="I29" s="129">
        <f>'2019_Summaries'!C$11</f>
        <v>5</v>
      </c>
      <c r="J29" s="129">
        <f>'2019_Summaries'!D$11</f>
        <v>5</v>
      </c>
      <c r="K29" s="130">
        <f>'2019_Summaries'!E$11</f>
        <v>-4.7120418848167533E-2</v>
      </c>
    </row>
    <row r="30" spans="1:11" ht="14.45" customHeight="1" x14ac:dyDescent="0.25">
      <c r="A30" s="220"/>
      <c r="B30" s="1" t="s">
        <v>698</v>
      </c>
      <c r="C30" s="9" t="s">
        <v>566</v>
      </c>
      <c r="D30" s="98" t="s">
        <v>718</v>
      </c>
      <c r="E30" s="2">
        <f>Allopatrics_Summaries!C$34</f>
        <v>18</v>
      </c>
      <c r="F30" s="2">
        <f>Allopatrics_Summaries!D$34</f>
        <v>18</v>
      </c>
      <c r="G30" s="102">
        <f>Allopatrics_Summaries!E$34</f>
        <v>-4.7120418848167533E-2</v>
      </c>
      <c r="H30" s="100" t="s">
        <v>734</v>
      </c>
      <c r="I30" s="2">
        <f>'2001_Summaries'!C$24</f>
        <v>9</v>
      </c>
      <c r="J30" s="2">
        <f>'2001_Summaries'!D$24</f>
        <v>0</v>
      </c>
      <c r="K30" s="102">
        <f>'2001_Summaries'!E$24</f>
        <v>1</v>
      </c>
    </row>
    <row r="31" spans="1:11" ht="14.45" customHeight="1" x14ac:dyDescent="0.25">
      <c r="A31" s="220"/>
      <c r="B31" s="1" t="s">
        <v>698</v>
      </c>
      <c r="C31" s="9" t="s">
        <v>566</v>
      </c>
      <c r="D31" s="98"/>
      <c r="E31" s="2"/>
      <c r="F31" s="2"/>
      <c r="G31" s="102"/>
      <c r="H31" s="100" t="s">
        <v>735</v>
      </c>
      <c r="I31" s="2">
        <f>'2001_Summaries'!C$25</f>
        <v>1</v>
      </c>
      <c r="J31" s="2">
        <f>'2001_Summaries'!D$25</f>
        <v>0</v>
      </c>
      <c r="K31" s="102">
        <f>'2001_Summaries'!E$25</f>
        <v>1</v>
      </c>
    </row>
    <row r="32" spans="1:11" ht="14.45" customHeight="1" x14ac:dyDescent="0.25">
      <c r="A32" s="220"/>
      <c r="B32" s="1" t="s">
        <v>698</v>
      </c>
      <c r="C32" s="9" t="s">
        <v>566</v>
      </c>
      <c r="D32" s="98"/>
      <c r="E32" s="2"/>
      <c r="F32" s="2"/>
      <c r="G32" s="102"/>
      <c r="H32" s="126" t="s">
        <v>736</v>
      </c>
      <c r="I32" s="2">
        <f>'2001_Summaries'!C$26</f>
        <v>1</v>
      </c>
      <c r="J32" s="2">
        <f>'2001_Summaries'!D$26</f>
        <v>1</v>
      </c>
      <c r="K32" s="102">
        <f>'2001_Summaries'!E$26</f>
        <v>-4.7120418848167533E-2</v>
      </c>
    </row>
    <row r="33" spans="1:11" ht="14.45" customHeight="1" x14ac:dyDescent="0.25">
      <c r="A33" s="220"/>
      <c r="B33" s="1" t="s">
        <v>698</v>
      </c>
      <c r="C33" s="9" t="s">
        <v>566</v>
      </c>
      <c r="D33" s="98"/>
      <c r="E33" s="2"/>
      <c r="F33" s="2"/>
      <c r="G33" s="102"/>
      <c r="H33" s="100" t="s">
        <v>737</v>
      </c>
      <c r="I33" s="2">
        <f>'2001_Summaries'!C$27</f>
        <v>16</v>
      </c>
      <c r="J33" s="2">
        <f>'2001_Summaries'!D$27</f>
        <v>4</v>
      </c>
      <c r="K33" s="102">
        <f>'2001_Summaries'!E$27</f>
        <v>0.73821989528795817</v>
      </c>
    </row>
    <row r="34" spans="1:11" ht="14.45" customHeight="1" thickBot="1" x14ac:dyDescent="0.3">
      <c r="A34" s="220"/>
      <c r="B34" s="1" t="s">
        <v>698</v>
      </c>
      <c r="C34" s="9" t="s">
        <v>566</v>
      </c>
      <c r="D34" s="98"/>
      <c r="E34" s="2"/>
      <c r="F34" s="2"/>
      <c r="G34" s="102"/>
      <c r="H34" s="100" t="s">
        <v>738</v>
      </c>
      <c r="I34" s="2">
        <f>'2019_Summaries'!C$12</f>
        <v>18</v>
      </c>
      <c r="J34" s="2">
        <f>'2019_Summaries'!D$12</f>
        <v>16</v>
      </c>
      <c r="K34" s="102">
        <f>'2019_Summaries'!E$12</f>
        <v>6.9226294357184415E-2</v>
      </c>
    </row>
    <row r="35" spans="1:11" ht="14.45" customHeight="1" thickBot="1" x14ac:dyDescent="0.3">
      <c r="A35" s="193"/>
      <c r="B35" s="194"/>
      <c r="C35" s="195"/>
      <c r="D35" s="204" t="s">
        <v>928</v>
      </c>
      <c r="E35" s="196">
        <f>SUM(E3:E34)</f>
        <v>180</v>
      </c>
      <c r="F35" s="196"/>
      <c r="G35" s="197"/>
      <c r="H35" s="204" t="s">
        <v>928</v>
      </c>
      <c r="I35" s="196">
        <f>SUM(I3:I34)</f>
        <v>327</v>
      </c>
      <c r="J35" s="196"/>
      <c r="K35" s="197"/>
    </row>
    <row r="36" spans="1:11" x14ac:dyDescent="0.25">
      <c r="A36" s="221" t="s">
        <v>924</v>
      </c>
      <c r="B36" s="8" t="s">
        <v>712</v>
      </c>
      <c r="C36" s="9" t="s">
        <v>562</v>
      </c>
      <c r="D36" s="97" t="s">
        <v>922</v>
      </c>
      <c r="E36" s="95">
        <f>Allopatrics_Summaries!F$5</f>
        <v>3</v>
      </c>
      <c r="F36" s="2">
        <f>Allopatrics_Summaries!G$5</f>
        <v>2</v>
      </c>
      <c r="G36" s="102">
        <f>Allopatrics_Summaries!H$5</f>
        <v>0.2804733727810651</v>
      </c>
      <c r="H36" s="100" t="s">
        <v>719</v>
      </c>
      <c r="I36" s="95">
        <f>'2001_Summaries'!F$4</f>
        <v>3</v>
      </c>
      <c r="J36" s="2">
        <f>'2001_Summaries'!G$4</f>
        <v>3</v>
      </c>
      <c r="K36" s="102">
        <f>'2001_Summaries'!H$4</f>
        <v>-7.9289940828402239E-2</v>
      </c>
    </row>
    <row r="37" spans="1:11" x14ac:dyDescent="0.25">
      <c r="A37" s="222"/>
      <c r="B37" s="8" t="s">
        <v>712</v>
      </c>
      <c r="C37" s="9" t="s">
        <v>562</v>
      </c>
      <c r="D37" s="98" t="s">
        <v>576</v>
      </c>
      <c r="E37" s="2">
        <f>Allopatrics_Summaries!F$9</f>
        <v>8</v>
      </c>
      <c r="F37" s="2">
        <f>Allopatrics_Summaries!G$9</f>
        <v>7</v>
      </c>
      <c r="G37" s="102">
        <f>Allopatrics_Summaries!H$9</f>
        <v>5.5621301775147902E-2</v>
      </c>
      <c r="H37" s="100" t="s">
        <v>577</v>
      </c>
      <c r="I37" s="2">
        <f>'2019_Summaries'!F$2</f>
        <v>34</v>
      </c>
      <c r="J37" s="2">
        <f>'2019_Summaries'!G$2</f>
        <v>25</v>
      </c>
      <c r="K37" s="102">
        <f>'2019_Summaries'!H$2</f>
        <v>0.20640445527323348</v>
      </c>
    </row>
    <row r="38" spans="1:11" x14ac:dyDescent="0.25">
      <c r="A38" s="222"/>
      <c r="B38" s="8" t="s">
        <v>712</v>
      </c>
      <c r="C38" s="9" t="s">
        <v>562</v>
      </c>
      <c r="D38" s="98" t="s">
        <v>709</v>
      </c>
      <c r="E38" s="2">
        <f>Allopatrics_Summaries!F$12</f>
        <v>5</v>
      </c>
      <c r="F38" s="2">
        <f>Allopatrics_Summaries!G$12</f>
        <v>5</v>
      </c>
      <c r="G38" s="102">
        <f>Allopatrics_Summaries!H$12</f>
        <v>-7.9289940828402239E-2</v>
      </c>
      <c r="I38" s="2"/>
      <c r="J38" s="2"/>
      <c r="K38" s="102"/>
    </row>
    <row r="39" spans="1:11" x14ac:dyDescent="0.25">
      <c r="A39" s="222"/>
      <c r="B39" s="8" t="s">
        <v>712</v>
      </c>
      <c r="C39" s="127" t="s">
        <v>562</v>
      </c>
      <c r="D39" s="128" t="s">
        <v>710</v>
      </c>
      <c r="E39" s="129">
        <f>Allopatrics_Summaries!F$20</f>
        <v>3</v>
      </c>
      <c r="F39" s="129">
        <f>Allopatrics_Summaries!G$20</f>
        <v>3</v>
      </c>
      <c r="G39" s="130">
        <f>Allopatrics_Summaries!H$20</f>
        <v>-7.9289940828402239E-2</v>
      </c>
      <c r="H39" s="131"/>
      <c r="I39" s="129"/>
      <c r="J39" s="129"/>
      <c r="K39" s="130"/>
    </row>
    <row r="40" spans="1:11" x14ac:dyDescent="0.25">
      <c r="A40" s="222"/>
      <c r="B40" s="8" t="s">
        <v>712</v>
      </c>
      <c r="C40" s="9" t="s">
        <v>563</v>
      </c>
      <c r="D40" s="98" t="s">
        <v>740</v>
      </c>
      <c r="E40" s="2">
        <f>Allopatrics_Summaries!F$21</f>
        <v>0</v>
      </c>
      <c r="F40" s="2">
        <f>Allopatrics_Summaries!G$21</f>
        <v>0</v>
      </c>
      <c r="G40" s="102" t="str">
        <f>Allopatrics_Summaries!H$21</f>
        <v>NA</v>
      </c>
      <c r="H40" s="100" t="s">
        <v>720</v>
      </c>
      <c r="I40" s="2">
        <f>'2001_Summaries'!F$5</f>
        <v>2</v>
      </c>
      <c r="J40" s="2">
        <f>'2001_Summaries'!G$5</f>
        <v>0</v>
      </c>
      <c r="K40" s="102">
        <f>'2001_Summaries'!H$5</f>
        <v>1</v>
      </c>
    </row>
    <row r="41" spans="1:11" x14ac:dyDescent="0.25">
      <c r="A41" s="222"/>
      <c r="B41" s="8" t="s">
        <v>712</v>
      </c>
      <c r="C41" s="125" t="s">
        <v>563</v>
      </c>
      <c r="D41" s="98" t="s">
        <v>711</v>
      </c>
      <c r="E41" s="2">
        <f>Allopatrics_Summaries!F$22</f>
        <v>10</v>
      </c>
      <c r="F41" s="2">
        <f>Allopatrics_Summaries!G$22</f>
        <v>9</v>
      </c>
      <c r="G41" s="102">
        <f>Allopatrics_Summaries!H$22</f>
        <v>2.863905325443783E-2</v>
      </c>
      <c r="H41" s="100" t="s">
        <v>578</v>
      </c>
      <c r="I41" s="2">
        <f>'2019_Summaries'!F$3</f>
        <v>10</v>
      </c>
      <c r="J41" s="2">
        <f>'2019_Summaries'!G$3</f>
        <v>10</v>
      </c>
      <c r="K41" s="102">
        <f>'2019_Summaries'!H$3</f>
        <v>-7.9289940828402239E-2</v>
      </c>
    </row>
    <row r="42" spans="1:11" x14ac:dyDescent="0.25">
      <c r="A42" s="222"/>
      <c r="B42" s="169" t="s">
        <v>712</v>
      </c>
      <c r="C42" s="171" t="s">
        <v>563</v>
      </c>
      <c r="D42" s="170" t="s">
        <v>951</v>
      </c>
      <c r="E42" s="2">
        <f>Allopatrics_Summaries!F$23</f>
        <v>14</v>
      </c>
      <c r="F42" s="93">
        <f>Allopatrics_Summaries!G$23</f>
        <v>14</v>
      </c>
      <c r="G42" s="103">
        <f>Allopatrics_Summaries!H$23</f>
        <v>-7.9289940828402239E-2</v>
      </c>
      <c r="H42" s="109"/>
      <c r="I42" s="93"/>
      <c r="J42" s="93"/>
      <c r="K42" s="103"/>
    </row>
    <row r="43" spans="1:11" x14ac:dyDescent="0.25">
      <c r="A43" s="222"/>
      <c r="B43" s="8" t="s">
        <v>713</v>
      </c>
      <c r="C43" s="125" t="s">
        <v>564</v>
      </c>
      <c r="D43" s="1" t="s">
        <v>921</v>
      </c>
      <c r="E43" s="133">
        <f>Allopatrics_Summaries!F$24</f>
        <v>7</v>
      </c>
      <c r="F43" s="133">
        <f>Allopatrics_Summaries!G$24</f>
        <v>5</v>
      </c>
      <c r="G43" s="134">
        <f>Allopatrics_Summaries!H$24</f>
        <v>0.22907861369399829</v>
      </c>
      <c r="H43" s="135" t="s">
        <v>741</v>
      </c>
      <c r="I43" s="133">
        <f>'2001_Summaries'!F$7</f>
        <v>0</v>
      </c>
      <c r="J43" s="133">
        <f>'2001_Summaries'!G$7</f>
        <v>0</v>
      </c>
      <c r="K43" s="134" t="str">
        <f>'2001_Summaries'!H$7</f>
        <v>NA</v>
      </c>
    </row>
    <row r="44" spans="1:11" x14ac:dyDescent="0.25">
      <c r="A44" s="222"/>
      <c r="B44" s="8" t="s">
        <v>713</v>
      </c>
      <c r="C44" s="125" t="s">
        <v>564</v>
      </c>
      <c r="D44" s="98" t="s">
        <v>571</v>
      </c>
      <c r="E44" s="2">
        <f>Allopatrics_Summaries!F$25</f>
        <v>34</v>
      </c>
      <c r="F44" s="2">
        <f>Allopatrics_Summaries!G$25</f>
        <v>25</v>
      </c>
      <c r="G44" s="102">
        <f>Allopatrics_Summaries!H$25</f>
        <v>0.20640445527323348</v>
      </c>
      <c r="H44" s="100" t="s">
        <v>721</v>
      </c>
      <c r="I44" s="2">
        <f>'2001_Summaries'!F$8</f>
        <v>1</v>
      </c>
      <c r="J44" s="2">
        <f>'2001_Summaries'!G$8</f>
        <v>1</v>
      </c>
      <c r="K44" s="102">
        <f>'2001_Summaries'!H$8</f>
        <v>-7.9289940828402239E-2</v>
      </c>
    </row>
    <row r="45" spans="1:11" x14ac:dyDescent="0.25">
      <c r="A45" s="222"/>
      <c r="B45" s="8" t="s">
        <v>713</v>
      </c>
      <c r="C45" s="125" t="s">
        <v>564</v>
      </c>
      <c r="D45" s="98" t="s">
        <v>572</v>
      </c>
      <c r="E45" s="2">
        <f>Allopatrics_Summaries!F$26</f>
        <v>4</v>
      </c>
      <c r="F45" s="2">
        <f>Allopatrics_Summaries!G$26</f>
        <v>4</v>
      </c>
      <c r="G45" s="102">
        <f>Allopatrics_Summaries!H$26</f>
        <v>-7.9289940828402239E-2</v>
      </c>
      <c r="H45" s="100" t="s">
        <v>722</v>
      </c>
      <c r="I45" s="2">
        <f>'2001_Summaries'!F$10</f>
        <v>7</v>
      </c>
      <c r="J45" s="2">
        <f>'2001_Summaries'!G$10</f>
        <v>5</v>
      </c>
      <c r="K45" s="102">
        <f>'2001_Summaries'!H$10</f>
        <v>0.22907861369399829</v>
      </c>
    </row>
    <row r="46" spans="1:11" x14ac:dyDescent="0.25">
      <c r="A46" s="222"/>
      <c r="B46" s="8" t="s">
        <v>713</v>
      </c>
      <c r="C46" s="125" t="s">
        <v>564</v>
      </c>
      <c r="D46" s="98" t="s">
        <v>573</v>
      </c>
      <c r="E46" s="184">
        <f>Allopatrics_Summaries!F$27</f>
        <v>13</v>
      </c>
      <c r="F46" s="2">
        <f>Allopatrics_Summaries!G$27</f>
        <v>12</v>
      </c>
      <c r="G46" s="183">
        <f>Allopatrics_Summaries!H$27</f>
        <v>3.732362312243942E-3</v>
      </c>
      <c r="H46" s="100" t="s">
        <v>579</v>
      </c>
      <c r="I46" s="2">
        <f>'2019_Summaries'!F$4</f>
        <v>50</v>
      </c>
      <c r="J46" s="2">
        <f>'2019_Summaries'!G$4</f>
        <v>40</v>
      </c>
      <c r="K46" s="102">
        <f>'2019_Summaries'!H$4</f>
        <v>0.13656804733727812</v>
      </c>
    </row>
    <row r="47" spans="1:11" x14ac:dyDescent="0.25">
      <c r="A47" s="222"/>
      <c r="B47" s="8" t="s">
        <v>713</v>
      </c>
      <c r="C47" s="148" t="s">
        <v>564</v>
      </c>
      <c r="D47" s="128"/>
      <c r="E47" s="129"/>
      <c r="F47" s="129"/>
      <c r="G47" s="130"/>
      <c r="H47" s="131" t="s">
        <v>580</v>
      </c>
      <c r="I47" s="129">
        <f>'2019_Summaries'!F$5</f>
        <v>25</v>
      </c>
      <c r="J47" s="129">
        <f>'2019_Summaries'!G$5</f>
        <v>18</v>
      </c>
      <c r="K47" s="130">
        <f>'2019_Summaries'!H$5</f>
        <v>0.22291124260355033</v>
      </c>
    </row>
    <row r="48" spans="1:11" x14ac:dyDescent="0.25">
      <c r="A48" s="222"/>
      <c r="B48" s="1" t="s">
        <v>713</v>
      </c>
      <c r="C48" s="9" t="s">
        <v>565</v>
      </c>
      <c r="D48" s="98" t="s">
        <v>574</v>
      </c>
      <c r="E48" s="2">
        <f>Allopatrics_Summaries!F$28</f>
        <v>9</v>
      </c>
      <c r="F48" s="2">
        <f>Allopatrics_Summaries!G$28</f>
        <v>8</v>
      </c>
      <c r="G48" s="102">
        <f>Allopatrics_Summaries!H$28</f>
        <v>4.0631163708086837E-2</v>
      </c>
      <c r="H48" s="100" t="s">
        <v>723</v>
      </c>
      <c r="I48" s="2">
        <f>'2001_Summaries'!F$11</f>
        <v>3</v>
      </c>
      <c r="J48" s="2">
        <f>'2001_Summaries'!G$11</f>
        <v>3</v>
      </c>
      <c r="K48" s="102">
        <f>'2001_Summaries'!H$11</f>
        <v>-7.9289940828402239E-2</v>
      </c>
    </row>
    <row r="49" spans="1:11" x14ac:dyDescent="0.25">
      <c r="A49" s="222"/>
      <c r="B49" s="8" t="s">
        <v>713</v>
      </c>
      <c r="C49" s="125" t="s">
        <v>565</v>
      </c>
      <c r="D49" s="98" t="s">
        <v>575</v>
      </c>
      <c r="E49" s="2">
        <f>Allopatrics_Summaries!F$29</f>
        <v>1</v>
      </c>
      <c r="F49" s="2">
        <f>Allopatrics_Summaries!G$29</f>
        <v>1</v>
      </c>
      <c r="G49" s="102">
        <f>Allopatrics_Summaries!H$29</f>
        <v>-7.9289940828402239E-2</v>
      </c>
      <c r="H49" s="100" t="s">
        <v>724</v>
      </c>
      <c r="I49" s="2">
        <f>'2001_Summaries'!F$12</f>
        <v>1</v>
      </c>
      <c r="J49" s="2">
        <f>'2001_Summaries'!G$12</f>
        <v>0</v>
      </c>
      <c r="K49" s="102">
        <f>'2001_Summaries'!H$12</f>
        <v>1</v>
      </c>
    </row>
    <row r="50" spans="1:11" x14ac:dyDescent="0.25">
      <c r="A50" s="222"/>
      <c r="B50" s="10" t="s">
        <v>713</v>
      </c>
      <c r="C50" s="11" t="s">
        <v>565</v>
      </c>
      <c r="D50" s="99"/>
      <c r="E50" s="93"/>
      <c r="F50" s="93"/>
      <c r="G50" s="103"/>
      <c r="H50" s="109" t="s">
        <v>581</v>
      </c>
      <c r="I50" s="93">
        <f>'2019_Summaries'!F$6</f>
        <v>2</v>
      </c>
      <c r="J50" s="93">
        <f>'2019_Summaries'!G$6</f>
        <v>1</v>
      </c>
      <c r="K50" s="103">
        <f>'2019_Summaries'!H$6</f>
        <v>0.46035502958579888</v>
      </c>
    </row>
    <row r="51" spans="1:11" x14ac:dyDescent="0.25">
      <c r="A51" s="222"/>
      <c r="B51" s="8" t="s">
        <v>698</v>
      </c>
      <c r="C51" s="146" t="s">
        <v>570</v>
      </c>
      <c r="D51" s="132" t="s">
        <v>714</v>
      </c>
      <c r="E51" s="133">
        <f>Allopatrics_Summaries!F$30</f>
        <v>7</v>
      </c>
      <c r="F51" s="133">
        <f>Allopatrics_Summaries!G$30</f>
        <v>6</v>
      </c>
      <c r="G51" s="134">
        <f>Allopatrics_Summaries!H$30</f>
        <v>7.4894336432798081E-2</v>
      </c>
      <c r="H51" s="135" t="s">
        <v>742</v>
      </c>
      <c r="I51" s="133">
        <f>'2001_Summaries'!F$15</f>
        <v>0</v>
      </c>
      <c r="J51" s="133">
        <f>'2001_Summaries'!G$15</f>
        <v>0</v>
      </c>
      <c r="K51" s="134" t="str">
        <f>'2001_Summaries'!H$15</f>
        <v>NA</v>
      </c>
    </row>
    <row r="52" spans="1:11" x14ac:dyDescent="0.25">
      <c r="A52" s="222"/>
      <c r="B52" s="8" t="s">
        <v>698</v>
      </c>
      <c r="C52" s="125" t="s">
        <v>570</v>
      </c>
      <c r="D52" s="147"/>
      <c r="E52" s="173"/>
      <c r="F52" s="2"/>
      <c r="G52" s="183"/>
      <c r="H52" s="100" t="s">
        <v>725</v>
      </c>
      <c r="I52" s="2">
        <f>'2001_Summaries'!F$16</f>
        <v>8</v>
      </c>
      <c r="J52" s="2">
        <f>'2001_Summaries'!G$16</f>
        <v>7</v>
      </c>
      <c r="K52" s="102">
        <f>'2001_Summaries'!H$16</f>
        <v>5.5621301775147902E-2</v>
      </c>
    </row>
    <row r="53" spans="1:11" x14ac:dyDescent="0.25">
      <c r="A53" s="222"/>
      <c r="B53" s="8" t="s">
        <v>698</v>
      </c>
      <c r="C53" s="125" t="s">
        <v>570</v>
      </c>
      <c r="D53" s="147"/>
      <c r="E53" s="173"/>
      <c r="F53" s="2"/>
      <c r="G53" s="183"/>
      <c r="H53" s="100" t="s">
        <v>923</v>
      </c>
      <c r="I53" s="2">
        <f>'2019_Summaries'!F$7</f>
        <v>4</v>
      </c>
      <c r="J53" s="2">
        <f>'2019_Summaries'!G$7</f>
        <v>4</v>
      </c>
      <c r="K53" s="102">
        <f>'2019_Summaries'!H$7</f>
        <v>-7.9289940828402239E-2</v>
      </c>
    </row>
    <row r="54" spans="1:11" x14ac:dyDescent="0.25">
      <c r="A54" s="222"/>
      <c r="B54" s="8" t="s">
        <v>698</v>
      </c>
      <c r="C54" s="148" t="s">
        <v>570</v>
      </c>
      <c r="D54" s="128"/>
      <c r="E54" s="129"/>
      <c r="F54" s="129"/>
      <c r="G54" s="130"/>
      <c r="H54" s="131" t="s">
        <v>726</v>
      </c>
      <c r="I54" s="129">
        <f>'2019_Summaries'!F$8</f>
        <v>11</v>
      </c>
      <c r="J54" s="129">
        <f>'2019_Summaries'!G$8</f>
        <v>10</v>
      </c>
      <c r="K54" s="130">
        <f>'2019_Summaries'!H$8</f>
        <v>1.8827326519634258E-2</v>
      </c>
    </row>
    <row r="55" spans="1:11" x14ac:dyDescent="0.25">
      <c r="A55" s="222"/>
      <c r="B55" s="8" t="s">
        <v>698</v>
      </c>
      <c r="C55" s="136" t="s">
        <v>568</v>
      </c>
      <c r="D55" s="137" t="s">
        <v>715</v>
      </c>
      <c r="E55" s="138">
        <f>Allopatrics_Summaries!F$31</f>
        <v>2</v>
      </c>
      <c r="F55" s="138">
        <f>Allopatrics_Summaries!G$31</f>
        <v>2</v>
      </c>
      <c r="G55" s="139">
        <f>Allopatrics_Summaries!H$31</f>
        <v>-7.9289940828402239E-2</v>
      </c>
      <c r="H55" s="140" t="s">
        <v>727</v>
      </c>
      <c r="I55" s="138">
        <f>'2001_Summaries'!F$18</f>
        <v>1</v>
      </c>
      <c r="J55" s="138">
        <f>'2001_Summaries'!G$18</f>
        <v>0</v>
      </c>
      <c r="K55" s="139">
        <f>'2001_Summaries'!H$18</f>
        <v>1</v>
      </c>
    </row>
    <row r="56" spans="1:11" x14ac:dyDescent="0.25">
      <c r="A56" s="222"/>
      <c r="B56" s="8" t="s">
        <v>698</v>
      </c>
      <c r="C56" s="127" t="s">
        <v>568</v>
      </c>
      <c r="D56" s="128"/>
      <c r="E56" s="129"/>
      <c r="F56" s="129"/>
      <c r="G56" s="130"/>
      <c r="H56" s="131" t="s">
        <v>728</v>
      </c>
      <c r="I56" s="129">
        <f>'2019_Summaries'!F$9</f>
        <v>1</v>
      </c>
      <c r="J56" s="129">
        <f>'2019_Summaries'!G$9</f>
        <v>1</v>
      </c>
      <c r="K56" s="130">
        <f>'2019_Summaries'!H$9</f>
        <v>-7.9289940828402239E-2</v>
      </c>
    </row>
    <row r="57" spans="1:11" x14ac:dyDescent="0.25">
      <c r="A57" s="222"/>
      <c r="B57" s="1" t="s">
        <v>698</v>
      </c>
      <c r="C57" s="136" t="s">
        <v>569</v>
      </c>
      <c r="D57" s="137" t="s">
        <v>716</v>
      </c>
      <c r="E57" s="138">
        <f>Allopatrics_Summaries!F$32</f>
        <v>9</v>
      </c>
      <c r="F57" s="142">
        <f>Allopatrics_Summaries!G$32</f>
        <v>9</v>
      </c>
      <c r="G57" s="141">
        <f>Allopatrics_Summaries!H$32</f>
        <v>-7.9289940828402239E-2</v>
      </c>
      <c r="H57" s="140" t="s">
        <v>729</v>
      </c>
      <c r="I57" s="142">
        <f>'2001_Summaries'!F$19</f>
        <v>0</v>
      </c>
      <c r="J57" s="142">
        <f>'2001_Summaries'!G$19</f>
        <v>0</v>
      </c>
      <c r="K57" s="141" t="str">
        <f>'2001_Summaries'!H$19</f>
        <v>NA</v>
      </c>
    </row>
    <row r="58" spans="1:11" x14ac:dyDescent="0.25">
      <c r="A58" s="222"/>
      <c r="B58" s="1" t="s">
        <v>698</v>
      </c>
      <c r="C58" s="9" t="s">
        <v>569</v>
      </c>
      <c r="D58" s="98"/>
      <c r="E58" s="2"/>
      <c r="F58" s="143"/>
      <c r="G58" s="104"/>
      <c r="H58" s="100" t="s">
        <v>730</v>
      </c>
      <c r="I58" s="143">
        <f>'2001_Summaries'!F$20</f>
        <v>5</v>
      </c>
      <c r="J58" s="143">
        <f>'2001_Summaries'!G$20</f>
        <v>2</v>
      </c>
      <c r="K58" s="104">
        <f>'2001_Summaries'!H$20</f>
        <v>0.56828402366863906</v>
      </c>
    </row>
    <row r="59" spans="1:11" x14ac:dyDescent="0.25">
      <c r="A59" s="222"/>
      <c r="B59" s="1" t="s">
        <v>698</v>
      </c>
      <c r="C59" s="127" t="s">
        <v>569</v>
      </c>
      <c r="D59" s="128"/>
      <c r="E59" s="129"/>
      <c r="F59" s="145"/>
      <c r="G59" s="144"/>
      <c r="H59" s="131" t="s">
        <v>731</v>
      </c>
      <c r="I59" s="145">
        <f>'2019_Summaries'!F$10</f>
        <v>3</v>
      </c>
      <c r="J59" s="145">
        <f>'2019_Summaries'!G$10</f>
        <v>2</v>
      </c>
      <c r="K59" s="144">
        <f>'2019_Summaries'!H$10</f>
        <v>0.2804733727810651</v>
      </c>
    </row>
    <row r="60" spans="1:11" x14ac:dyDescent="0.25">
      <c r="A60" s="222"/>
      <c r="B60" s="1" t="s">
        <v>698</v>
      </c>
      <c r="C60" s="136" t="s">
        <v>567</v>
      </c>
      <c r="D60" s="137" t="s">
        <v>717</v>
      </c>
      <c r="E60" s="138">
        <f>Allopatrics_Summaries!F$33</f>
        <v>12</v>
      </c>
      <c r="F60" s="138">
        <f>Allopatrics_Summaries!G$33</f>
        <v>12</v>
      </c>
      <c r="G60" s="139">
        <f>Allopatrics_Summaries!H$33</f>
        <v>-7.9289940828402239E-2</v>
      </c>
      <c r="H60" s="140" t="s">
        <v>732</v>
      </c>
      <c r="I60" s="138">
        <f>'2001_Summaries'!F$22</f>
        <v>8</v>
      </c>
      <c r="J60" s="138">
        <f>'2001_Summaries'!G$22</f>
        <v>3</v>
      </c>
      <c r="K60" s="139">
        <f>'2001_Summaries'!H$22</f>
        <v>0.59526627218934913</v>
      </c>
    </row>
    <row r="61" spans="1:11" x14ac:dyDescent="0.25">
      <c r="A61" s="222"/>
      <c r="B61" s="1" t="s">
        <v>698</v>
      </c>
      <c r="C61" s="9" t="s">
        <v>567</v>
      </c>
      <c r="D61" s="98"/>
      <c r="E61" s="2"/>
      <c r="F61" s="2"/>
      <c r="G61" s="102"/>
      <c r="H61" s="100" t="s">
        <v>925</v>
      </c>
      <c r="I61" s="2">
        <f>'2001_Summaries'!F$23</f>
        <v>0</v>
      </c>
      <c r="J61" s="2">
        <f>'2001_Summaries'!G$23</f>
        <v>0</v>
      </c>
      <c r="K61" s="102" t="str">
        <f>'2001_Summaries'!H$23</f>
        <v>NA</v>
      </c>
    </row>
    <row r="62" spans="1:11" x14ac:dyDescent="0.25">
      <c r="A62" s="222"/>
      <c r="B62" s="1" t="s">
        <v>698</v>
      </c>
      <c r="C62" s="127" t="s">
        <v>567</v>
      </c>
      <c r="D62" s="128"/>
      <c r="E62" s="129"/>
      <c r="F62" s="129"/>
      <c r="G62" s="130"/>
      <c r="H62" s="131" t="s">
        <v>733</v>
      </c>
      <c r="I62" s="129">
        <f>'2019_Summaries'!F$11</f>
        <v>5</v>
      </c>
      <c r="J62" s="129">
        <f>'2019_Summaries'!G$11</f>
        <v>4</v>
      </c>
      <c r="K62" s="130">
        <f>'2019_Summaries'!H$11</f>
        <v>0.13656804733727812</v>
      </c>
    </row>
    <row r="63" spans="1:11" x14ac:dyDescent="0.25">
      <c r="A63" s="222"/>
      <c r="B63" s="1" t="s">
        <v>698</v>
      </c>
      <c r="C63" s="9" t="s">
        <v>566</v>
      </c>
      <c r="D63" s="98" t="s">
        <v>718</v>
      </c>
      <c r="E63" s="2">
        <f>Allopatrics_Summaries!F$34</f>
        <v>18</v>
      </c>
      <c r="F63" s="2">
        <f>Allopatrics_Summaries!G$34</f>
        <v>17</v>
      </c>
      <c r="G63" s="102">
        <f>Allopatrics_Summaries!H$34</f>
        <v>-1.9329388560157756E-2</v>
      </c>
      <c r="H63" s="100" t="s">
        <v>734</v>
      </c>
      <c r="I63" s="2">
        <f>'2001_Summaries'!F$24</f>
        <v>0</v>
      </c>
      <c r="J63" s="2">
        <f>'2001_Summaries'!G$24</f>
        <v>0</v>
      </c>
      <c r="K63" s="102" t="str">
        <f>'2001_Summaries'!H$24</f>
        <v>NA</v>
      </c>
    </row>
    <row r="64" spans="1:11" x14ac:dyDescent="0.25">
      <c r="A64" s="222"/>
      <c r="B64" s="1" t="s">
        <v>698</v>
      </c>
      <c r="C64" s="9" t="s">
        <v>566</v>
      </c>
      <c r="D64" s="98"/>
      <c r="E64" s="2"/>
      <c r="F64" s="2"/>
      <c r="G64" s="102"/>
      <c r="H64" s="100" t="s">
        <v>735</v>
      </c>
      <c r="I64" s="2">
        <f>'2001_Summaries'!F$25</f>
        <v>0</v>
      </c>
      <c r="J64" s="2">
        <f>'2001_Summaries'!G$25</f>
        <v>0</v>
      </c>
      <c r="K64" s="102" t="str">
        <f>'2001_Summaries'!H$25</f>
        <v>NA</v>
      </c>
    </row>
    <row r="65" spans="1:11" x14ac:dyDescent="0.25">
      <c r="A65" s="222"/>
      <c r="B65" s="1" t="s">
        <v>698</v>
      </c>
      <c r="C65" s="9" t="s">
        <v>566</v>
      </c>
      <c r="D65" s="98"/>
      <c r="E65" s="2"/>
      <c r="F65" s="2"/>
      <c r="G65" s="102"/>
      <c r="H65" s="126" t="s">
        <v>736</v>
      </c>
      <c r="I65" s="2">
        <f>'2001_Summaries'!F$26</f>
        <v>1</v>
      </c>
      <c r="J65" s="2">
        <f>'2001_Summaries'!G$26</f>
        <v>0</v>
      </c>
      <c r="K65" s="102">
        <f>'2001_Summaries'!H$26</f>
        <v>1</v>
      </c>
    </row>
    <row r="66" spans="1:11" x14ac:dyDescent="0.25">
      <c r="A66" s="222"/>
      <c r="B66" s="1" t="s">
        <v>698</v>
      </c>
      <c r="C66" s="9" t="s">
        <v>566</v>
      </c>
      <c r="D66" s="98"/>
      <c r="E66" s="2"/>
      <c r="F66" s="2"/>
      <c r="G66" s="102"/>
      <c r="H66" s="100" t="s">
        <v>737</v>
      </c>
      <c r="I66" s="2">
        <f>'2001_Summaries'!F$27</f>
        <v>4</v>
      </c>
      <c r="J66" s="2">
        <f>'2001_Summaries'!G$27</f>
        <v>3</v>
      </c>
      <c r="K66" s="102">
        <f>'2001_Summaries'!H$27</f>
        <v>0.19053254437869827</v>
      </c>
    </row>
    <row r="67" spans="1:11" ht="15.75" thickBot="1" x14ac:dyDescent="0.3">
      <c r="A67" s="223"/>
      <c r="B67" s="3" t="s">
        <v>698</v>
      </c>
      <c r="C67" s="12" t="s">
        <v>566</v>
      </c>
      <c r="D67" s="98"/>
      <c r="E67" s="2"/>
      <c r="F67" s="94"/>
      <c r="G67" s="105"/>
      <c r="H67" s="100" t="s">
        <v>738</v>
      </c>
      <c r="I67" s="2">
        <f>'2019_Summaries'!F$12</f>
        <v>16</v>
      </c>
      <c r="J67" s="94">
        <f>'2019_Summaries'!G$12</f>
        <v>16</v>
      </c>
      <c r="K67" s="105">
        <f>'2019_Summaries'!H$12</f>
        <v>-7.9289940828402239E-2</v>
      </c>
    </row>
    <row r="68" spans="1:11" ht="15.75" thickBot="1" x14ac:dyDescent="0.3">
      <c r="A68" s="198"/>
      <c r="B68" s="194"/>
      <c r="C68" s="195"/>
      <c r="D68" s="204" t="s">
        <v>928</v>
      </c>
      <c r="E68" s="196">
        <f>SUM(E36:E67)</f>
        <v>159</v>
      </c>
      <c r="F68" s="196"/>
      <c r="G68" s="197"/>
      <c r="H68" s="204" t="s">
        <v>928</v>
      </c>
      <c r="I68" s="196">
        <f>SUM(I36:I67)</f>
        <v>205</v>
      </c>
      <c r="J68" s="196"/>
      <c r="K68" s="197"/>
    </row>
    <row r="69" spans="1:11" x14ac:dyDescent="0.25">
      <c r="A69" s="224" t="s">
        <v>52</v>
      </c>
      <c r="B69" s="8" t="s">
        <v>712</v>
      </c>
      <c r="C69" s="9" t="s">
        <v>562</v>
      </c>
      <c r="D69" s="97" t="s">
        <v>922</v>
      </c>
      <c r="E69" s="95">
        <f>Allopatrics_Summaries!I$5</f>
        <v>19</v>
      </c>
      <c r="F69" s="2">
        <f>Allopatrics_Summaries!J$5</f>
        <v>16</v>
      </c>
      <c r="G69" s="102">
        <f>Allopatrics_Summaries!K$5</f>
        <v>8.6677313037273773E-2</v>
      </c>
      <c r="H69" s="100" t="s">
        <v>719</v>
      </c>
      <c r="I69" s="95">
        <f>'2001_Summaries'!I$4</f>
        <v>10</v>
      </c>
      <c r="J69" s="2">
        <f>'2001_Summaries'!J$4</f>
        <v>8</v>
      </c>
      <c r="K69" s="102">
        <f>'2001_Summaries'!K$4</f>
        <v>0.13234344738540993</v>
      </c>
    </row>
    <row r="70" spans="1:11" x14ac:dyDescent="0.25">
      <c r="A70" s="225"/>
      <c r="B70" s="8" t="s">
        <v>712</v>
      </c>
      <c r="C70" s="9" t="s">
        <v>562</v>
      </c>
      <c r="D70" s="98" t="s">
        <v>576</v>
      </c>
      <c r="E70" s="2">
        <f>Allopatrics_Summaries!I$9</f>
        <v>8</v>
      </c>
      <c r="F70" s="2">
        <f>Allopatrics_Summaries!J$9</f>
        <v>8</v>
      </c>
      <c r="G70" s="102">
        <f>Allopatrics_Summaries!K$9</f>
        <v>-8.4570690768237533E-2</v>
      </c>
      <c r="H70" s="100" t="s">
        <v>577</v>
      </c>
      <c r="I70" s="2">
        <f>'2019_Summaries'!I$2</f>
        <v>28</v>
      </c>
      <c r="J70" s="2">
        <f>'2019_Summaries'!J$2</f>
        <v>25</v>
      </c>
      <c r="K70" s="102">
        <f>'2019_Summaries'!K$2</f>
        <v>3.1633311814073584E-2</v>
      </c>
    </row>
    <row r="71" spans="1:11" x14ac:dyDescent="0.25">
      <c r="A71" s="225"/>
      <c r="B71" s="8" t="s">
        <v>712</v>
      </c>
      <c r="C71" s="9" t="s">
        <v>562</v>
      </c>
      <c r="D71" s="98" t="s">
        <v>709</v>
      </c>
      <c r="E71" s="2">
        <f>Allopatrics_Summaries!I$12</f>
        <v>5</v>
      </c>
      <c r="F71" s="2">
        <f>Allopatrics_Summaries!J$12</f>
        <v>5</v>
      </c>
      <c r="G71" s="102">
        <f>Allopatrics_Summaries!K$12</f>
        <v>-8.4570690768237533E-2</v>
      </c>
      <c r="I71" s="2"/>
      <c r="J71" s="2"/>
      <c r="K71" s="102"/>
    </row>
    <row r="72" spans="1:11" x14ac:dyDescent="0.25">
      <c r="A72" s="225"/>
      <c r="B72" s="8" t="s">
        <v>712</v>
      </c>
      <c r="C72" s="127" t="s">
        <v>562</v>
      </c>
      <c r="D72" s="128" t="s">
        <v>710</v>
      </c>
      <c r="E72" s="129">
        <f>Allopatrics_Summaries!I$20</f>
        <v>3</v>
      </c>
      <c r="F72" s="129">
        <f>Allopatrics_Summaries!J$20</f>
        <v>2</v>
      </c>
      <c r="G72" s="130">
        <f>Allopatrics_Summaries!K$20</f>
        <v>0.27695287282117509</v>
      </c>
      <c r="H72" s="131"/>
      <c r="I72" s="129"/>
      <c r="J72" s="129"/>
      <c r="K72" s="130"/>
    </row>
    <row r="73" spans="1:11" x14ac:dyDescent="0.25">
      <c r="A73" s="225"/>
      <c r="B73" s="8" t="s">
        <v>712</v>
      </c>
      <c r="C73" s="9" t="s">
        <v>563</v>
      </c>
      <c r="D73" s="98" t="s">
        <v>740</v>
      </c>
      <c r="E73" s="2">
        <f>Allopatrics_Summaries!I$21</f>
        <v>14</v>
      </c>
      <c r="F73" s="2">
        <f>Allopatrics_Summaries!J$21</f>
        <v>13</v>
      </c>
      <c r="G73" s="102">
        <f>Allopatrics_Summaries!K$21</f>
        <v>-7.1013557133634553E-3</v>
      </c>
      <c r="H73" s="100" t="s">
        <v>720</v>
      </c>
      <c r="I73" s="2">
        <f>'2001_Summaries'!I$5</f>
        <v>4</v>
      </c>
      <c r="J73" s="2">
        <f>'2001_Summaries'!J$5</f>
        <v>4</v>
      </c>
      <c r="K73" s="102">
        <f>'2001_Summaries'!K$5</f>
        <v>-8.4570690768237533E-2</v>
      </c>
    </row>
    <row r="74" spans="1:11" x14ac:dyDescent="0.25">
      <c r="A74" s="225"/>
      <c r="B74" s="8" t="s">
        <v>712</v>
      </c>
      <c r="C74" s="125" t="s">
        <v>563</v>
      </c>
      <c r="D74" s="98" t="s">
        <v>711</v>
      </c>
      <c r="E74" s="2">
        <f>Allopatrics_Summaries!I$22</f>
        <v>10</v>
      </c>
      <c r="F74" s="2">
        <f>Allopatrics_Summaries!J$22</f>
        <v>10</v>
      </c>
      <c r="G74" s="102">
        <f>Allopatrics_Summaries!K$22</f>
        <v>-8.4570690768237533E-2</v>
      </c>
      <c r="H74" s="100" t="s">
        <v>578</v>
      </c>
      <c r="I74" s="2">
        <f>'2019_Summaries'!I$3</f>
        <v>12</v>
      </c>
      <c r="J74" s="2">
        <f>'2019_Summaries'!J$3</f>
        <v>12</v>
      </c>
      <c r="K74" s="102">
        <f>'2019_Summaries'!K$3</f>
        <v>-8.4570690768237533E-2</v>
      </c>
    </row>
    <row r="75" spans="1:11" x14ac:dyDescent="0.25">
      <c r="A75" s="225"/>
      <c r="B75" s="169" t="s">
        <v>712</v>
      </c>
      <c r="C75" s="171" t="s">
        <v>563</v>
      </c>
      <c r="D75" s="170" t="s">
        <v>951</v>
      </c>
      <c r="E75" s="2">
        <f>Allopatrics_Summaries!I$23</f>
        <v>0</v>
      </c>
      <c r="F75" s="93">
        <f>Allopatrics_Summaries!J$23</f>
        <v>0</v>
      </c>
      <c r="G75" s="103" t="str">
        <f>Allopatrics_Summaries!K$23</f>
        <v>NA</v>
      </c>
      <c r="H75" s="109"/>
      <c r="I75" s="93"/>
      <c r="J75" s="93"/>
      <c r="K75" s="103"/>
    </row>
    <row r="76" spans="1:11" x14ac:dyDescent="0.25">
      <c r="A76" s="225"/>
      <c r="B76" s="8" t="s">
        <v>713</v>
      </c>
      <c r="C76" s="125" t="s">
        <v>564</v>
      </c>
      <c r="D76" s="1" t="s">
        <v>921</v>
      </c>
      <c r="E76" s="133">
        <f>Allopatrics_Summaries!I$24</f>
        <v>10</v>
      </c>
      <c r="F76" s="133">
        <f>Allopatrics_Summaries!J$24</f>
        <v>9</v>
      </c>
      <c r="G76" s="134">
        <f>Allopatrics_Summaries!K$24</f>
        <v>2.3886378308586198E-2</v>
      </c>
      <c r="H76" s="135" t="s">
        <v>741</v>
      </c>
      <c r="I76" s="133">
        <f>'2001_Summaries'!I$7</f>
        <v>3</v>
      </c>
      <c r="J76" s="133">
        <f>'2001_Summaries'!J$7</f>
        <v>2</v>
      </c>
      <c r="K76" s="134">
        <f>'2001_Summaries'!K$7</f>
        <v>0.27695287282117509</v>
      </c>
    </row>
    <row r="77" spans="1:11" x14ac:dyDescent="0.25">
      <c r="A77" s="225"/>
      <c r="B77" s="8" t="s">
        <v>713</v>
      </c>
      <c r="C77" s="125" t="s">
        <v>564</v>
      </c>
      <c r="D77" s="98" t="s">
        <v>571</v>
      </c>
      <c r="E77" s="2">
        <f>Allopatrics_Summaries!I$25</f>
        <v>11</v>
      </c>
      <c r="F77" s="2">
        <f>Allopatrics_Summaries!J$25</f>
        <v>8</v>
      </c>
      <c r="G77" s="102">
        <f>Allopatrics_Summaries!K$25</f>
        <v>0.21122131580491821</v>
      </c>
      <c r="H77" s="100" t="s">
        <v>721</v>
      </c>
      <c r="I77" s="2">
        <f>'2001_Summaries'!I$8</f>
        <v>2</v>
      </c>
      <c r="J77" s="2">
        <f>'2001_Summaries'!J$8</f>
        <v>2</v>
      </c>
      <c r="K77" s="102">
        <f>'2001_Summaries'!K$8</f>
        <v>-8.4570690768237533E-2</v>
      </c>
    </row>
    <row r="78" spans="1:11" x14ac:dyDescent="0.25">
      <c r="A78" s="225"/>
      <c r="B78" s="8" t="s">
        <v>713</v>
      </c>
      <c r="C78" s="125" t="s">
        <v>564</v>
      </c>
      <c r="D78" s="98" t="s">
        <v>572</v>
      </c>
      <c r="E78" s="2">
        <f>Allopatrics_Summaries!I$26</f>
        <v>3</v>
      </c>
      <c r="F78" s="2">
        <f>Allopatrics_Summaries!J$26</f>
        <v>1</v>
      </c>
      <c r="G78" s="102">
        <f>Allopatrics_Summaries!K$26</f>
        <v>0.63847643641058749</v>
      </c>
      <c r="H78" s="100" t="s">
        <v>722</v>
      </c>
      <c r="I78" s="2">
        <f>'2001_Summaries'!I$10</f>
        <v>11</v>
      </c>
      <c r="J78" s="2">
        <f>'2001_Summaries'!J$10</f>
        <v>8</v>
      </c>
      <c r="K78" s="102">
        <f>'2001_Summaries'!K$10</f>
        <v>0.21122131580491821</v>
      </c>
    </row>
    <row r="79" spans="1:11" x14ac:dyDescent="0.25">
      <c r="A79" s="225"/>
      <c r="B79" s="8" t="s">
        <v>713</v>
      </c>
      <c r="C79" s="125" t="s">
        <v>564</v>
      </c>
      <c r="D79" s="98" t="s">
        <v>573</v>
      </c>
      <c r="E79" s="184">
        <f>Allopatrics_Summaries!I$27</f>
        <v>6</v>
      </c>
      <c r="F79" s="2">
        <f>Allopatrics_Summaries!J$27</f>
        <v>1</v>
      </c>
      <c r="G79" s="183">
        <f>Allopatrics_Summaries!K$27</f>
        <v>0.81923821820529374</v>
      </c>
      <c r="H79" s="100" t="s">
        <v>579</v>
      </c>
      <c r="I79" s="2">
        <f>'2019_Summaries'!I$4</f>
        <v>53</v>
      </c>
      <c r="J79" s="2">
        <f>'2019_Summaries'!J$4</f>
        <v>50</v>
      </c>
      <c r="K79" s="102">
        <f>'2019_Summaries'!K$4</f>
        <v>-2.31798969511674E-2</v>
      </c>
    </row>
    <row r="80" spans="1:11" x14ac:dyDescent="0.25">
      <c r="A80" s="225"/>
      <c r="B80" s="8" t="s">
        <v>713</v>
      </c>
      <c r="C80" s="148" t="s">
        <v>564</v>
      </c>
      <c r="D80" s="128"/>
      <c r="E80" s="129"/>
      <c r="F80" s="129"/>
      <c r="G80" s="130"/>
      <c r="H80" s="131" t="s">
        <v>580</v>
      </c>
      <c r="I80" s="129">
        <f>'2019_Summaries'!I$5</f>
        <v>13</v>
      </c>
      <c r="J80" s="129">
        <f>'2019_Summaries'!J$5</f>
        <v>13</v>
      </c>
      <c r="K80" s="130">
        <f>'2019_Summaries'!K$5</f>
        <v>-8.4570690768237533E-2</v>
      </c>
    </row>
    <row r="81" spans="1:11" x14ac:dyDescent="0.25">
      <c r="A81" s="225"/>
      <c r="B81" s="1" t="s">
        <v>713</v>
      </c>
      <c r="C81" s="9" t="s">
        <v>565</v>
      </c>
      <c r="D81" s="98" t="s">
        <v>574</v>
      </c>
      <c r="E81" s="2">
        <f>Allopatrics_Summaries!I$28</f>
        <v>5</v>
      </c>
      <c r="F81" s="2">
        <f>Allopatrics_Summaries!J$28</f>
        <v>5</v>
      </c>
      <c r="G81" s="102">
        <f>Allopatrics_Summaries!K$28</f>
        <v>-8.4570690768237533E-2</v>
      </c>
      <c r="H81" s="100" t="s">
        <v>723</v>
      </c>
      <c r="I81" s="2">
        <f>'2001_Summaries'!I$11</f>
        <v>3</v>
      </c>
      <c r="J81" s="2">
        <f>'2001_Summaries'!J$11</f>
        <v>3</v>
      </c>
      <c r="K81" s="102">
        <f>'2001_Summaries'!K$11</f>
        <v>-8.4570690768237533E-2</v>
      </c>
    </row>
    <row r="82" spans="1:11" x14ac:dyDescent="0.25">
      <c r="A82" s="225"/>
      <c r="B82" s="8" t="s">
        <v>713</v>
      </c>
      <c r="C82" s="125" t="s">
        <v>565</v>
      </c>
      <c r="D82" s="98" t="s">
        <v>575</v>
      </c>
      <c r="E82" s="2">
        <f>Allopatrics_Summaries!I$29</f>
        <v>1</v>
      </c>
      <c r="F82" s="2">
        <f>Allopatrics_Summaries!J$29</f>
        <v>1</v>
      </c>
      <c r="G82" s="102">
        <f>Allopatrics_Summaries!K$29</f>
        <v>-8.4570690768237533E-2</v>
      </c>
      <c r="H82" s="100" t="s">
        <v>724</v>
      </c>
      <c r="I82" s="2">
        <f>'2001_Summaries'!I$12</f>
        <v>0</v>
      </c>
      <c r="J82" s="2">
        <f>'2001_Summaries'!J$12</f>
        <v>0</v>
      </c>
      <c r="K82" s="102" t="str">
        <f>'2001_Summaries'!K$12</f>
        <v>NA</v>
      </c>
    </row>
    <row r="83" spans="1:11" x14ac:dyDescent="0.25">
      <c r="A83" s="225"/>
      <c r="B83" s="10" t="s">
        <v>713</v>
      </c>
      <c r="C83" s="11" t="s">
        <v>565</v>
      </c>
      <c r="D83" s="99"/>
      <c r="E83" s="93"/>
      <c r="F83" s="93"/>
      <c r="G83" s="103"/>
      <c r="H83" s="109" t="s">
        <v>581</v>
      </c>
      <c r="I83" s="93">
        <f>'2019_Summaries'!I$6</f>
        <v>0</v>
      </c>
      <c r="J83" s="93">
        <f>'2019_Summaries'!J$6</f>
        <v>0</v>
      </c>
      <c r="K83" s="103" t="str">
        <f>'2019_Summaries'!K$6</f>
        <v>NA</v>
      </c>
    </row>
    <row r="84" spans="1:11" x14ac:dyDescent="0.25">
      <c r="A84" s="225"/>
      <c r="B84" s="8" t="s">
        <v>698</v>
      </c>
      <c r="C84" s="146" t="s">
        <v>570</v>
      </c>
      <c r="D84" s="132" t="s">
        <v>714</v>
      </c>
      <c r="E84" s="133">
        <f>Allopatrics_Summaries!I$30</f>
        <v>11</v>
      </c>
      <c r="F84" s="133">
        <f>Allopatrics_Summaries!J$30</f>
        <v>10</v>
      </c>
      <c r="G84" s="134">
        <f>Allopatrics_Summaries!K$30</f>
        <v>1.4026644756147788E-2</v>
      </c>
      <c r="H84" s="135" t="s">
        <v>742</v>
      </c>
      <c r="I84" s="133">
        <f>'2001_Summaries'!I$15</f>
        <v>1</v>
      </c>
      <c r="J84" s="133">
        <f>'2001_Summaries'!J$15</f>
        <v>1</v>
      </c>
      <c r="K84" s="134">
        <f>'2001_Summaries'!K$15</f>
        <v>-8.4570690768237533E-2</v>
      </c>
    </row>
    <row r="85" spans="1:11" x14ac:dyDescent="0.25">
      <c r="A85" s="225"/>
      <c r="B85" s="8" t="s">
        <v>698</v>
      </c>
      <c r="C85" s="125" t="s">
        <v>570</v>
      </c>
      <c r="D85" s="147"/>
      <c r="E85" s="173"/>
      <c r="F85" s="2"/>
      <c r="G85" s="183"/>
      <c r="H85" s="100" t="s">
        <v>725</v>
      </c>
      <c r="I85" s="2">
        <f>'2001_Summaries'!I$16</f>
        <v>12</v>
      </c>
      <c r="J85" s="2">
        <f>'2001_Summaries'!J$16</f>
        <v>11</v>
      </c>
      <c r="K85" s="102">
        <f>'2001_Summaries'!K$16</f>
        <v>5.8102001291157057E-3</v>
      </c>
    </row>
    <row r="86" spans="1:11" x14ac:dyDescent="0.25">
      <c r="A86" s="225"/>
      <c r="B86" s="8" t="s">
        <v>698</v>
      </c>
      <c r="C86" s="125" t="s">
        <v>570</v>
      </c>
      <c r="D86" s="147"/>
      <c r="E86" s="173"/>
      <c r="F86" s="2"/>
      <c r="G86" s="183"/>
      <c r="H86" s="100" t="s">
        <v>923</v>
      </c>
      <c r="I86" s="2">
        <f>'2019_Summaries'!I$7</f>
        <v>4</v>
      </c>
      <c r="J86" s="2">
        <f>'2019_Summaries'!J$7</f>
        <v>4</v>
      </c>
      <c r="K86" s="102">
        <f>'2019_Summaries'!K$7</f>
        <v>-8.4570690768237533E-2</v>
      </c>
    </row>
    <row r="87" spans="1:11" x14ac:dyDescent="0.25">
      <c r="A87" s="225"/>
      <c r="B87" s="8" t="s">
        <v>698</v>
      </c>
      <c r="C87" s="148" t="s">
        <v>570</v>
      </c>
      <c r="D87" s="128"/>
      <c r="E87" s="129"/>
      <c r="F87" s="129"/>
      <c r="G87" s="130"/>
      <c r="H87" s="131" t="s">
        <v>726</v>
      </c>
      <c r="I87" s="129">
        <f>'2019_Summaries'!I$8</f>
        <v>11</v>
      </c>
      <c r="J87" s="129">
        <f>'2019_Summaries'!J$8</f>
        <v>9</v>
      </c>
      <c r="K87" s="130">
        <f>'2019_Summaries'!K$8</f>
        <v>0.11262398028053289</v>
      </c>
    </row>
    <row r="88" spans="1:11" x14ac:dyDescent="0.25">
      <c r="A88" s="225"/>
      <c r="B88" s="8" t="s">
        <v>698</v>
      </c>
      <c r="C88" s="136" t="s">
        <v>568</v>
      </c>
      <c r="D88" s="137" t="s">
        <v>715</v>
      </c>
      <c r="E88" s="138">
        <f>Allopatrics_Summaries!I$31</f>
        <v>1</v>
      </c>
      <c r="F88" s="138">
        <f>Allopatrics_Summaries!J$31</f>
        <v>1</v>
      </c>
      <c r="G88" s="139">
        <f>Allopatrics_Summaries!K$31</f>
        <v>-8.4570690768237533E-2</v>
      </c>
      <c r="H88" s="140" t="s">
        <v>727</v>
      </c>
      <c r="I88" s="138">
        <f>'2001_Summaries'!I$18</f>
        <v>0</v>
      </c>
      <c r="J88" s="138">
        <f>'2001_Summaries'!J$18</f>
        <v>0</v>
      </c>
      <c r="K88" s="139" t="str">
        <f>'2001_Summaries'!K$18</f>
        <v>NA</v>
      </c>
    </row>
    <row r="89" spans="1:11" x14ac:dyDescent="0.25">
      <c r="A89" s="225"/>
      <c r="B89" s="8" t="s">
        <v>698</v>
      </c>
      <c r="C89" s="127" t="s">
        <v>568</v>
      </c>
      <c r="D89" s="128"/>
      <c r="E89" s="129"/>
      <c r="F89" s="129"/>
      <c r="G89" s="130"/>
      <c r="H89" s="131" t="s">
        <v>728</v>
      </c>
      <c r="I89" s="129">
        <f>'2019_Summaries'!I$9</f>
        <v>1</v>
      </c>
      <c r="J89" s="129">
        <f>'2019_Summaries'!J$9</f>
        <v>1</v>
      </c>
      <c r="K89" s="130">
        <f>'2019_Summaries'!K$9</f>
        <v>-8.4570690768237533E-2</v>
      </c>
    </row>
    <row r="90" spans="1:11" x14ac:dyDescent="0.25">
      <c r="A90" s="225"/>
      <c r="B90" s="1" t="s">
        <v>698</v>
      </c>
      <c r="C90" s="136" t="s">
        <v>569</v>
      </c>
      <c r="D90" s="137" t="s">
        <v>716</v>
      </c>
      <c r="E90" s="138">
        <f>Allopatrics_Summaries!I$32</f>
        <v>8</v>
      </c>
      <c r="F90" s="142">
        <f>Allopatrics_Summaries!J$32</f>
        <v>5</v>
      </c>
      <c r="G90" s="141">
        <f>Allopatrics_Summaries!K$32</f>
        <v>0.32214331826985154</v>
      </c>
      <c r="H90" s="140" t="s">
        <v>729</v>
      </c>
      <c r="I90" s="142">
        <f>'2001_Summaries'!I$19</f>
        <v>0</v>
      </c>
      <c r="J90" s="142">
        <f>'2001_Summaries'!J$19</f>
        <v>0</v>
      </c>
      <c r="K90" s="141" t="str">
        <f>'2001_Summaries'!K$19</f>
        <v>NA</v>
      </c>
    </row>
    <row r="91" spans="1:11" x14ac:dyDescent="0.25">
      <c r="A91" s="225"/>
      <c r="B91" s="1" t="s">
        <v>698</v>
      </c>
      <c r="C91" s="9" t="s">
        <v>569</v>
      </c>
      <c r="D91" s="98"/>
      <c r="E91" s="2"/>
      <c r="F91" s="143"/>
      <c r="G91" s="104"/>
      <c r="H91" s="100" t="s">
        <v>730</v>
      </c>
      <c r="I91" s="143">
        <f>'2001_Summaries'!I$20</f>
        <v>3</v>
      </c>
      <c r="J91" s="143">
        <f>'2001_Summaries'!J$20</f>
        <v>3</v>
      </c>
      <c r="K91" s="104">
        <f>'2001_Summaries'!K$20</f>
        <v>-8.4570690768237533E-2</v>
      </c>
    </row>
    <row r="92" spans="1:11" x14ac:dyDescent="0.25">
      <c r="A92" s="225"/>
      <c r="B92" s="1" t="s">
        <v>698</v>
      </c>
      <c r="C92" s="127" t="s">
        <v>569</v>
      </c>
      <c r="D92" s="128"/>
      <c r="E92" s="129"/>
      <c r="F92" s="145"/>
      <c r="G92" s="144"/>
      <c r="H92" s="131" t="s">
        <v>731</v>
      </c>
      <c r="I92" s="145">
        <f>'2019_Summaries'!I$10</f>
        <v>2</v>
      </c>
      <c r="J92" s="145">
        <f>'2019_Summaries'!J$10</f>
        <v>2</v>
      </c>
      <c r="K92" s="144">
        <f>'2019_Summaries'!K$10</f>
        <v>-8.4570690768237533E-2</v>
      </c>
    </row>
    <row r="93" spans="1:11" x14ac:dyDescent="0.25">
      <c r="A93" s="225"/>
      <c r="B93" s="1" t="s">
        <v>698</v>
      </c>
      <c r="C93" s="136" t="s">
        <v>567</v>
      </c>
      <c r="D93" s="137" t="s">
        <v>717</v>
      </c>
      <c r="E93" s="138">
        <f>Allopatrics_Summaries!I$33</f>
        <v>8</v>
      </c>
      <c r="F93" s="138">
        <f>Allopatrics_Summaries!J$33</f>
        <v>6</v>
      </c>
      <c r="G93" s="139">
        <f>Allopatrics_Summaries!K$33</f>
        <v>0.18657198192382185</v>
      </c>
      <c r="H93" s="140" t="s">
        <v>732</v>
      </c>
      <c r="I93" s="138">
        <f>'2001_Summaries'!I$22</f>
        <v>2</v>
      </c>
      <c r="J93" s="138">
        <f>'2001_Summaries'!J$22</f>
        <v>2</v>
      </c>
      <c r="K93" s="139">
        <f>'2001_Summaries'!K$22</f>
        <v>-8.4570690768237533E-2</v>
      </c>
    </row>
    <row r="94" spans="1:11" x14ac:dyDescent="0.25">
      <c r="A94" s="225"/>
      <c r="B94" s="1" t="s">
        <v>698</v>
      </c>
      <c r="C94" s="9" t="s">
        <v>567</v>
      </c>
      <c r="D94" s="98"/>
      <c r="E94" s="2"/>
      <c r="F94" s="2"/>
      <c r="G94" s="102"/>
      <c r="H94" s="100" t="s">
        <v>925</v>
      </c>
      <c r="I94" s="2">
        <f>'2001_Summaries'!I$23</f>
        <v>1</v>
      </c>
      <c r="J94" s="2">
        <f>'2001_Summaries'!J$23</f>
        <v>1</v>
      </c>
      <c r="K94" s="102">
        <f>'2001_Summaries'!K$23</f>
        <v>-8.4570690768237533E-2</v>
      </c>
    </row>
    <row r="95" spans="1:11" x14ac:dyDescent="0.25">
      <c r="A95" s="225"/>
      <c r="B95" s="1" t="s">
        <v>698</v>
      </c>
      <c r="C95" s="127" t="s">
        <v>567</v>
      </c>
      <c r="D95" s="128"/>
      <c r="E95" s="129"/>
      <c r="F95" s="129"/>
      <c r="G95" s="130"/>
      <c r="H95" s="131" t="s">
        <v>733</v>
      </c>
      <c r="I95" s="129">
        <f>'2019_Summaries'!I$11</f>
        <v>4</v>
      </c>
      <c r="J95" s="129">
        <f>'2019_Summaries'!J$11</f>
        <v>4</v>
      </c>
      <c r="K95" s="130">
        <f>'2019_Summaries'!K$11</f>
        <v>-8.4570690768237533E-2</v>
      </c>
    </row>
    <row r="96" spans="1:11" x14ac:dyDescent="0.25">
      <c r="A96" s="225"/>
      <c r="B96" s="1" t="s">
        <v>698</v>
      </c>
      <c r="C96" s="9" t="s">
        <v>566</v>
      </c>
      <c r="D96" s="98" t="s">
        <v>718</v>
      </c>
      <c r="E96" s="2">
        <f>Allopatrics_Summaries!I$34</f>
        <v>29</v>
      </c>
      <c r="F96" s="2">
        <f>Allopatrics_Summaries!J$34</f>
        <v>24</v>
      </c>
      <c r="G96" s="102">
        <f>Allopatrics_Summaries!K$34</f>
        <v>0.1024242559159414</v>
      </c>
      <c r="H96" s="100" t="s">
        <v>734</v>
      </c>
      <c r="I96" s="2">
        <f>'2001_Summaries'!I$24</f>
        <v>0</v>
      </c>
      <c r="J96" s="2">
        <f>'2001_Summaries'!J$24</f>
        <v>0</v>
      </c>
      <c r="K96" s="102" t="str">
        <f>'2001_Summaries'!K$24</f>
        <v>NA</v>
      </c>
    </row>
    <row r="97" spans="1:11" x14ac:dyDescent="0.25">
      <c r="A97" s="225"/>
      <c r="B97" s="1" t="s">
        <v>698</v>
      </c>
      <c r="C97" s="9" t="s">
        <v>566</v>
      </c>
      <c r="D97" s="98"/>
      <c r="E97" s="2"/>
      <c r="F97" s="2"/>
      <c r="G97" s="102"/>
      <c r="H97" s="100" t="s">
        <v>735</v>
      </c>
      <c r="I97" s="2">
        <f>'2001_Summaries'!I$25</f>
        <v>0</v>
      </c>
      <c r="J97" s="2">
        <f>'2001_Summaries'!J$25</f>
        <v>0</v>
      </c>
      <c r="K97" s="102" t="str">
        <f>'2001_Summaries'!K$25</f>
        <v>NA</v>
      </c>
    </row>
    <row r="98" spans="1:11" x14ac:dyDescent="0.25">
      <c r="A98" s="225"/>
      <c r="B98" s="1" t="s">
        <v>698</v>
      </c>
      <c r="C98" s="9" t="s">
        <v>566</v>
      </c>
      <c r="D98" s="98"/>
      <c r="E98" s="2"/>
      <c r="F98" s="2"/>
      <c r="G98" s="102"/>
      <c r="H98" s="126" t="s">
        <v>736</v>
      </c>
      <c r="I98" s="2">
        <f>'2001_Summaries'!I$26</f>
        <v>0</v>
      </c>
      <c r="J98" s="2">
        <f>'2001_Summaries'!J$26</f>
        <v>0</v>
      </c>
      <c r="K98" s="102" t="str">
        <f>'2001_Summaries'!K$26</f>
        <v>NA</v>
      </c>
    </row>
    <row r="99" spans="1:11" x14ac:dyDescent="0.25">
      <c r="A99" s="225"/>
      <c r="B99" s="1" t="s">
        <v>698</v>
      </c>
      <c r="C99" s="9" t="s">
        <v>566</v>
      </c>
      <c r="D99" s="98"/>
      <c r="E99" s="2"/>
      <c r="F99" s="2"/>
      <c r="G99" s="102"/>
      <c r="H99" s="100" t="s">
        <v>737</v>
      </c>
      <c r="I99" s="2">
        <f>'2001_Summaries'!I$27</f>
        <v>9</v>
      </c>
      <c r="J99" s="2">
        <f>'2001_Summaries'!J$27</f>
        <v>9</v>
      </c>
      <c r="K99" s="102">
        <f>'2001_Summaries'!K$27</f>
        <v>-8.4570690768237533E-2</v>
      </c>
    </row>
    <row r="100" spans="1:11" ht="15.75" thickBot="1" x14ac:dyDescent="0.3">
      <c r="A100" s="226"/>
      <c r="B100" s="3" t="s">
        <v>698</v>
      </c>
      <c r="C100" s="12" t="s">
        <v>566</v>
      </c>
      <c r="D100" s="98"/>
      <c r="E100" s="2"/>
      <c r="F100" s="94"/>
      <c r="G100" s="105"/>
      <c r="H100" s="100" t="s">
        <v>738</v>
      </c>
      <c r="I100" s="2">
        <f>'2019_Summaries'!I$12</f>
        <v>20</v>
      </c>
      <c r="J100" s="94">
        <f>'2019_Summaries'!J$12</f>
        <v>17</v>
      </c>
      <c r="K100" s="105">
        <f>'2019_Summaries'!K$12</f>
        <v>7.8114912846998119E-2</v>
      </c>
    </row>
    <row r="101" spans="1:11" ht="15.75" thickBot="1" x14ac:dyDescent="0.3">
      <c r="A101" s="199"/>
      <c r="B101" s="194"/>
      <c r="C101" s="195"/>
      <c r="D101" s="204" t="s">
        <v>928</v>
      </c>
      <c r="E101" s="196">
        <f>SUM(E69:E100)</f>
        <v>152</v>
      </c>
      <c r="F101" s="196"/>
      <c r="G101" s="197"/>
      <c r="H101" s="204" t="s">
        <v>928</v>
      </c>
      <c r="I101" s="196">
        <f>SUM(I69:I100)</f>
        <v>209</v>
      </c>
      <c r="J101" s="196"/>
      <c r="K101" s="197"/>
    </row>
    <row r="102" spans="1:11" x14ac:dyDescent="0.25">
      <c r="A102" s="207" t="s">
        <v>4</v>
      </c>
      <c r="B102" s="8" t="s">
        <v>712</v>
      </c>
      <c r="C102" s="9" t="s">
        <v>562</v>
      </c>
      <c r="D102" s="97" t="s">
        <v>922</v>
      </c>
      <c r="E102" s="95">
        <f>Allopatrics_Summaries!L$5</f>
        <v>16</v>
      </c>
      <c r="F102" s="174">
        <f>Allopatrics_Summaries!M$5</f>
        <v>340.60416666666669</v>
      </c>
      <c r="G102" s="102">
        <f>Allopatrics_Summaries!N$5</f>
        <v>-0.49225697646612443</v>
      </c>
      <c r="H102" s="100" t="s">
        <v>719</v>
      </c>
      <c r="I102" s="95">
        <f>'2001_Summaries'!L$4</f>
        <v>8</v>
      </c>
      <c r="J102" s="174">
        <f>'2001_Summaries'!M$4</f>
        <v>200.60425000000004</v>
      </c>
      <c r="K102" s="102">
        <f>'2001_Summaries'!N$4</f>
        <v>0.12111148110464132</v>
      </c>
    </row>
    <row r="103" spans="1:11" x14ac:dyDescent="0.25">
      <c r="A103" s="208"/>
      <c r="B103" s="8" t="s">
        <v>712</v>
      </c>
      <c r="C103" s="9" t="s">
        <v>562</v>
      </c>
      <c r="D103" s="98" t="s">
        <v>576</v>
      </c>
      <c r="E103" s="2">
        <f>Allopatrics_Summaries!L$9</f>
        <v>8</v>
      </c>
      <c r="F103" s="174">
        <f>Allopatrics_Summaries!M$9</f>
        <v>167.25</v>
      </c>
      <c r="G103" s="102">
        <f>Allopatrics_Summaries!N$9</f>
        <v>0.26724331720166083</v>
      </c>
      <c r="H103" s="100" t="s">
        <v>577</v>
      </c>
      <c r="I103" s="2">
        <f>'2019_Summaries'!L$2</f>
        <v>25</v>
      </c>
      <c r="J103" s="174">
        <f>'2019_Summaries'!M$2</f>
        <v>89.526666666666657</v>
      </c>
      <c r="K103" s="102">
        <f>'2019_Summaries'!N$2</f>
        <v>0.60776524192131953</v>
      </c>
    </row>
    <row r="104" spans="1:11" x14ac:dyDescent="0.25">
      <c r="A104" s="208"/>
      <c r="B104" s="8" t="s">
        <v>712</v>
      </c>
      <c r="C104" s="9" t="s">
        <v>562</v>
      </c>
      <c r="D104" s="98" t="s">
        <v>709</v>
      </c>
      <c r="E104" s="2">
        <f>Allopatrics_Summaries!L$12</f>
        <v>5</v>
      </c>
      <c r="F104" s="174">
        <f>Allopatrics_Summaries!M$12</f>
        <v>268.13333333333333</v>
      </c>
      <c r="G104" s="102">
        <f>Allopatrics_Summaries!N$12</f>
        <v>-0.17474733561132827</v>
      </c>
      <c r="I104" s="2"/>
      <c r="J104" s="174"/>
      <c r="K104" s="102"/>
    </row>
    <row r="105" spans="1:11" x14ac:dyDescent="0.25">
      <c r="A105" s="208"/>
      <c r="B105" s="8" t="s">
        <v>712</v>
      </c>
      <c r="C105" s="127" t="s">
        <v>562</v>
      </c>
      <c r="D105" s="128" t="s">
        <v>710</v>
      </c>
      <c r="E105" s="129">
        <f>Allopatrics_Summaries!L$20</f>
        <v>2</v>
      </c>
      <c r="F105" s="175">
        <f>Allopatrics_Summaries!M$20</f>
        <v>274.75</v>
      </c>
      <c r="G105" s="130">
        <f>Allopatrics_Summaries!N$20</f>
        <v>-0.20373631449233875</v>
      </c>
      <c r="H105" s="131"/>
      <c r="I105" s="129"/>
      <c r="J105" s="175"/>
      <c r="K105" s="130"/>
    </row>
    <row r="106" spans="1:11" x14ac:dyDescent="0.25">
      <c r="A106" s="208"/>
      <c r="B106" s="8" t="s">
        <v>712</v>
      </c>
      <c r="C106" s="9" t="s">
        <v>563</v>
      </c>
      <c r="D106" s="98" t="s">
        <v>740</v>
      </c>
      <c r="E106" s="2">
        <f>Allopatrics_Summaries!L$21</f>
        <v>13</v>
      </c>
      <c r="F106" s="174">
        <f>Allopatrics_Summaries!M$21</f>
        <v>224.23076923076925</v>
      </c>
      <c r="G106" s="102">
        <f>Allopatrics_Summaries!N$21</f>
        <v>1.7598836216093483E-2</v>
      </c>
      <c r="H106" s="100" t="s">
        <v>720</v>
      </c>
      <c r="I106" s="2">
        <f>'2001_Summaries'!L$5</f>
        <v>4</v>
      </c>
      <c r="J106" s="174">
        <f>'2001_Summaries'!M$5</f>
        <v>126.25</v>
      </c>
      <c r="K106" s="102">
        <f>'2001_Summaries'!N$5</f>
        <v>0.44687275812681426</v>
      </c>
    </row>
    <row r="107" spans="1:11" x14ac:dyDescent="0.25">
      <c r="A107" s="208"/>
      <c r="B107" s="8" t="s">
        <v>712</v>
      </c>
      <c r="C107" s="125" t="s">
        <v>563</v>
      </c>
      <c r="D107" s="98" t="s">
        <v>711</v>
      </c>
      <c r="E107" s="2">
        <f>Allopatrics_Summaries!L$22</f>
        <v>10</v>
      </c>
      <c r="F107" s="174">
        <f>Allopatrics_Summaries!M$22</f>
        <v>114.6</v>
      </c>
      <c r="G107" s="102">
        <f>Allopatrics_Summaries!N$22</f>
        <v>0.49791380658481521</v>
      </c>
      <c r="H107" s="100" t="s">
        <v>578</v>
      </c>
      <c r="I107" s="2">
        <f>'2019_Summaries'!L$3</f>
        <v>12</v>
      </c>
      <c r="J107" s="174">
        <f>'2019_Summaries'!M$3</f>
        <v>91.874999999999986</v>
      </c>
      <c r="K107" s="102">
        <f>'2019_Summaries'!N$3</f>
        <v>0.59747671012198866</v>
      </c>
    </row>
    <row r="108" spans="1:11" x14ac:dyDescent="0.25">
      <c r="A108" s="208"/>
      <c r="B108" s="169" t="s">
        <v>712</v>
      </c>
      <c r="C108" s="171" t="s">
        <v>563</v>
      </c>
      <c r="D108" s="170" t="s">
        <v>951</v>
      </c>
      <c r="E108" s="2">
        <f>Allopatrics_Summaries!L$23</f>
        <v>0</v>
      </c>
      <c r="F108" s="176" t="str">
        <f>Allopatrics_Summaries!M$23</f>
        <v>NA</v>
      </c>
      <c r="G108" s="103" t="str">
        <f>Allopatrics_Summaries!N$23</f>
        <v>NA</v>
      </c>
      <c r="H108" s="109"/>
      <c r="I108" s="93"/>
      <c r="J108" s="176"/>
      <c r="K108" s="103"/>
    </row>
    <row r="109" spans="1:11" x14ac:dyDescent="0.25">
      <c r="A109" s="208"/>
      <c r="B109" s="8" t="s">
        <v>713</v>
      </c>
      <c r="C109" s="125" t="s">
        <v>564</v>
      </c>
      <c r="D109" s="1" t="s">
        <v>921</v>
      </c>
      <c r="E109" s="133">
        <f>Allopatrics_Summaries!L$24</f>
        <v>9</v>
      </c>
      <c r="F109" s="177">
        <f>Allopatrics_Summaries!M$24</f>
        <v>26.444444444444446</v>
      </c>
      <c r="G109" s="134">
        <f>Allopatrics_Summaries!N$24</f>
        <v>0.88414144460654065</v>
      </c>
      <c r="H109" s="135" t="s">
        <v>741</v>
      </c>
      <c r="I109" s="133">
        <f>'2001_Summaries'!L$7</f>
        <v>2</v>
      </c>
      <c r="J109" s="177">
        <f>'2001_Summaries'!M$7</f>
        <v>163</v>
      </c>
      <c r="K109" s="134">
        <f>'2001_Summaries'!N$7</f>
        <v>0.28586344217560966</v>
      </c>
    </row>
    <row r="110" spans="1:11" x14ac:dyDescent="0.25">
      <c r="A110" s="208"/>
      <c r="B110" s="8" t="s">
        <v>713</v>
      </c>
      <c r="C110" s="125" t="s">
        <v>564</v>
      </c>
      <c r="D110" s="98" t="s">
        <v>571</v>
      </c>
      <c r="E110" s="2">
        <f>Allopatrics_Summaries!L$25</f>
        <v>8</v>
      </c>
      <c r="F110" s="174">
        <f>Allopatrics_Summaries!M$25</f>
        <v>18.708333333333336</v>
      </c>
      <c r="G110" s="102">
        <f>Allopatrics_Summaries!N$25</f>
        <v>0.91803494006565667</v>
      </c>
      <c r="H110" s="100" t="s">
        <v>721</v>
      </c>
      <c r="I110" s="2">
        <f>'2001_Summaries'!L$8</f>
        <v>2</v>
      </c>
      <c r="J110" s="174">
        <f>'2001_Summaries'!M$8</f>
        <v>84.332999999999998</v>
      </c>
      <c r="K110" s="102">
        <f>'2001_Summaries'!N$8</f>
        <v>0.63051976484046435</v>
      </c>
    </row>
    <row r="111" spans="1:11" x14ac:dyDescent="0.25">
      <c r="A111" s="208"/>
      <c r="B111" s="8" t="s">
        <v>713</v>
      </c>
      <c r="C111" s="125" t="s">
        <v>564</v>
      </c>
      <c r="D111" s="98" t="s">
        <v>572</v>
      </c>
      <c r="E111" s="2">
        <f>Allopatrics_Summaries!L$26</f>
        <v>1</v>
      </c>
      <c r="F111" s="174">
        <f>Allopatrics_Summaries!M$26</f>
        <v>2</v>
      </c>
      <c r="G111" s="102">
        <f>Allopatrics_Summaries!N$26</f>
        <v>0.99123758824755348</v>
      </c>
      <c r="H111" s="100" t="s">
        <v>722</v>
      </c>
      <c r="I111" s="2">
        <f>'2001_Summaries'!L$10</f>
        <v>8</v>
      </c>
      <c r="J111" s="174">
        <f>'2001_Summaries'!M$10</f>
        <v>106.5</v>
      </c>
      <c r="K111" s="102">
        <f>'2001_Summaries'!N$10</f>
        <v>0.53340157418222356</v>
      </c>
    </row>
    <row r="112" spans="1:11" x14ac:dyDescent="0.25">
      <c r="A112" s="208"/>
      <c r="B112" s="8" t="s">
        <v>713</v>
      </c>
      <c r="C112" s="125" t="s">
        <v>564</v>
      </c>
      <c r="D112" s="98" t="s">
        <v>573</v>
      </c>
      <c r="E112" s="184">
        <f>Allopatrics_Summaries!L$27</f>
        <v>1</v>
      </c>
      <c r="F112" s="174">
        <f>Allopatrics_Summaries!M$27</f>
        <v>15.5</v>
      </c>
      <c r="G112" s="183">
        <f>Allopatrics_Summaries!N$27</f>
        <v>0.93209130891853953</v>
      </c>
      <c r="H112" s="100" t="s">
        <v>579</v>
      </c>
      <c r="I112" s="2">
        <f>'2019_Summaries'!L$4</f>
        <v>50</v>
      </c>
      <c r="J112" s="174">
        <f>'2019_Summaries'!M$4</f>
        <v>79.90000000000002</v>
      </c>
      <c r="K112" s="102">
        <f>'2019_Summaries'!N$4</f>
        <v>0.64994165048976194</v>
      </c>
    </row>
    <row r="113" spans="1:11" x14ac:dyDescent="0.25">
      <c r="A113" s="208"/>
      <c r="B113" s="8" t="s">
        <v>713</v>
      </c>
      <c r="C113" s="148" t="s">
        <v>564</v>
      </c>
      <c r="D113" s="128"/>
      <c r="E113" s="129"/>
      <c r="F113" s="175"/>
      <c r="G113" s="130"/>
      <c r="H113" s="131" t="s">
        <v>580</v>
      </c>
      <c r="I113" s="129">
        <f>'2019_Summaries'!L$5</f>
        <v>13</v>
      </c>
      <c r="J113" s="175">
        <f>'2019_Summaries'!M$5</f>
        <v>103.58974358974358</v>
      </c>
      <c r="K113" s="130">
        <f>'2019_Summaries'!N$5</f>
        <v>0.54615200666815533</v>
      </c>
    </row>
    <row r="114" spans="1:11" x14ac:dyDescent="0.25">
      <c r="A114" s="208"/>
      <c r="B114" s="1" t="s">
        <v>713</v>
      </c>
      <c r="C114" s="9" t="s">
        <v>565</v>
      </c>
      <c r="D114" s="98" t="s">
        <v>574</v>
      </c>
      <c r="E114" s="2">
        <f>Allopatrics_Summaries!L$28</f>
        <v>5</v>
      </c>
      <c r="F114" s="174">
        <f>Allopatrics_Summaries!M$28</f>
        <v>249.83333333333331</v>
      </c>
      <c r="G114" s="102">
        <f>Allopatrics_Summaries!N$28</f>
        <v>-9.4571268076442783E-2</v>
      </c>
      <c r="H114" s="100" t="s">
        <v>723</v>
      </c>
      <c r="I114" s="2">
        <f>'2001_Summaries'!L$11</f>
        <v>3</v>
      </c>
      <c r="J114" s="174">
        <f>'2001_Summaries'!M$11</f>
        <v>134</v>
      </c>
      <c r="K114" s="102">
        <f>'2001_Summaries'!N$11</f>
        <v>0.41291841258608408</v>
      </c>
    </row>
    <row r="115" spans="1:11" x14ac:dyDescent="0.25">
      <c r="A115" s="208"/>
      <c r="B115" s="8" t="s">
        <v>713</v>
      </c>
      <c r="C115" s="125" t="s">
        <v>565</v>
      </c>
      <c r="D115" s="98" t="s">
        <v>575</v>
      </c>
      <c r="E115" s="2">
        <f>Allopatrics_Summaries!L$29</f>
        <v>1</v>
      </c>
      <c r="F115" s="174">
        <f>Allopatrics_Summaries!M$29</f>
        <v>167</v>
      </c>
      <c r="G115" s="102">
        <f>Allopatrics_Summaries!N$29</f>
        <v>0.26833861867071673</v>
      </c>
      <c r="H115" s="100" t="s">
        <v>724</v>
      </c>
      <c r="I115" s="2">
        <f>'2001_Summaries'!L$12</f>
        <v>0</v>
      </c>
      <c r="J115" s="174" t="str">
        <f>'2001_Summaries'!M$12</f>
        <v>NA</v>
      </c>
      <c r="K115" s="102" t="str">
        <f>'2001_Summaries'!N$12</f>
        <v>NA</v>
      </c>
    </row>
    <row r="116" spans="1:11" x14ac:dyDescent="0.25">
      <c r="A116" s="208"/>
      <c r="B116" s="10" t="s">
        <v>713</v>
      </c>
      <c r="C116" s="11" t="s">
        <v>565</v>
      </c>
      <c r="D116" s="99"/>
      <c r="E116" s="93"/>
      <c r="F116" s="176"/>
      <c r="G116" s="103"/>
      <c r="H116" s="109" t="s">
        <v>581</v>
      </c>
      <c r="I116" s="93">
        <f>'2019_Summaries'!L$6</f>
        <v>0</v>
      </c>
      <c r="J116" s="176" t="str">
        <f>'2019_Summaries'!M$6</f>
        <v>NA</v>
      </c>
      <c r="K116" s="103" t="str">
        <f>'2019_Summaries'!N$6</f>
        <v>NA</v>
      </c>
    </row>
    <row r="117" spans="1:11" x14ac:dyDescent="0.25">
      <c r="A117" s="208"/>
      <c r="B117" s="8" t="s">
        <v>698</v>
      </c>
      <c r="C117" s="146" t="s">
        <v>570</v>
      </c>
      <c r="D117" s="132" t="s">
        <v>714</v>
      </c>
      <c r="E117" s="133">
        <f>Allopatrics_Summaries!L$30</f>
        <v>10</v>
      </c>
      <c r="F117" s="177">
        <f>Allopatrics_Summaries!M$30</f>
        <v>69.933333333333337</v>
      </c>
      <c r="G117" s="134">
        <f>Allopatrics_Summaries!N$30</f>
        <v>0.69360766905612048</v>
      </c>
      <c r="H117" s="135" t="s">
        <v>742</v>
      </c>
      <c r="I117" s="133">
        <f>'2001_Summaries'!L$15</f>
        <v>1</v>
      </c>
      <c r="J117" s="177">
        <f>'2001_Summaries'!M$15</f>
        <v>162.667</v>
      </c>
      <c r="K117" s="134">
        <f>'2001_Summaries'!N$15</f>
        <v>0.28732238373239205</v>
      </c>
    </row>
    <row r="118" spans="1:11" x14ac:dyDescent="0.25">
      <c r="A118" s="208"/>
      <c r="B118" s="8" t="s">
        <v>698</v>
      </c>
      <c r="C118" s="125" t="s">
        <v>570</v>
      </c>
      <c r="D118" s="147"/>
      <c r="E118" s="173"/>
      <c r="F118" s="174"/>
      <c r="G118" s="183"/>
      <c r="H118" s="100" t="s">
        <v>725</v>
      </c>
      <c r="I118" s="2">
        <f>'2001_Summaries'!L$16</f>
        <v>11</v>
      </c>
      <c r="J118" s="174">
        <f>'2001_Summaries'!M$16</f>
        <v>161.93945454545454</v>
      </c>
      <c r="K118" s="102">
        <f>'2001_Summaries'!N$16</f>
        <v>0.29050991015306615</v>
      </c>
    </row>
    <row r="119" spans="1:11" x14ac:dyDescent="0.25">
      <c r="A119" s="208"/>
      <c r="B119" s="8" t="s">
        <v>698</v>
      </c>
      <c r="C119" s="125" t="s">
        <v>570</v>
      </c>
      <c r="D119" s="147"/>
      <c r="E119" s="173"/>
      <c r="F119" s="174"/>
      <c r="G119" s="183"/>
      <c r="H119" s="100" t="s">
        <v>923</v>
      </c>
      <c r="I119" s="2">
        <f>'2019_Summaries'!L$7</f>
        <v>4</v>
      </c>
      <c r="J119" s="174">
        <f>'2019_Summaries'!M$7</f>
        <v>6.75</v>
      </c>
      <c r="K119" s="102">
        <f>'2019_Summaries'!N$7</f>
        <v>0.97042686033549308</v>
      </c>
    </row>
    <row r="120" spans="1:11" x14ac:dyDescent="0.25">
      <c r="A120" s="208"/>
      <c r="B120" s="8" t="s">
        <v>698</v>
      </c>
      <c r="C120" s="148" t="s">
        <v>570</v>
      </c>
      <c r="D120" s="128"/>
      <c r="E120" s="129"/>
      <c r="F120" s="175"/>
      <c r="G120" s="130"/>
      <c r="H120" s="131" t="s">
        <v>726</v>
      </c>
      <c r="I120" s="129">
        <f>'2019_Summaries'!L$8</f>
        <v>9</v>
      </c>
      <c r="J120" s="175">
        <f>'2019_Summaries'!M$8</f>
        <v>124.33333333333333</v>
      </c>
      <c r="K120" s="130">
        <f>'2019_Summaries'!N$8</f>
        <v>0.45527006938957548</v>
      </c>
    </row>
    <row r="121" spans="1:11" x14ac:dyDescent="0.25">
      <c r="A121" s="208"/>
      <c r="B121" s="8" t="s">
        <v>698</v>
      </c>
      <c r="C121" s="136" t="s">
        <v>568</v>
      </c>
      <c r="D121" s="137" t="s">
        <v>715</v>
      </c>
      <c r="E121" s="138">
        <f>Allopatrics_Summaries!L$31</f>
        <v>1</v>
      </c>
      <c r="F121" s="178">
        <f>Allopatrics_Summaries!M$31</f>
        <v>175.33333333333334</v>
      </c>
      <c r="G121" s="139">
        <f>Allopatrics_Summaries!N$31</f>
        <v>0.23182856970218957</v>
      </c>
      <c r="H121" s="140" t="s">
        <v>727</v>
      </c>
      <c r="I121" s="138">
        <f>'2001_Summaries'!L$18</f>
        <v>0</v>
      </c>
      <c r="J121" s="178" t="str">
        <f>'2001_Summaries'!M$18</f>
        <v>NA</v>
      </c>
      <c r="K121" s="139" t="str">
        <f>'2001_Summaries'!N$18</f>
        <v>NA</v>
      </c>
    </row>
    <row r="122" spans="1:11" x14ac:dyDescent="0.25">
      <c r="A122" s="208"/>
      <c r="B122" s="8" t="s">
        <v>698</v>
      </c>
      <c r="C122" s="127" t="s">
        <v>568</v>
      </c>
      <c r="D122" s="128"/>
      <c r="E122" s="129"/>
      <c r="F122" s="175"/>
      <c r="G122" s="130"/>
      <c r="H122" s="131" t="s">
        <v>728</v>
      </c>
      <c r="I122" s="129">
        <f>'2019_Summaries'!L$9</f>
        <v>1</v>
      </c>
      <c r="J122" s="175">
        <f>'2019_Summaries'!M$9</f>
        <v>38.666666666666664</v>
      </c>
      <c r="K122" s="130">
        <f>'2019_Summaries'!N$9</f>
        <v>0.83059337278603418</v>
      </c>
    </row>
    <row r="123" spans="1:11" x14ac:dyDescent="0.25">
      <c r="A123" s="208"/>
      <c r="B123" s="1" t="s">
        <v>698</v>
      </c>
      <c r="C123" s="136" t="s">
        <v>569</v>
      </c>
      <c r="D123" s="137" t="s">
        <v>716</v>
      </c>
      <c r="E123" s="138">
        <f>Allopatrics_Summaries!L$32</f>
        <v>5</v>
      </c>
      <c r="F123" s="179">
        <f>Allopatrics_Summaries!M$32</f>
        <v>18.766666666666669</v>
      </c>
      <c r="G123" s="141">
        <f>Allopatrics_Summaries!N$32</f>
        <v>0.91777936972287688</v>
      </c>
      <c r="H123" s="140" t="s">
        <v>729</v>
      </c>
      <c r="I123" s="142">
        <f>'2001_Summaries'!L$19</f>
        <v>0</v>
      </c>
      <c r="J123" s="179" t="str">
        <f>'2001_Summaries'!M$19</f>
        <v>NA</v>
      </c>
      <c r="K123" s="141" t="str">
        <f>'2001_Summaries'!N$19</f>
        <v>NA</v>
      </c>
    </row>
    <row r="124" spans="1:11" x14ac:dyDescent="0.25">
      <c r="A124" s="208"/>
      <c r="B124" s="1" t="s">
        <v>698</v>
      </c>
      <c r="C124" s="9" t="s">
        <v>569</v>
      </c>
      <c r="D124" s="98"/>
      <c r="E124" s="2"/>
      <c r="F124" s="180"/>
      <c r="G124" s="104"/>
      <c r="H124" s="100" t="s">
        <v>730</v>
      </c>
      <c r="I124" s="143">
        <f>'2001_Summaries'!L$20</f>
        <v>3</v>
      </c>
      <c r="J124" s="180">
        <f>'2001_Summaries'!M$20</f>
        <v>90.944333333333319</v>
      </c>
      <c r="K124" s="104">
        <f>'2001_Summaries'!N$20</f>
        <v>0.60155415239079379</v>
      </c>
    </row>
    <row r="125" spans="1:11" x14ac:dyDescent="0.25">
      <c r="A125" s="208"/>
      <c r="B125" s="1" t="s">
        <v>698</v>
      </c>
      <c r="C125" s="127" t="s">
        <v>569</v>
      </c>
      <c r="D125" s="128"/>
      <c r="E125" s="129"/>
      <c r="F125" s="181"/>
      <c r="G125" s="144"/>
      <c r="H125" s="131" t="s">
        <v>731</v>
      </c>
      <c r="I125" s="145">
        <f>'2019_Summaries'!L$10</f>
        <v>2</v>
      </c>
      <c r="J125" s="181">
        <f>'2019_Summaries'!M$10</f>
        <v>71.166666666666671</v>
      </c>
      <c r="K125" s="144">
        <f>'2019_Summaries'!N$10</f>
        <v>0.68820418180877851</v>
      </c>
    </row>
    <row r="126" spans="1:11" x14ac:dyDescent="0.25">
      <c r="A126" s="208"/>
      <c r="B126" s="1" t="s">
        <v>698</v>
      </c>
      <c r="C126" s="136" t="s">
        <v>567</v>
      </c>
      <c r="D126" s="137" t="s">
        <v>717</v>
      </c>
      <c r="E126" s="138">
        <f>Allopatrics_Summaries!L$33</f>
        <v>6</v>
      </c>
      <c r="F126" s="178">
        <f>Allopatrics_Summaries!M$33</f>
        <v>2.7222222222222219</v>
      </c>
      <c r="G126" s="139">
        <f>Allopatrics_Summaries!N$33</f>
        <v>0.98807338400361444</v>
      </c>
      <c r="H126" s="140" t="s">
        <v>732</v>
      </c>
      <c r="I126" s="138">
        <f>'2001_Summaries'!L$22</f>
        <v>2</v>
      </c>
      <c r="J126" s="138">
        <f>'2001_Summaries'!M$22</f>
        <v>190.5</v>
      </c>
      <c r="K126" s="139">
        <f>'2001_Summaries'!N$22</f>
        <v>0.1653802805794703</v>
      </c>
    </row>
    <row r="127" spans="1:11" x14ac:dyDescent="0.25">
      <c r="A127" s="208"/>
      <c r="B127" s="1" t="s">
        <v>698</v>
      </c>
      <c r="C127" s="9" t="s">
        <v>567</v>
      </c>
      <c r="D127" s="98"/>
      <c r="E127" s="2"/>
      <c r="F127" s="174"/>
      <c r="G127" s="102"/>
      <c r="H127" s="100" t="s">
        <v>925</v>
      </c>
      <c r="I127" s="2">
        <f>'2001_Summaries'!L$23</f>
        <v>1</v>
      </c>
      <c r="J127" s="2">
        <f>'2001_Summaries'!M$23</f>
        <v>23.667000000000002</v>
      </c>
      <c r="K127" s="102">
        <f>'2001_Summaries'!N$23</f>
        <v>0.89631000052742427</v>
      </c>
    </row>
    <row r="128" spans="1:11" x14ac:dyDescent="0.25">
      <c r="A128" s="208"/>
      <c r="B128" s="1" t="s">
        <v>698</v>
      </c>
      <c r="C128" s="127" t="s">
        <v>567</v>
      </c>
      <c r="D128" s="128"/>
      <c r="E128" s="129"/>
      <c r="F128" s="175"/>
      <c r="G128" s="130"/>
      <c r="H128" s="131" t="s">
        <v>733</v>
      </c>
      <c r="I128" s="129">
        <f>'2019_Summaries'!L$11</f>
        <v>4</v>
      </c>
      <c r="J128" s="129">
        <f>'2019_Summaries'!M$11</f>
        <v>110.41666666666666</v>
      </c>
      <c r="K128" s="130">
        <f>'2019_Summaries'!N$11</f>
        <v>0.51624185116701582</v>
      </c>
    </row>
    <row r="129" spans="1:11" x14ac:dyDescent="0.25">
      <c r="A129" s="208"/>
      <c r="B129" s="1" t="s">
        <v>698</v>
      </c>
      <c r="C129" s="9" t="s">
        <v>566</v>
      </c>
      <c r="D129" s="98" t="s">
        <v>718</v>
      </c>
      <c r="E129" s="2">
        <f>Allopatrics_Summaries!L$34</f>
        <v>24</v>
      </c>
      <c r="F129" s="174">
        <f>Allopatrics_Summaries!M$34</f>
        <v>10.875000000000002</v>
      </c>
      <c r="G129" s="102">
        <f>Allopatrics_Summaries!N$34</f>
        <v>0.95235438609607215</v>
      </c>
      <c r="H129" s="100" t="s">
        <v>734</v>
      </c>
      <c r="I129" s="2">
        <f>'2001_Summaries'!L$24</f>
        <v>0</v>
      </c>
      <c r="J129" s="2" t="str">
        <f>'2001_Summaries'!M$24</f>
        <v>NA</v>
      </c>
      <c r="K129" s="102" t="str">
        <f>'2001_Summaries'!N$24</f>
        <v>NA</v>
      </c>
    </row>
    <row r="130" spans="1:11" x14ac:dyDescent="0.25">
      <c r="A130" s="208"/>
      <c r="B130" s="1" t="s">
        <v>698</v>
      </c>
      <c r="C130" s="9" t="s">
        <v>566</v>
      </c>
      <c r="D130" s="98"/>
      <c r="E130" s="2"/>
      <c r="F130" s="174"/>
      <c r="G130" s="102"/>
      <c r="H130" s="100" t="s">
        <v>735</v>
      </c>
      <c r="I130" s="2">
        <f>'2001_Summaries'!L$25</f>
        <v>0</v>
      </c>
      <c r="J130" s="2" t="str">
        <f>'2001_Summaries'!M$25</f>
        <v>NA</v>
      </c>
      <c r="K130" s="102" t="str">
        <f>'2001_Summaries'!N$25</f>
        <v>NA</v>
      </c>
    </row>
    <row r="131" spans="1:11" x14ac:dyDescent="0.25">
      <c r="A131" s="208"/>
      <c r="B131" s="1" t="s">
        <v>698</v>
      </c>
      <c r="C131" s="9" t="s">
        <v>566</v>
      </c>
      <c r="D131" s="98"/>
      <c r="E131" s="2"/>
      <c r="F131" s="174"/>
      <c r="G131" s="102"/>
      <c r="H131" s="126" t="s">
        <v>736</v>
      </c>
      <c r="I131" s="2">
        <f>'2001_Summaries'!L$26</f>
        <v>0</v>
      </c>
      <c r="J131" s="2" t="str">
        <f>'2001_Summaries'!M$26</f>
        <v>NA</v>
      </c>
      <c r="K131" s="102" t="str">
        <f>'2001_Summaries'!N$26</f>
        <v>NA</v>
      </c>
    </row>
    <row r="132" spans="1:11" x14ac:dyDescent="0.25">
      <c r="A132" s="208"/>
      <c r="B132" s="1" t="s">
        <v>698</v>
      </c>
      <c r="C132" s="9" t="s">
        <v>566</v>
      </c>
      <c r="D132" s="98"/>
      <c r="E132" s="2"/>
      <c r="F132" s="174"/>
      <c r="G132" s="102"/>
      <c r="H132" s="100" t="s">
        <v>737</v>
      </c>
      <c r="I132" s="2">
        <f>'2001_Summaries'!L$27</f>
        <v>9</v>
      </c>
      <c r="J132" s="2">
        <f>'2001_Summaries'!M$27</f>
        <v>163.59244444444448</v>
      </c>
      <c r="K132" s="102">
        <f>'2001_Summaries'!N$27</f>
        <v>0.28326782109427373</v>
      </c>
    </row>
    <row r="133" spans="1:11" ht="15.75" thickBot="1" x14ac:dyDescent="0.3">
      <c r="A133" s="209"/>
      <c r="B133" s="3" t="s">
        <v>698</v>
      </c>
      <c r="C133" s="12" t="s">
        <v>566</v>
      </c>
      <c r="D133" s="98"/>
      <c r="E133" s="2"/>
      <c r="F133" s="182"/>
      <c r="G133" s="105"/>
      <c r="H133" s="100" t="s">
        <v>738</v>
      </c>
      <c r="I133" s="2">
        <f>'2019_Summaries'!L$12</f>
        <v>17</v>
      </c>
      <c r="J133" s="94">
        <f>'2019_Summaries'!M$12</f>
        <v>69.333333333333343</v>
      </c>
      <c r="K133" s="105">
        <f>'2019_Summaries'!N$12</f>
        <v>0.69623639258185444</v>
      </c>
    </row>
    <row r="134" spans="1:11" ht="15.75" thickBot="1" x14ac:dyDescent="0.3">
      <c r="A134" s="200"/>
      <c r="B134" s="194"/>
      <c r="C134" s="195"/>
      <c r="D134" s="204" t="s">
        <v>928</v>
      </c>
      <c r="E134" s="196">
        <f>SUM(E102:E133)</f>
        <v>125</v>
      </c>
      <c r="F134" s="201"/>
      <c r="G134" s="197"/>
      <c r="H134" s="204" t="s">
        <v>928</v>
      </c>
      <c r="I134" s="196">
        <f>SUM(I102:I133)</f>
        <v>191</v>
      </c>
      <c r="J134" s="196"/>
      <c r="K134" s="197"/>
    </row>
    <row r="135" spans="1:11" x14ac:dyDescent="0.25">
      <c r="A135" s="210" t="s">
        <v>5</v>
      </c>
      <c r="B135" s="8" t="s">
        <v>712</v>
      </c>
      <c r="C135" s="9" t="s">
        <v>562</v>
      </c>
      <c r="D135" s="97" t="s">
        <v>922</v>
      </c>
      <c r="E135" s="95">
        <f>Allopatrics_Summaries!O$5</f>
        <v>16</v>
      </c>
      <c r="F135" s="183">
        <f>Allopatrics_Summaries!P$5</f>
        <v>0.72910497394591667</v>
      </c>
      <c r="G135" s="102">
        <f>Allopatrics_Summaries!Q$5</f>
        <v>-3.0115852360885764E-3</v>
      </c>
      <c r="H135" s="100" t="s">
        <v>719</v>
      </c>
      <c r="I135" s="95">
        <f>'2001_Summaries'!O$4</f>
        <v>8</v>
      </c>
      <c r="J135" s="183">
        <f>'2001_Summaries'!P$4</f>
        <v>0.82825000000000004</v>
      </c>
      <c r="K135" s="102">
        <f>'2001_Summaries'!Q$4</f>
        <v>-0.13940293257883196</v>
      </c>
    </row>
    <row r="136" spans="1:11" x14ac:dyDescent="0.25">
      <c r="A136" s="211"/>
      <c r="B136" s="8" t="s">
        <v>712</v>
      </c>
      <c r="C136" s="9" t="s">
        <v>562</v>
      </c>
      <c r="D136" s="98" t="s">
        <v>576</v>
      </c>
      <c r="E136" s="2">
        <f>Allopatrics_Summaries!O$9</f>
        <v>8</v>
      </c>
      <c r="F136" s="183">
        <f>Allopatrics_Summaries!P$9</f>
        <v>0.59440032892737971</v>
      </c>
      <c r="G136" s="102">
        <f>Allopatrics_Summaries!Q$9</f>
        <v>0.18229824581264265</v>
      </c>
      <c r="H136" s="100" t="s">
        <v>577</v>
      </c>
      <c r="I136" s="2">
        <f>'2019_Summaries'!O$2</f>
        <v>25</v>
      </c>
      <c r="J136" s="183">
        <f>'2019_Summaries'!P$2</f>
        <v>0.73702293746171066</v>
      </c>
      <c r="K136" s="102">
        <f>'2019_Summaries'!Q$2</f>
        <v>-1.390413078386743E-2</v>
      </c>
    </row>
    <row r="137" spans="1:11" x14ac:dyDescent="0.25">
      <c r="A137" s="211"/>
      <c r="B137" s="8" t="s">
        <v>712</v>
      </c>
      <c r="C137" s="9" t="s">
        <v>562</v>
      </c>
      <c r="D137" s="98" t="s">
        <v>709</v>
      </c>
      <c r="E137" s="2">
        <f>Allopatrics_Summaries!O$12</f>
        <v>5</v>
      </c>
      <c r="F137" s="183">
        <f>Allopatrics_Summaries!P$12</f>
        <v>0.74435729087077829</v>
      </c>
      <c r="G137" s="102">
        <f>Allopatrics_Summaries!Q$12</f>
        <v>-2.3993818417868296E-2</v>
      </c>
      <c r="I137" s="2"/>
      <c r="J137" s="183"/>
      <c r="K137" s="102"/>
    </row>
    <row r="138" spans="1:11" x14ac:dyDescent="0.25">
      <c r="A138" s="211"/>
      <c r="B138" s="8" t="s">
        <v>712</v>
      </c>
      <c r="C138" s="127" t="s">
        <v>562</v>
      </c>
      <c r="D138" s="128" t="s">
        <v>710</v>
      </c>
      <c r="E138" s="129">
        <f>Allopatrics_Summaries!O$20</f>
        <v>2</v>
      </c>
      <c r="F138" s="185">
        <f>Allopatrics_Summaries!P$20</f>
        <v>0.91896704308117094</v>
      </c>
      <c r="G138" s="130">
        <f>Allopatrics_Summaries!Q$20</f>
        <v>-0.26420011328703152</v>
      </c>
      <c r="H138" s="131"/>
      <c r="I138" s="129"/>
      <c r="J138" s="185"/>
      <c r="K138" s="130"/>
    </row>
    <row r="139" spans="1:11" x14ac:dyDescent="0.25">
      <c r="A139" s="211"/>
      <c r="B139" s="8" t="s">
        <v>712</v>
      </c>
      <c r="C139" s="9" t="s">
        <v>563</v>
      </c>
      <c r="D139" s="98" t="s">
        <v>740</v>
      </c>
      <c r="E139" s="2">
        <f>Allopatrics_Summaries!O$21</f>
        <v>13</v>
      </c>
      <c r="F139" s="183">
        <f>Allopatrics_Summaries!P$21</f>
        <v>0.97950935471694756</v>
      </c>
      <c r="G139" s="102">
        <f>Allopatrics_Summaries!Q$21</f>
        <v>-0.34748666616708657</v>
      </c>
      <c r="H139" s="100" t="s">
        <v>720</v>
      </c>
      <c r="I139" s="2">
        <f>'2001_Summaries'!O$5</f>
        <v>4</v>
      </c>
      <c r="J139" s="183">
        <f>'2001_Summaries'!P$5</f>
        <v>0.92949999999999999</v>
      </c>
      <c r="K139" s="102">
        <f>'2001_Summaries'!Q$5</f>
        <v>-0.27869004024391697</v>
      </c>
    </row>
    <row r="140" spans="1:11" x14ac:dyDescent="0.25">
      <c r="A140" s="211"/>
      <c r="B140" s="8" t="s">
        <v>712</v>
      </c>
      <c r="C140" s="125" t="s">
        <v>563</v>
      </c>
      <c r="D140" s="98" t="s">
        <v>711</v>
      </c>
      <c r="E140" s="2">
        <f>Allopatrics_Summaries!O$22</f>
        <v>10</v>
      </c>
      <c r="F140" s="183">
        <f>Allopatrics_Summaries!P$22</f>
        <v>0.43963162796420213</v>
      </c>
      <c r="G140" s="102">
        <f>Allopatrics_Summaries!Q$22</f>
        <v>0.39520969978047937</v>
      </c>
      <c r="H140" s="100" t="s">
        <v>578</v>
      </c>
      <c r="I140" s="2">
        <f>'2019_Summaries'!O$3</f>
        <v>12</v>
      </c>
      <c r="J140" s="183">
        <f>'2019_Summaries'!P$3</f>
        <v>0.48795454545454542</v>
      </c>
      <c r="K140" s="102">
        <f>'2019_Summaries'!Q$3</f>
        <v>0.3287330636207908</v>
      </c>
    </row>
    <row r="141" spans="1:11" x14ac:dyDescent="0.25">
      <c r="A141" s="211"/>
      <c r="B141" s="169" t="s">
        <v>712</v>
      </c>
      <c r="C141" s="171" t="s">
        <v>563</v>
      </c>
      <c r="D141" s="170" t="s">
        <v>951</v>
      </c>
      <c r="E141" s="2">
        <f>Allopatrics_Summaries!O$23</f>
        <v>0</v>
      </c>
      <c r="F141" s="186" t="str">
        <f>Allopatrics_Summaries!P$23</f>
        <v>NA</v>
      </c>
      <c r="G141" s="103" t="str">
        <f>Allopatrics_Summaries!Q$23</f>
        <v>NA</v>
      </c>
      <c r="H141" s="109"/>
      <c r="I141" s="93"/>
      <c r="J141" s="186"/>
      <c r="K141" s="103"/>
    </row>
    <row r="142" spans="1:11" x14ac:dyDescent="0.25">
      <c r="A142" s="211"/>
      <c r="B142" s="8" t="s">
        <v>713</v>
      </c>
      <c r="C142" s="125" t="s">
        <v>564</v>
      </c>
      <c r="D142" s="1" t="s">
        <v>921</v>
      </c>
      <c r="E142" s="133">
        <f>Allopatrics_Summaries!O$24</f>
        <v>9</v>
      </c>
      <c r="F142" s="187">
        <f>Allopatrics_Summaries!P$24</f>
        <v>0</v>
      </c>
      <c r="G142" s="134">
        <f>Allopatrics_Summaries!Q$24</f>
        <v>1</v>
      </c>
      <c r="H142" s="135" t="s">
        <v>741</v>
      </c>
      <c r="I142" s="133">
        <f>'2001_Summaries'!O$7</f>
        <v>2</v>
      </c>
      <c r="J142" s="187">
        <f>'2001_Summaries'!P$7</f>
        <v>0.68149999999999999</v>
      </c>
      <c r="K142" s="134">
        <f>'2001_Summaries'!Q$7</f>
        <v>6.2477393839451945E-2</v>
      </c>
    </row>
    <row r="143" spans="1:11" x14ac:dyDescent="0.25">
      <c r="A143" s="211"/>
      <c r="B143" s="8" t="s">
        <v>713</v>
      </c>
      <c r="C143" s="125" t="s">
        <v>564</v>
      </c>
      <c r="D143" s="98" t="s">
        <v>571</v>
      </c>
      <c r="E143" s="2">
        <f>Allopatrics_Summaries!O$25</f>
        <v>8</v>
      </c>
      <c r="F143" s="183">
        <f>Allopatrics_Summaries!P$25</f>
        <v>0</v>
      </c>
      <c r="G143" s="102">
        <f>Allopatrics_Summaries!Q$25</f>
        <v>1</v>
      </c>
      <c r="H143" s="100" t="s">
        <v>721</v>
      </c>
      <c r="I143" s="2">
        <f>'2001_Summaries'!O$8</f>
        <v>2</v>
      </c>
      <c r="J143" s="183">
        <f>'2001_Summaries'!P$8</f>
        <v>0.40350000000000003</v>
      </c>
      <c r="K143" s="102">
        <f>'2001_Summaries'!Q$8</f>
        <v>0.44491508204580899</v>
      </c>
    </row>
    <row r="144" spans="1:11" x14ac:dyDescent="0.25">
      <c r="A144" s="211"/>
      <c r="B144" s="8" t="s">
        <v>713</v>
      </c>
      <c r="C144" s="125" t="s">
        <v>564</v>
      </c>
      <c r="D144" s="98" t="s">
        <v>572</v>
      </c>
      <c r="E144" s="2">
        <f>Allopatrics_Summaries!O$26</f>
        <v>1</v>
      </c>
      <c r="F144" s="183">
        <f>Allopatrics_Summaries!P$26</f>
        <v>0</v>
      </c>
      <c r="G144" s="102">
        <f>Allopatrics_Summaries!Q$26</f>
        <v>1</v>
      </c>
      <c r="H144" s="100" t="s">
        <v>722</v>
      </c>
      <c r="I144" s="2">
        <f>'2001_Summaries'!O$10</f>
        <v>8</v>
      </c>
      <c r="J144" s="183">
        <f>'2001_Summaries'!P$10</f>
        <v>0.76737500000000003</v>
      </c>
      <c r="K144" s="102">
        <f>'2001_Summaries'!Q$10</f>
        <v>-5.5658708587601691E-2</v>
      </c>
    </row>
    <row r="145" spans="1:11" x14ac:dyDescent="0.25">
      <c r="A145" s="211"/>
      <c r="B145" s="8" t="s">
        <v>713</v>
      </c>
      <c r="C145" s="125" t="s">
        <v>564</v>
      </c>
      <c r="D145" s="98" t="s">
        <v>573</v>
      </c>
      <c r="E145" s="184">
        <f>Allopatrics_Summaries!O$27</f>
        <v>1</v>
      </c>
      <c r="F145" s="183">
        <f>Allopatrics_Summaries!P$27</f>
        <v>0</v>
      </c>
      <c r="G145" s="183">
        <f>Allopatrics_Summaries!Q$27</f>
        <v>1</v>
      </c>
      <c r="H145" s="100" t="s">
        <v>579</v>
      </c>
      <c r="I145" s="2">
        <f>'2019_Summaries'!O$4</f>
        <v>50</v>
      </c>
      <c r="J145" s="183">
        <f>'2019_Summaries'!P$4</f>
        <v>0.56464655204783698</v>
      </c>
      <c r="K145" s="102">
        <f>'2019_Summaries'!Q$4</f>
        <v>0.22322977691055657</v>
      </c>
    </row>
    <row r="146" spans="1:11" x14ac:dyDescent="0.25">
      <c r="A146" s="211"/>
      <c r="B146" s="8" t="s">
        <v>713</v>
      </c>
      <c r="C146" s="148" t="s">
        <v>564</v>
      </c>
      <c r="D146" s="128"/>
      <c r="E146" s="129"/>
      <c r="F146" s="185"/>
      <c r="G146" s="130"/>
      <c r="H146" s="131" t="s">
        <v>580</v>
      </c>
      <c r="I146" s="129">
        <f>'2019_Summaries'!O$5</f>
        <v>13</v>
      </c>
      <c r="J146" s="185">
        <f>'2019_Summaries'!P$5</f>
        <v>0.54944496445562507</v>
      </c>
      <c r="K146" s="130">
        <f>'2019_Summaries'!Q$5</f>
        <v>0.24414222301067157</v>
      </c>
    </row>
    <row r="147" spans="1:11" x14ac:dyDescent="0.25">
      <c r="A147" s="211"/>
      <c r="B147" s="1" t="s">
        <v>713</v>
      </c>
      <c r="C147" s="9" t="s">
        <v>565</v>
      </c>
      <c r="D147" s="98" t="s">
        <v>574</v>
      </c>
      <c r="E147" s="2">
        <f>Allopatrics_Summaries!O$28</f>
        <v>5</v>
      </c>
      <c r="F147" s="183">
        <f>Allopatrics_Summaries!P$28</f>
        <v>0.81820174955253933</v>
      </c>
      <c r="G147" s="102">
        <f>Allopatrics_Summaries!Q$28</f>
        <v>-0.12557980426356097</v>
      </c>
      <c r="H147" s="100" t="s">
        <v>723</v>
      </c>
      <c r="I147" s="2">
        <f>'2001_Summaries'!O$11</f>
        <v>3</v>
      </c>
      <c r="J147" s="183">
        <f>'2001_Summaries'!P$11</f>
        <v>0.7466666666666667</v>
      </c>
      <c r="K147" s="102">
        <f>'2001_Summaries'!Q$11</f>
        <v>-2.7170769283261453E-2</v>
      </c>
    </row>
    <row r="148" spans="1:11" x14ac:dyDescent="0.25">
      <c r="A148" s="211"/>
      <c r="B148" s="8" t="s">
        <v>713</v>
      </c>
      <c r="C148" s="125" t="s">
        <v>565</v>
      </c>
      <c r="D148" s="98" t="s">
        <v>575</v>
      </c>
      <c r="E148" s="2">
        <f>Allopatrics_Summaries!O$29</f>
        <v>1</v>
      </c>
      <c r="F148" s="183">
        <f>Allopatrics_Summaries!P$29</f>
        <v>0.11976047904191617</v>
      </c>
      <c r="G148" s="102">
        <f>Allopatrics_Summaries!Q$29</f>
        <v>0.8352484865349773</v>
      </c>
      <c r="H148" s="100" t="s">
        <v>724</v>
      </c>
      <c r="I148" s="2">
        <f>'2001_Summaries'!O$12</f>
        <v>0</v>
      </c>
      <c r="J148" s="183" t="str">
        <f>'2001_Summaries'!P$12</f>
        <v>NA</v>
      </c>
      <c r="K148" s="102" t="str">
        <f>'2001_Summaries'!Q$12</f>
        <v>NA</v>
      </c>
    </row>
    <row r="149" spans="1:11" x14ac:dyDescent="0.25">
      <c r="A149" s="211"/>
      <c r="B149" s="10" t="s">
        <v>713</v>
      </c>
      <c r="C149" s="11" t="s">
        <v>565</v>
      </c>
      <c r="D149" s="99"/>
      <c r="E149" s="93"/>
      <c r="F149" s="186"/>
      <c r="G149" s="103"/>
      <c r="H149" s="109" t="s">
        <v>581</v>
      </c>
      <c r="I149" s="93">
        <f>'2019_Summaries'!O$6</f>
        <v>0</v>
      </c>
      <c r="J149" s="186" t="str">
        <f>'2019_Summaries'!P$6</f>
        <v>NA</v>
      </c>
      <c r="K149" s="103" t="str">
        <f>'2019_Summaries'!Q$6</f>
        <v>NA</v>
      </c>
    </row>
    <row r="150" spans="1:11" x14ac:dyDescent="0.25">
      <c r="A150" s="211"/>
      <c r="B150" s="8" t="s">
        <v>698</v>
      </c>
      <c r="C150" s="146" t="s">
        <v>570</v>
      </c>
      <c r="D150" s="132" t="s">
        <v>714</v>
      </c>
      <c r="E150" s="133">
        <f>Allopatrics_Summaries!O$30</f>
        <v>10</v>
      </c>
      <c r="F150" s="187">
        <f>Allopatrics_Summaries!P$30</f>
        <v>4.1951219512195118E-2</v>
      </c>
      <c r="G150" s="134">
        <f>Allopatrics_Summaries!Q$30</f>
        <v>0.94228875033208159</v>
      </c>
      <c r="H150" s="135" t="s">
        <v>742</v>
      </c>
      <c r="I150" s="133">
        <f>'2001_Summaries'!O$15</f>
        <v>1</v>
      </c>
      <c r="J150" s="187">
        <f>'2001_Summaries'!P$15</f>
        <v>0.27300000000000002</v>
      </c>
      <c r="K150" s="134">
        <f>'2001_Summaries'!Q$15</f>
        <v>0.6244406874808075</v>
      </c>
    </row>
    <row r="151" spans="1:11" x14ac:dyDescent="0.25">
      <c r="A151" s="211"/>
      <c r="B151" s="8" t="s">
        <v>698</v>
      </c>
      <c r="C151" s="125" t="s">
        <v>570</v>
      </c>
      <c r="D151" s="147"/>
      <c r="E151" s="173"/>
      <c r="F151" s="183"/>
      <c r="G151" s="183"/>
      <c r="H151" s="100" t="s">
        <v>725</v>
      </c>
      <c r="I151" s="2">
        <f>'2001_Summaries'!O$16</f>
        <v>11</v>
      </c>
      <c r="J151" s="183">
        <f>'2001_Summaries'!P$16</f>
        <v>0.714090909090909</v>
      </c>
      <c r="K151" s="102">
        <f>'2001_Summaries'!Q$16</f>
        <v>1.7642890496751273E-2</v>
      </c>
    </row>
    <row r="152" spans="1:11" x14ac:dyDescent="0.25">
      <c r="A152" s="211"/>
      <c r="B152" s="8" t="s">
        <v>698</v>
      </c>
      <c r="C152" s="125" t="s">
        <v>570</v>
      </c>
      <c r="D152" s="147"/>
      <c r="E152" s="173"/>
      <c r="F152" s="183"/>
      <c r="G152" s="183"/>
      <c r="H152" s="100" t="s">
        <v>923</v>
      </c>
      <c r="I152" s="2">
        <f>'2019_Summaries'!O$7</f>
        <v>4</v>
      </c>
      <c r="J152" s="183">
        <f>'2019_Summaries'!P$7</f>
        <v>0.73322510822510822</v>
      </c>
      <c r="K152" s="102">
        <f>'2019_Summaries'!Q$7</f>
        <v>-8.6795515268573986E-3</v>
      </c>
    </row>
    <row r="153" spans="1:11" x14ac:dyDescent="0.25">
      <c r="A153" s="211"/>
      <c r="B153" s="8" t="s">
        <v>698</v>
      </c>
      <c r="C153" s="148" t="s">
        <v>570</v>
      </c>
      <c r="D153" s="128"/>
      <c r="E153" s="129"/>
      <c r="F153" s="185"/>
      <c r="G153" s="130"/>
      <c r="H153" s="131" t="s">
        <v>726</v>
      </c>
      <c r="I153" s="129">
        <f>'2019_Summaries'!O$8</f>
        <v>9</v>
      </c>
      <c r="J153" s="185">
        <f>'2019_Summaries'!P$8</f>
        <v>0.64875816993464053</v>
      </c>
      <c r="K153" s="130">
        <f>'2019_Summaries'!Q$8</f>
        <v>0.10751951541442129</v>
      </c>
    </row>
    <row r="154" spans="1:11" x14ac:dyDescent="0.25">
      <c r="A154" s="211"/>
      <c r="B154" s="8" t="s">
        <v>698</v>
      </c>
      <c r="C154" s="136" t="s">
        <v>568</v>
      </c>
      <c r="D154" s="137" t="s">
        <v>715</v>
      </c>
      <c r="E154" s="138">
        <f>Allopatrics_Summaries!O$31</f>
        <v>1</v>
      </c>
      <c r="F154" s="188">
        <f>Allopatrics_Summaries!P$31</f>
        <v>0.86882129277566544</v>
      </c>
      <c r="G154" s="139">
        <f>Allopatrics_Summaries!Q$31</f>
        <v>-0.19521585134382757</v>
      </c>
      <c r="H154" s="140" t="s">
        <v>727</v>
      </c>
      <c r="I154" s="138">
        <f>'2001_Summaries'!O$18</f>
        <v>0</v>
      </c>
      <c r="J154" s="188" t="str">
        <f>'2001_Summaries'!P$18</f>
        <v>NA</v>
      </c>
      <c r="K154" s="139" t="str">
        <f>'2001_Summaries'!Q$18</f>
        <v>NA</v>
      </c>
    </row>
    <row r="155" spans="1:11" x14ac:dyDescent="0.25">
      <c r="A155" s="211"/>
      <c r="B155" s="8" t="s">
        <v>698</v>
      </c>
      <c r="C155" s="127" t="s">
        <v>568</v>
      </c>
      <c r="D155" s="128"/>
      <c r="E155" s="129"/>
      <c r="F155" s="185"/>
      <c r="G155" s="130"/>
      <c r="H155" s="131" t="s">
        <v>728</v>
      </c>
      <c r="I155" s="129">
        <f>'2019_Summaries'!O$9</f>
        <v>1</v>
      </c>
      <c r="J155" s="185">
        <f>'2019_Summaries'!P$9</f>
        <v>0.13793103448275862</v>
      </c>
      <c r="K155" s="130">
        <f>'2019_Summaries'!Q$9</f>
        <v>0.81025170518166356</v>
      </c>
    </row>
    <row r="156" spans="1:11" x14ac:dyDescent="0.25">
      <c r="A156" s="211"/>
      <c r="B156" s="1" t="s">
        <v>698</v>
      </c>
      <c r="C156" s="136" t="s">
        <v>569</v>
      </c>
      <c r="D156" s="137" t="s">
        <v>716</v>
      </c>
      <c r="E156" s="138">
        <f>Allopatrics_Summaries!O$32</f>
        <v>5</v>
      </c>
      <c r="F156" s="189">
        <f>Allopatrics_Summaries!P$32</f>
        <v>0</v>
      </c>
      <c r="G156" s="141">
        <f>Allopatrics_Summaries!Q$32</f>
        <v>1</v>
      </c>
      <c r="H156" s="140" t="s">
        <v>729</v>
      </c>
      <c r="I156" s="142">
        <f>'2001_Summaries'!O$19</f>
        <v>0</v>
      </c>
      <c r="J156" s="189" t="str">
        <f>'2001_Summaries'!P$19</f>
        <v>NA</v>
      </c>
      <c r="K156" s="141" t="str">
        <f>'2001_Summaries'!Q$19</f>
        <v>NA</v>
      </c>
    </row>
    <row r="157" spans="1:11" x14ac:dyDescent="0.25">
      <c r="A157" s="211"/>
      <c r="B157" s="1" t="s">
        <v>698</v>
      </c>
      <c r="C157" s="9" t="s">
        <v>569</v>
      </c>
      <c r="D157" s="98"/>
      <c r="E157" s="2"/>
      <c r="F157" s="190"/>
      <c r="G157" s="104"/>
      <c r="H157" s="100" t="s">
        <v>730</v>
      </c>
      <c r="I157" s="143">
        <f>'2001_Summaries'!O$20</f>
        <v>3</v>
      </c>
      <c r="J157" s="190">
        <f>'2001_Summaries'!P$20</f>
        <v>0.3</v>
      </c>
      <c r="K157" s="104">
        <f>'2001_Summaries'!Q$20</f>
        <v>0.5872974587701183</v>
      </c>
    </row>
    <row r="158" spans="1:11" x14ac:dyDescent="0.25">
      <c r="A158" s="211"/>
      <c r="B158" s="1" t="s">
        <v>698</v>
      </c>
      <c r="C158" s="127" t="s">
        <v>569</v>
      </c>
      <c r="D158" s="128"/>
      <c r="E158" s="129"/>
      <c r="F158" s="191"/>
      <c r="G158" s="144"/>
      <c r="H158" s="131" t="s">
        <v>731</v>
      </c>
      <c r="I158" s="145">
        <f>'2019_Summaries'!O$10</f>
        <v>2</v>
      </c>
      <c r="J158" s="191">
        <f>'2019_Summaries'!P$10</f>
        <v>0.49172576832151299</v>
      </c>
      <c r="K158" s="144">
        <f>'2019_Summaries'!Q$10</f>
        <v>0.323545086084985</v>
      </c>
    </row>
    <row r="159" spans="1:11" x14ac:dyDescent="0.25">
      <c r="A159" s="211"/>
      <c r="B159" s="1" t="s">
        <v>698</v>
      </c>
      <c r="C159" s="136" t="s">
        <v>567</v>
      </c>
      <c r="D159" s="137" t="s">
        <v>717</v>
      </c>
      <c r="E159" s="138">
        <f>Allopatrics_Summaries!O$33</f>
        <v>6</v>
      </c>
      <c r="F159" s="188">
        <f>Allopatrics_Summaries!P$33</f>
        <v>0</v>
      </c>
      <c r="G159" s="139">
        <f>Allopatrics_Summaries!Q$33</f>
        <v>1</v>
      </c>
      <c r="H159" s="140" t="s">
        <v>732</v>
      </c>
      <c r="I159" s="138">
        <f>'2001_Summaries'!O$22</f>
        <v>2</v>
      </c>
      <c r="J159" s="188">
        <f>'2001_Summaries'!P$22</f>
        <v>0.65700000000000003</v>
      </c>
      <c r="K159" s="139">
        <f>'2001_Summaries'!Q$22</f>
        <v>9.6181434706558933E-2</v>
      </c>
    </row>
    <row r="160" spans="1:11" x14ac:dyDescent="0.25">
      <c r="A160" s="211"/>
      <c r="B160" s="1" t="s">
        <v>698</v>
      </c>
      <c r="C160" s="9" t="s">
        <v>567</v>
      </c>
      <c r="D160" s="98"/>
      <c r="E160" s="2"/>
      <c r="F160" s="183"/>
      <c r="G160" s="102"/>
      <c r="H160" s="100" t="s">
        <v>925</v>
      </c>
      <c r="I160" s="2">
        <f>'2001_Summaries'!O$23</f>
        <v>1</v>
      </c>
      <c r="J160" s="183">
        <f>'2001_Summaries'!P$23</f>
        <v>0.26800000000000002</v>
      </c>
      <c r="K160" s="102">
        <f>'2001_Summaries'!Q$23</f>
        <v>0.63131906316797226</v>
      </c>
    </row>
    <row r="161" spans="1:11" x14ac:dyDescent="0.25">
      <c r="A161" s="211"/>
      <c r="B161" s="1" t="s">
        <v>698</v>
      </c>
      <c r="C161" s="127" t="s">
        <v>567</v>
      </c>
      <c r="D161" s="128"/>
      <c r="E161" s="129"/>
      <c r="F161" s="185"/>
      <c r="G161" s="130"/>
      <c r="H161" s="131" t="s">
        <v>733</v>
      </c>
      <c r="I161" s="129">
        <f>'2019_Summaries'!O$11</f>
        <v>4</v>
      </c>
      <c r="J161" s="185">
        <f>'2019_Summaries'!P$11</f>
        <v>7.1999999999999995E-2</v>
      </c>
      <c r="K161" s="130">
        <f>'2019_Summaries'!Q$11</f>
        <v>0.90095139010482839</v>
      </c>
    </row>
    <row r="162" spans="1:11" x14ac:dyDescent="0.25">
      <c r="A162" s="211"/>
      <c r="B162" s="1" t="s">
        <v>698</v>
      </c>
      <c r="C162" s="9" t="s">
        <v>566</v>
      </c>
      <c r="D162" s="98" t="s">
        <v>718</v>
      </c>
      <c r="E162" s="2">
        <f>Allopatrics_Summaries!O$34</f>
        <v>24</v>
      </c>
      <c r="F162" s="183">
        <f>Allopatrics_Summaries!P$34</f>
        <v>0</v>
      </c>
      <c r="G162" s="102">
        <f>Allopatrics_Summaries!Q$34</f>
        <v>1</v>
      </c>
      <c r="H162" s="100" t="s">
        <v>734</v>
      </c>
      <c r="I162" s="2">
        <f>'2001_Summaries'!O$24</f>
        <v>0</v>
      </c>
      <c r="J162" s="183" t="str">
        <f>'2001_Summaries'!P$24</f>
        <v>NA</v>
      </c>
      <c r="K162" s="102" t="str">
        <f>'2001_Summaries'!Q$24</f>
        <v>NA</v>
      </c>
    </row>
    <row r="163" spans="1:11" x14ac:dyDescent="0.25">
      <c r="A163" s="211"/>
      <c r="B163" s="1" t="s">
        <v>698</v>
      </c>
      <c r="C163" s="9" t="s">
        <v>566</v>
      </c>
      <c r="D163" s="98"/>
      <c r="E163" s="2"/>
      <c r="F163" s="183"/>
      <c r="G163" s="102"/>
      <c r="H163" s="100" t="s">
        <v>735</v>
      </c>
      <c r="I163" s="2">
        <f>'2001_Summaries'!O$25</f>
        <v>0</v>
      </c>
      <c r="J163" s="183" t="str">
        <f>'2001_Summaries'!P$25</f>
        <v>NA</v>
      </c>
      <c r="K163" s="102" t="str">
        <f>'2001_Summaries'!Q$25</f>
        <v>NA</v>
      </c>
    </row>
    <row r="164" spans="1:11" x14ac:dyDescent="0.25">
      <c r="A164" s="211"/>
      <c r="B164" s="1" t="s">
        <v>698</v>
      </c>
      <c r="C164" s="9" t="s">
        <v>566</v>
      </c>
      <c r="D164" s="98"/>
      <c r="E164" s="2"/>
      <c r="F164" s="183"/>
      <c r="G164" s="102"/>
      <c r="H164" s="126" t="s">
        <v>736</v>
      </c>
      <c r="I164" s="2">
        <f>'2001_Summaries'!O$26</f>
        <v>0</v>
      </c>
      <c r="J164" s="183" t="str">
        <f>'2001_Summaries'!P$26</f>
        <v>NA</v>
      </c>
      <c r="K164" s="102" t="str">
        <f>'2001_Summaries'!Q$26</f>
        <v>NA</v>
      </c>
    </row>
    <row r="165" spans="1:11" x14ac:dyDescent="0.25">
      <c r="A165" s="211"/>
      <c r="B165" s="1" t="s">
        <v>698</v>
      </c>
      <c r="C165" s="9" t="s">
        <v>566</v>
      </c>
      <c r="D165" s="98"/>
      <c r="E165" s="2"/>
      <c r="F165" s="183"/>
      <c r="G165" s="102"/>
      <c r="H165" s="100" t="s">
        <v>737</v>
      </c>
      <c r="I165" s="2">
        <f>'2001_Summaries'!O$27</f>
        <v>9</v>
      </c>
      <c r="J165" s="183">
        <f>'2001_Summaries'!P$27</f>
        <v>0.66900000000000004</v>
      </c>
      <c r="K165" s="102">
        <f>'2001_Summaries'!Q$27</f>
        <v>7.9673333057363571E-2</v>
      </c>
    </row>
    <row r="166" spans="1:11" ht="15.75" thickBot="1" x14ac:dyDescent="0.3">
      <c r="A166" s="212"/>
      <c r="B166" s="3" t="s">
        <v>698</v>
      </c>
      <c r="C166" s="12" t="s">
        <v>566</v>
      </c>
      <c r="D166" s="98"/>
      <c r="E166" s="2"/>
      <c r="F166" s="192"/>
      <c r="G166" s="105"/>
      <c r="H166" s="100" t="s">
        <v>738</v>
      </c>
      <c r="I166" s="2">
        <f>'2019_Summaries'!O$12</f>
        <v>17</v>
      </c>
      <c r="J166" s="192">
        <f>'2019_Summaries'!P$12</f>
        <v>0.19854493407594487</v>
      </c>
      <c r="K166" s="105">
        <f>'2019_Summaries'!Q$12</f>
        <v>0.72686667052846066</v>
      </c>
    </row>
    <row r="167" spans="1:11" ht="15.75" thickBot="1" x14ac:dyDescent="0.3">
      <c r="A167" s="202"/>
      <c r="B167" s="194"/>
      <c r="C167" s="195"/>
      <c r="D167" s="204" t="s">
        <v>928</v>
      </c>
      <c r="E167" s="196">
        <f>SUM(E135:E166)</f>
        <v>125</v>
      </c>
      <c r="F167" s="203"/>
      <c r="G167" s="197"/>
      <c r="H167" s="204" t="s">
        <v>928</v>
      </c>
      <c r="I167" s="196">
        <f>SUM(I135:I166)</f>
        <v>191</v>
      </c>
      <c r="J167" s="203"/>
      <c r="K167" s="197"/>
    </row>
  </sheetData>
  <autoFilter ref="A2:K34" xr:uid="{00000000-0009-0000-0000-000007000000}"/>
  <mergeCells count="7">
    <mergeCell ref="A102:A133"/>
    <mergeCell ref="A135:A166"/>
    <mergeCell ref="H1:K1"/>
    <mergeCell ref="D1:G1"/>
    <mergeCell ref="A3:A34"/>
    <mergeCell ref="A36:A67"/>
    <mergeCell ref="A69:A100"/>
  </mergeCells>
  <conditionalFormatting sqref="G3:G12 K3:K167 G14:G18 G21:G45 G47:G51 G54:G78 G80:G84 G87:G111 G113:G117 G120:G144 G146:G150 G153:G167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topLeftCell="B1" workbookViewId="0">
      <selection activeCell="G11" sqref="G11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927</v>
      </c>
    </row>
    <row r="2" spans="1:12" x14ac:dyDescent="0.2">
      <c r="A2" s="13">
        <v>1</v>
      </c>
      <c r="B2" s="111" t="s">
        <v>308</v>
      </c>
      <c r="C2" s="111" t="s">
        <v>712</v>
      </c>
      <c r="D2" s="13" t="s">
        <v>562</v>
      </c>
      <c r="E2" s="111" t="s">
        <v>922</v>
      </c>
      <c r="F2" s="110">
        <f>Barriers!E3</f>
        <v>3</v>
      </c>
      <c r="G2" s="68">
        <f>Barriers!G3</f>
        <v>-4.7120418848167533E-2</v>
      </c>
      <c r="H2" s="68">
        <f>Barriers!G36</f>
        <v>0.2804733727810651</v>
      </c>
      <c r="I2" s="68">
        <f>Barriers!G69</f>
        <v>8.6677313037273773E-2</v>
      </c>
      <c r="J2" s="68">
        <f>Barriers!G102</f>
        <v>-0.49225697646612443</v>
      </c>
      <c r="K2" s="68">
        <f>Barriers!G135</f>
        <v>-3.0115852360885764E-3</v>
      </c>
      <c r="L2" s="13" t="s">
        <v>2</v>
      </c>
    </row>
    <row r="3" spans="1:12" x14ac:dyDescent="0.2">
      <c r="A3" s="13">
        <v>2</v>
      </c>
      <c r="B3" s="111" t="s">
        <v>308</v>
      </c>
      <c r="C3" s="111" t="s">
        <v>712</v>
      </c>
      <c r="D3" s="13" t="s">
        <v>562</v>
      </c>
      <c r="E3" s="111" t="s">
        <v>576</v>
      </c>
      <c r="F3" s="110">
        <f>Barriers!E4</f>
        <v>8</v>
      </c>
      <c r="G3" s="68">
        <f>Barriers!G4</f>
        <v>-4.7120418848167533E-2</v>
      </c>
      <c r="H3" s="68">
        <f>Barriers!G37</f>
        <v>5.5621301775147902E-2</v>
      </c>
      <c r="I3" s="68">
        <f>Barriers!G70</f>
        <v>-8.4570690768237533E-2</v>
      </c>
      <c r="J3" s="68">
        <f>Barriers!G103</f>
        <v>0.26724331720166083</v>
      </c>
      <c r="K3" s="68">
        <f>Barriers!G136</f>
        <v>0.18229824581264265</v>
      </c>
      <c r="L3" s="13" t="s">
        <v>2</v>
      </c>
    </row>
    <row r="4" spans="1:12" x14ac:dyDescent="0.2">
      <c r="A4" s="13">
        <v>3</v>
      </c>
      <c r="B4" s="111" t="s">
        <v>308</v>
      </c>
      <c r="C4" s="111" t="s">
        <v>712</v>
      </c>
      <c r="D4" s="13" t="s">
        <v>562</v>
      </c>
      <c r="E4" s="111" t="s">
        <v>709</v>
      </c>
      <c r="F4" s="110">
        <f>Barriers!E5</f>
        <v>5</v>
      </c>
      <c r="G4" s="68">
        <f>Barriers!G5</f>
        <v>-4.7120418848167533E-2</v>
      </c>
      <c r="H4" s="68">
        <f>Barriers!G38</f>
        <v>-7.9289940828402239E-2</v>
      </c>
      <c r="I4" s="68">
        <f>Barriers!G71</f>
        <v>-8.4570690768237533E-2</v>
      </c>
      <c r="J4" s="68">
        <f>Barriers!G104</f>
        <v>-0.17474733561132827</v>
      </c>
      <c r="K4" s="68">
        <f>Barriers!G137</f>
        <v>-2.3993818417868296E-2</v>
      </c>
      <c r="L4" s="13" t="s">
        <v>2</v>
      </c>
    </row>
    <row r="5" spans="1:12" x14ac:dyDescent="0.2">
      <c r="A5" s="13">
        <v>4</v>
      </c>
      <c r="B5" s="111" t="s">
        <v>308</v>
      </c>
      <c r="C5" s="111" t="s">
        <v>712</v>
      </c>
      <c r="D5" s="13" t="s">
        <v>562</v>
      </c>
      <c r="E5" s="111" t="s">
        <v>710</v>
      </c>
      <c r="F5" s="110">
        <f>Barriers!E6</f>
        <v>4</v>
      </c>
      <c r="G5" s="68">
        <f>Barriers!G6</f>
        <v>0.21465968586387429</v>
      </c>
      <c r="H5" s="68">
        <f>Barriers!G39</f>
        <v>-7.9289940828402239E-2</v>
      </c>
      <c r="I5" s="68">
        <f>Barriers!G72</f>
        <v>0.27695287282117509</v>
      </c>
      <c r="J5" s="68">
        <f>Barriers!G105</f>
        <v>-0.20373631449233875</v>
      </c>
      <c r="K5" s="68">
        <f>Barriers!G138</f>
        <v>-0.26420011328703152</v>
      </c>
      <c r="L5" s="13" t="s">
        <v>2</v>
      </c>
    </row>
    <row r="6" spans="1:12" x14ac:dyDescent="0.2">
      <c r="A6" s="13">
        <v>5</v>
      </c>
      <c r="B6" s="111" t="s">
        <v>308</v>
      </c>
      <c r="C6" s="111" t="s">
        <v>712</v>
      </c>
      <c r="D6" s="13" t="s">
        <v>563</v>
      </c>
      <c r="E6" s="111" t="s">
        <v>740</v>
      </c>
      <c r="F6" s="110">
        <f>Barriers!E7</f>
        <v>0</v>
      </c>
      <c r="G6" s="68" t="str">
        <f>Barriers!G7</f>
        <v>NA</v>
      </c>
      <c r="H6" s="68" t="str">
        <f>Barriers!G40</f>
        <v>NA</v>
      </c>
      <c r="I6" s="68">
        <f>Barriers!G73</f>
        <v>-7.1013557133634553E-3</v>
      </c>
      <c r="J6" s="68">
        <f>Barriers!G106</f>
        <v>1.7598836216093483E-2</v>
      </c>
      <c r="K6" s="68">
        <f>Barriers!G139</f>
        <v>-0.34748666616708657</v>
      </c>
      <c r="L6" s="13" t="s">
        <v>2</v>
      </c>
    </row>
    <row r="7" spans="1:12" x14ac:dyDescent="0.2">
      <c r="A7" s="13">
        <v>6</v>
      </c>
      <c r="B7" s="111" t="s">
        <v>308</v>
      </c>
      <c r="C7" s="111" t="s">
        <v>712</v>
      </c>
      <c r="D7" s="13" t="s">
        <v>563</v>
      </c>
      <c r="E7" s="111" t="s">
        <v>711</v>
      </c>
      <c r="F7" s="110">
        <f>Barriers!E8</f>
        <v>11</v>
      </c>
      <c r="G7" s="68">
        <f>Barriers!G8</f>
        <v>4.8072346501665919E-2</v>
      </c>
      <c r="H7" s="68">
        <f>Barriers!G41</f>
        <v>2.863905325443783E-2</v>
      </c>
      <c r="I7" s="68">
        <f>Barriers!G74</f>
        <v>-8.4570690768237533E-2</v>
      </c>
      <c r="J7" s="68">
        <f>Barriers!G107</f>
        <v>0.49791380658481521</v>
      </c>
      <c r="K7" s="68">
        <f>Barriers!G140</f>
        <v>0.39520969978047937</v>
      </c>
      <c r="L7" s="13" t="s">
        <v>2</v>
      </c>
    </row>
    <row r="8" spans="1:12" x14ac:dyDescent="0.2">
      <c r="A8" s="13">
        <v>7</v>
      </c>
      <c r="B8" s="111" t="s">
        <v>308</v>
      </c>
      <c r="C8" s="111" t="s">
        <v>712</v>
      </c>
      <c r="D8" s="13" t="s">
        <v>563</v>
      </c>
      <c r="E8" s="111" t="s">
        <v>951</v>
      </c>
      <c r="F8" s="110">
        <f>Barriers!E9</f>
        <v>14</v>
      </c>
      <c r="G8" s="68">
        <f>Barriers!G9</f>
        <v>-4.7120418848167533E-2</v>
      </c>
      <c r="H8" s="68">
        <f>Barriers!G42</f>
        <v>-7.9289940828402239E-2</v>
      </c>
      <c r="I8" s="68" t="str">
        <f>Barriers!G75</f>
        <v>NA</v>
      </c>
      <c r="J8" s="68" t="str">
        <f>Barriers!G108</f>
        <v>NA</v>
      </c>
      <c r="K8" s="68" t="str">
        <f>Barriers!G141</f>
        <v>NA</v>
      </c>
      <c r="L8" s="13" t="s">
        <v>2</v>
      </c>
    </row>
    <row r="9" spans="1:12" x14ac:dyDescent="0.2">
      <c r="A9" s="13">
        <v>8</v>
      </c>
      <c r="B9" s="111" t="s">
        <v>308</v>
      </c>
      <c r="C9" s="111" t="s">
        <v>713</v>
      </c>
      <c r="D9" s="13" t="s">
        <v>564</v>
      </c>
      <c r="E9" s="111" t="s">
        <v>921</v>
      </c>
      <c r="F9" s="110">
        <f>Barriers!E10</f>
        <v>7</v>
      </c>
      <c r="G9" s="68">
        <f>Barriers!G10</f>
        <v>-4.7120418848167533E-2</v>
      </c>
      <c r="H9" s="68">
        <f>Barriers!G43</f>
        <v>0.22907861369399829</v>
      </c>
      <c r="I9" s="68">
        <f>Barriers!G76</f>
        <v>2.3886378308586198E-2</v>
      </c>
      <c r="J9" s="68">
        <f>Barriers!G109</f>
        <v>0.88414144460654065</v>
      </c>
      <c r="K9" s="68">
        <f>Barriers!G142</f>
        <v>1</v>
      </c>
      <c r="L9" s="13" t="s">
        <v>2</v>
      </c>
    </row>
    <row r="10" spans="1:12" x14ac:dyDescent="0.2">
      <c r="A10" s="13">
        <v>9</v>
      </c>
      <c r="B10" s="111" t="s">
        <v>308</v>
      </c>
      <c r="C10" s="111" t="s">
        <v>713</v>
      </c>
      <c r="D10" s="13" t="s">
        <v>564</v>
      </c>
      <c r="E10" s="111" t="s">
        <v>571</v>
      </c>
      <c r="F10" s="110">
        <f>Barriers!E11</f>
        <v>42</v>
      </c>
      <c r="G10" s="68">
        <f>Barriers!G11</f>
        <v>0.15233108950386431</v>
      </c>
      <c r="H10" s="68">
        <f>Barriers!G44</f>
        <v>0.20640445527323348</v>
      </c>
      <c r="I10" s="68">
        <f>Barriers!G77</f>
        <v>0.21122131580491821</v>
      </c>
      <c r="J10" s="68">
        <f>Barriers!G110</f>
        <v>0.91803494006565667</v>
      </c>
      <c r="K10" s="68">
        <f>Barriers!G143</f>
        <v>1</v>
      </c>
      <c r="L10" s="13" t="s">
        <v>47</v>
      </c>
    </row>
    <row r="11" spans="1:12" x14ac:dyDescent="0.2">
      <c r="A11" s="13">
        <v>10</v>
      </c>
      <c r="B11" s="111" t="s">
        <v>308</v>
      </c>
      <c r="C11" s="111" t="s">
        <v>713</v>
      </c>
      <c r="D11" s="13" t="s">
        <v>564</v>
      </c>
      <c r="E11" s="111" t="s">
        <v>572</v>
      </c>
      <c r="F11" s="110">
        <f>Barriers!E12</f>
        <v>6</v>
      </c>
      <c r="G11" s="68">
        <f>Barriers!G12</f>
        <v>0.30191972076788831</v>
      </c>
      <c r="H11" s="68">
        <f>Barriers!G45</f>
        <v>-7.9289940828402239E-2</v>
      </c>
      <c r="I11" s="68">
        <f>Barriers!G78</f>
        <v>0.63847643641058749</v>
      </c>
      <c r="J11" s="68">
        <f>Barriers!G111</f>
        <v>0.99123758824755348</v>
      </c>
      <c r="K11" s="68">
        <f>Barriers!G144</f>
        <v>1</v>
      </c>
      <c r="L11" s="13" t="s">
        <v>2</v>
      </c>
    </row>
    <row r="12" spans="1:12" x14ac:dyDescent="0.2">
      <c r="A12" s="13">
        <v>11</v>
      </c>
      <c r="B12" s="111" t="s">
        <v>308</v>
      </c>
      <c r="C12" s="111" t="s">
        <v>713</v>
      </c>
      <c r="D12" s="13" t="s">
        <v>564</v>
      </c>
      <c r="E12" s="111" t="s">
        <v>573</v>
      </c>
      <c r="F12" s="110">
        <f>Barriers!E13</f>
        <v>15</v>
      </c>
      <c r="G12" s="68">
        <f>Barriers!G13</f>
        <v>9.2495636998254693E-2</v>
      </c>
      <c r="H12" s="68">
        <f>Barriers!G46</f>
        <v>3.732362312243942E-3</v>
      </c>
      <c r="I12" s="68">
        <f>Barriers!G79</f>
        <v>0.81923821820529374</v>
      </c>
      <c r="J12" s="68">
        <f>Barriers!G112</f>
        <v>0.93209130891853953</v>
      </c>
      <c r="K12" s="68">
        <f>Barriers!G145</f>
        <v>1</v>
      </c>
      <c r="L12" s="13" t="s">
        <v>2</v>
      </c>
    </row>
    <row r="13" spans="1:12" x14ac:dyDescent="0.2">
      <c r="A13" s="13">
        <v>12</v>
      </c>
      <c r="B13" s="111" t="s">
        <v>308</v>
      </c>
      <c r="C13" s="111" t="s">
        <v>713</v>
      </c>
      <c r="D13" s="13" t="s">
        <v>565</v>
      </c>
      <c r="E13" s="111" t="s">
        <v>574</v>
      </c>
      <c r="F13" s="110">
        <f>Barriers!E15</f>
        <v>11</v>
      </c>
      <c r="G13" s="68">
        <f>Barriers!G15</f>
        <v>0.14326511185149915</v>
      </c>
      <c r="H13" s="68">
        <f>Barriers!G48</f>
        <v>4.0631163708086837E-2</v>
      </c>
      <c r="I13" s="68">
        <f>Barriers!G81</f>
        <v>-8.4570690768237533E-2</v>
      </c>
      <c r="J13" s="68">
        <f>Barriers!G114</f>
        <v>-9.4571268076442783E-2</v>
      </c>
      <c r="K13" s="68">
        <f>Barriers!G147</f>
        <v>-0.12557980426356097</v>
      </c>
      <c r="L13" s="13" t="s">
        <v>47</v>
      </c>
    </row>
    <row r="14" spans="1:12" x14ac:dyDescent="0.2">
      <c r="A14" s="13">
        <v>13</v>
      </c>
      <c r="B14" s="111" t="s">
        <v>308</v>
      </c>
      <c r="C14" s="111" t="s">
        <v>713</v>
      </c>
      <c r="D14" s="13" t="s">
        <v>565</v>
      </c>
      <c r="E14" s="111" t="s">
        <v>575</v>
      </c>
      <c r="F14" s="110">
        <f>Barriers!E16</f>
        <v>1</v>
      </c>
      <c r="G14" s="68">
        <f>Barriers!G16</f>
        <v>-4.7120418848167533E-2</v>
      </c>
      <c r="H14" s="68">
        <f>Barriers!G49</f>
        <v>-7.9289940828402239E-2</v>
      </c>
      <c r="I14" s="68">
        <f>Barriers!G82</f>
        <v>-8.4570690768237533E-2</v>
      </c>
      <c r="J14" s="68">
        <f>Barriers!G115</f>
        <v>0.26833861867071673</v>
      </c>
      <c r="K14" s="68">
        <f>Barriers!G148</f>
        <v>0.8352484865349773</v>
      </c>
      <c r="L14" s="13" t="s">
        <v>2</v>
      </c>
    </row>
    <row r="15" spans="1:12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68">
        <f>Barriers!G18</f>
        <v>-4.7120418848167533E-2</v>
      </c>
      <c r="H15" s="68">
        <f>Barriers!G51</f>
        <v>7.4894336432798081E-2</v>
      </c>
      <c r="I15" s="68">
        <f>Barriers!G84</f>
        <v>1.4026644756147788E-2</v>
      </c>
      <c r="J15" s="68">
        <f>Barriers!G117</f>
        <v>0.69360766905612048</v>
      </c>
      <c r="K15" s="68">
        <f>Barriers!G150</f>
        <v>0.94228875033208159</v>
      </c>
      <c r="L15" s="13" t="s">
        <v>2</v>
      </c>
    </row>
    <row r="16" spans="1:12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68">
        <f>Barriers!G22</f>
        <v>-4.7120418848167533E-2</v>
      </c>
      <c r="H16" s="68">
        <f>Barriers!G55</f>
        <v>-7.9289940828402239E-2</v>
      </c>
      <c r="I16" s="68">
        <f>Barriers!G88</f>
        <v>-8.4570690768237533E-2</v>
      </c>
      <c r="J16" s="68">
        <f>Barriers!G121</f>
        <v>0.23182856970218957</v>
      </c>
      <c r="K16" s="68">
        <f>Barriers!G154</f>
        <v>-0.19521585134382757</v>
      </c>
      <c r="L16" s="13" t="s">
        <v>2</v>
      </c>
    </row>
    <row r="17" spans="1:12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68">
        <f>Barriers!G24</f>
        <v>0.21465968586387429</v>
      </c>
      <c r="H17" s="68">
        <f>Barriers!G57</f>
        <v>-7.9289940828402239E-2</v>
      </c>
      <c r="I17" s="68">
        <f>Barriers!G90</f>
        <v>0.32214331826985154</v>
      </c>
      <c r="J17" s="68">
        <f>Barriers!G123</f>
        <v>0.91777936972287688</v>
      </c>
      <c r="K17" s="68">
        <f>Barriers!G156</f>
        <v>1</v>
      </c>
      <c r="L17" s="13" t="s">
        <v>2</v>
      </c>
    </row>
    <row r="18" spans="1:12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68">
        <f>Barriers!G27</f>
        <v>0.10246821241585635</v>
      </c>
      <c r="H18" s="68">
        <f>Barriers!G60</f>
        <v>-7.9289940828402239E-2</v>
      </c>
      <c r="I18" s="68">
        <f>Barriers!G93</f>
        <v>0.18657198192382185</v>
      </c>
      <c r="J18" s="68">
        <f>Barriers!G126</f>
        <v>0.98807338400361444</v>
      </c>
      <c r="K18" s="68">
        <f>Barriers!G159</f>
        <v>1</v>
      </c>
      <c r="L18" s="13" t="s">
        <v>2</v>
      </c>
    </row>
    <row r="19" spans="1:12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68">
        <f>Barriers!G30</f>
        <v>-4.7120418848167533E-2</v>
      </c>
      <c r="H19" s="68">
        <f>Barriers!G63</f>
        <v>-1.9329388560157756E-2</v>
      </c>
      <c r="I19" s="68">
        <f>Barriers!G96</f>
        <v>0.1024242559159414</v>
      </c>
      <c r="J19" s="68">
        <f>Barriers!G129</f>
        <v>0.95235438609607215</v>
      </c>
      <c r="K19" s="68">
        <f>Barriers!G162</f>
        <v>1</v>
      </c>
      <c r="L19" s="13" t="s">
        <v>2</v>
      </c>
    </row>
    <row r="20" spans="1:12" x14ac:dyDescent="0.2">
      <c r="A20" s="13">
        <v>19</v>
      </c>
      <c r="B20" s="111" t="s">
        <v>54</v>
      </c>
      <c r="C20" s="111" t="s">
        <v>712</v>
      </c>
      <c r="D20" s="13" t="s">
        <v>562</v>
      </c>
      <c r="E20" s="111" t="s">
        <v>719</v>
      </c>
      <c r="F20" s="110">
        <f>Barriers!I3</f>
        <v>5</v>
      </c>
      <c r="G20" s="68">
        <f>Barriers!K3</f>
        <v>0.37172774869109948</v>
      </c>
      <c r="H20" s="68">
        <f>Barriers!K36</f>
        <v>-7.9289940828402239E-2</v>
      </c>
      <c r="I20" s="68">
        <f>Barriers!K69</f>
        <v>0.13234344738540993</v>
      </c>
      <c r="J20" s="68">
        <f>Barriers!K102</f>
        <v>0.12111148110464132</v>
      </c>
      <c r="K20" s="68">
        <f>Barriers!K135</f>
        <v>-0.13940293257883196</v>
      </c>
      <c r="L20" s="13" t="s">
        <v>2</v>
      </c>
    </row>
    <row r="21" spans="1:12" x14ac:dyDescent="0.2">
      <c r="A21" s="13">
        <v>20</v>
      </c>
      <c r="B21" s="111" t="s">
        <v>54</v>
      </c>
      <c r="C21" s="111" t="s">
        <v>712</v>
      </c>
      <c r="D21" s="13" t="s">
        <v>562</v>
      </c>
      <c r="E21" s="111" t="s">
        <v>577</v>
      </c>
      <c r="F21" s="110">
        <f>Barriers!I4</f>
        <v>41</v>
      </c>
      <c r="G21" s="68">
        <f>Barriers!K4</f>
        <v>0.13165623802834892</v>
      </c>
      <c r="H21" s="68">
        <f>Barriers!K37</f>
        <v>0.20640445527323348</v>
      </c>
      <c r="I21" s="68">
        <f>Barriers!K70</f>
        <v>3.1633311814073584E-2</v>
      </c>
      <c r="J21" s="68">
        <f>Barriers!K103</f>
        <v>0.60776524192131953</v>
      </c>
      <c r="K21" s="68">
        <f>Barriers!K136</f>
        <v>-1.390413078386743E-2</v>
      </c>
      <c r="L21" s="13" t="s">
        <v>2</v>
      </c>
    </row>
    <row r="22" spans="1:12" x14ac:dyDescent="0.2">
      <c r="A22" s="13">
        <v>21</v>
      </c>
      <c r="B22" s="111" t="s">
        <v>54</v>
      </c>
      <c r="C22" s="111" t="s">
        <v>712</v>
      </c>
      <c r="D22" s="13" t="s">
        <v>563</v>
      </c>
      <c r="E22" s="111" t="s">
        <v>720</v>
      </c>
      <c r="F22" s="110">
        <f>Barriers!I7</f>
        <v>2</v>
      </c>
      <c r="G22" s="68">
        <f>Barriers!K7</f>
        <v>-4.7120418848167533E-2</v>
      </c>
      <c r="H22" s="68">
        <f>Barriers!K40</f>
        <v>1</v>
      </c>
      <c r="I22" s="68">
        <f>Barriers!K73</f>
        <v>-8.4570690768237533E-2</v>
      </c>
      <c r="J22" s="68">
        <f>Barriers!K106</f>
        <v>0.44687275812681426</v>
      </c>
      <c r="K22" s="68">
        <f>Barriers!K139</f>
        <v>-0.27869004024391697</v>
      </c>
      <c r="L22" s="13" t="s">
        <v>2</v>
      </c>
    </row>
    <row r="23" spans="1:12" x14ac:dyDescent="0.2">
      <c r="A23" s="13">
        <v>22</v>
      </c>
      <c r="B23" s="111" t="s">
        <v>54</v>
      </c>
      <c r="C23" s="111" t="s">
        <v>712</v>
      </c>
      <c r="D23" s="13" t="s">
        <v>563</v>
      </c>
      <c r="E23" s="111" t="s">
        <v>578</v>
      </c>
      <c r="F23" s="110">
        <f>Barriers!I8</f>
        <v>10</v>
      </c>
      <c r="G23" s="68">
        <f>Barriers!K8</f>
        <v>-4.7120418848167533E-2</v>
      </c>
      <c r="H23" s="68">
        <f>Barriers!K41</f>
        <v>-7.9289940828402239E-2</v>
      </c>
      <c r="I23" s="68">
        <f>Barriers!K74</f>
        <v>-8.4570690768237533E-2</v>
      </c>
      <c r="J23" s="68">
        <f>Barriers!K107</f>
        <v>0.59747671012198866</v>
      </c>
      <c r="K23" s="68">
        <f>Barriers!K140</f>
        <v>0.3287330636207908</v>
      </c>
      <c r="L23" s="13" t="s">
        <v>2</v>
      </c>
    </row>
    <row r="24" spans="1:12" x14ac:dyDescent="0.2">
      <c r="A24" s="13">
        <v>23</v>
      </c>
      <c r="B24" s="111" t="s">
        <v>54</v>
      </c>
      <c r="C24" s="111" t="s">
        <v>713</v>
      </c>
      <c r="D24" s="13" t="s">
        <v>564</v>
      </c>
      <c r="E24" s="111" t="s">
        <v>741</v>
      </c>
      <c r="F24" s="110">
        <f>Barriers!I10</f>
        <v>0</v>
      </c>
      <c r="G24" s="68" t="str">
        <f>Barriers!K10</f>
        <v>NA</v>
      </c>
      <c r="H24" s="68" t="str">
        <f>Barriers!K43</f>
        <v>NA</v>
      </c>
      <c r="I24" s="68">
        <f>Barriers!K76</f>
        <v>0.27695287282117509</v>
      </c>
      <c r="J24" s="68">
        <f>Barriers!K109</f>
        <v>0.28586344217560966</v>
      </c>
      <c r="K24" s="68">
        <f>Barriers!K142</f>
        <v>6.2477393839451945E-2</v>
      </c>
      <c r="L24" s="13" t="s">
        <v>2</v>
      </c>
    </row>
    <row r="25" spans="1:12" x14ac:dyDescent="0.2">
      <c r="A25" s="13">
        <v>24</v>
      </c>
      <c r="B25" s="111" t="s">
        <v>54</v>
      </c>
      <c r="C25" s="111" t="s">
        <v>713</v>
      </c>
      <c r="D25" s="13" t="s">
        <v>564</v>
      </c>
      <c r="E25" s="111" t="s">
        <v>721</v>
      </c>
      <c r="F25" s="110">
        <f>Barriers!I11</f>
        <v>1</v>
      </c>
      <c r="G25" s="68">
        <f>Barriers!K11</f>
        <v>-4.7120418848167533E-2</v>
      </c>
      <c r="H25" s="68">
        <f>Barriers!K44</f>
        <v>-7.9289940828402239E-2</v>
      </c>
      <c r="I25" s="68">
        <f>Barriers!K77</f>
        <v>-8.4570690768237533E-2</v>
      </c>
      <c r="J25" s="68">
        <f>Barriers!K110</f>
        <v>0.63051976484046435</v>
      </c>
      <c r="K25" s="68">
        <f>Barriers!K143</f>
        <v>0.44491508204580899</v>
      </c>
      <c r="L25" s="13" t="s">
        <v>47</v>
      </c>
    </row>
    <row r="26" spans="1:12" x14ac:dyDescent="0.2">
      <c r="A26" s="13">
        <v>25</v>
      </c>
      <c r="B26" s="111" t="s">
        <v>54</v>
      </c>
      <c r="C26" s="111" t="s">
        <v>713</v>
      </c>
      <c r="D26" s="13" t="s">
        <v>564</v>
      </c>
      <c r="E26" s="111" t="s">
        <v>722</v>
      </c>
      <c r="F26" s="110">
        <f>Barriers!I12</f>
        <v>7</v>
      </c>
      <c r="G26" s="68">
        <f>Barriers!K12</f>
        <v>-4.7120418848167533E-2</v>
      </c>
      <c r="H26" s="68">
        <f>Barriers!K45</f>
        <v>0.22907861369399829</v>
      </c>
      <c r="I26" s="68">
        <f>Barriers!K78</f>
        <v>0.21122131580491821</v>
      </c>
      <c r="J26" s="68">
        <f>Barriers!K111</f>
        <v>0.53340157418222356</v>
      </c>
      <c r="K26" s="68">
        <f>Barriers!K144</f>
        <v>-5.5658708587601691E-2</v>
      </c>
      <c r="L26" s="13" t="s">
        <v>47</v>
      </c>
    </row>
    <row r="27" spans="1:12" x14ac:dyDescent="0.2">
      <c r="A27" s="13">
        <v>26</v>
      </c>
      <c r="B27" s="111" t="s">
        <v>54</v>
      </c>
      <c r="C27" s="111" t="s">
        <v>713</v>
      </c>
      <c r="D27" s="13" t="s">
        <v>564</v>
      </c>
      <c r="E27" s="111" t="s">
        <v>579</v>
      </c>
      <c r="F27" s="110">
        <f>Barriers!I13</f>
        <v>63</v>
      </c>
      <c r="G27" s="68">
        <f>Barriers!K13</f>
        <v>0.16895204853320034</v>
      </c>
      <c r="H27" s="68">
        <f>Barriers!K46</f>
        <v>0.13656804733727812</v>
      </c>
      <c r="I27" s="68">
        <f>Barriers!K79</f>
        <v>-2.31798969511674E-2</v>
      </c>
      <c r="J27" s="68">
        <f>Barriers!K112</f>
        <v>0.64994165048976194</v>
      </c>
      <c r="K27" s="68">
        <f>Barriers!K145</f>
        <v>0.22322977691055657</v>
      </c>
      <c r="L27" s="13" t="s">
        <v>47</v>
      </c>
    </row>
    <row r="28" spans="1:12" x14ac:dyDescent="0.2">
      <c r="A28" s="13">
        <v>27</v>
      </c>
      <c r="B28" s="111" t="s">
        <v>54</v>
      </c>
      <c r="C28" s="111" t="s">
        <v>713</v>
      </c>
      <c r="D28" s="13" t="s">
        <v>564</v>
      </c>
      <c r="E28" s="111" t="s">
        <v>580</v>
      </c>
      <c r="F28" s="110">
        <f>Barriers!I14</f>
        <v>34</v>
      </c>
      <c r="G28" s="68">
        <f>Barriers!K14</f>
        <v>0.23005851555281787</v>
      </c>
      <c r="H28" s="68">
        <f>Barriers!K47</f>
        <v>0.22291124260355033</v>
      </c>
      <c r="I28" s="68">
        <f>Barriers!K80</f>
        <v>-8.4570690768237533E-2</v>
      </c>
      <c r="J28" s="68">
        <f>Barriers!K113</f>
        <v>0.54615200666815533</v>
      </c>
      <c r="K28" s="68">
        <f>Barriers!K146</f>
        <v>0.24414222301067157</v>
      </c>
      <c r="L28" s="13" t="s">
        <v>2</v>
      </c>
    </row>
    <row r="29" spans="1:12" x14ac:dyDescent="0.2">
      <c r="A29" s="13">
        <v>28</v>
      </c>
      <c r="B29" s="111" t="s">
        <v>54</v>
      </c>
      <c r="C29" s="111" t="s">
        <v>713</v>
      </c>
      <c r="D29" s="13" t="s">
        <v>565</v>
      </c>
      <c r="E29" s="111" t="s">
        <v>723</v>
      </c>
      <c r="F29" s="110">
        <f>Barriers!I15</f>
        <v>4</v>
      </c>
      <c r="G29" s="68">
        <f>Barriers!K15</f>
        <v>0.21465968586387429</v>
      </c>
      <c r="H29" s="68">
        <f>Barriers!K48</f>
        <v>-7.9289940828402239E-2</v>
      </c>
      <c r="I29" s="68">
        <f>Barriers!K81</f>
        <v>-8.4570690768237533E-2</v>
      </c>
      <c r="J29" s="68">
        <f>Barriers!K114</f>
        <v>0.41291841258608408</v>
      </c>
      <c r="K29" s="68">
        <f>Barriers!K147</f>
        <v>-2.7170769283261453E-2</v>
      </c>
      <c r="L29" s="13" t="s">
        <v>47</v>
      </c>
    </row>
    <row r="30" spans="1:12" x14ac:dyDescent="0.2">
      <c r="A30" s="13">
        <v>29</v>
      </c>
      <c r="B30" s="111" t="s">
        <v>54</v>
      </c>
      <c r="C30" s="111" t="s">
        <v>713</v>
      </c>
      <c r="D30" s="13" t="s">
        <v>565</v>
      </c>
      <c r="E30" s="111" t="s">
        <v>724</v>
      </c>
      <c r="F30" s="110">
        <f>Barriers!I16</f>
        <v>24</v>
      </c>
      <c r="G30" s="68">
        <f>Barriers!K16</f>
        <v>0.95636998254799299</v>
      </c>
      <c r="H30" s="68">
        <f>Barriers!K49</f>
        <v>1</v>
      </c>
      <c r="I30" s="68" t="str">
        <f>Barriers!K82</f>
        <v>NA</v>
      </c>
      <c r="J30" s="68" t="str">
        <f>Barriers!K115</f>
        <v>NA</v>
      </c>
      <c r="K30" s="68" t="str">
        <f>Barriers!K148</f>
        <v>NA</v>
      </c>
      <c r="L30" s="13" t="s">
        <v>47</v>
      </c>
    </row>
    <row r="31" spans="1:12" x14ac:dyDescent="0.2">
      <c r="A31" s="13">
        <v>30</v>
      </c>
      <c r="B31" s="111" t="s">
        <v>54</v>
      </c>
      <c r="C31" s="111" t="s">
        <v>713</v>
      </c>
      <c r="D31" s="13" t="s">
        <v>565</v>
      </c>
      <c r="E31" s="111" t="s">
        <v>581</v>
      </c>
      <c r="F31" s="110">
        <f>Barriers!I17</f>
        <v>19</v>
      </c>
      <c r="G31" s="68">
        <f>Barriers!K17</f>
        <v>0.88977679801598231</v>
      </c>
      <c r="H31" s="68">
        <f>Barriers!K50</f>
        <v>0.46035502958579888</v>
      </c>
      <c r="I31" s="68" t="str">
        <f>Barriers!K83</f>
        <v>NA</v>
      </c>
      <c r="J31" s="68" t="str">
        <f>Barriers!K116</f>
        <v>NA</v>
      </c>
      <c r="K31" s="68" t="str">
        <f>Barriers!K149</f>
        <v>NA</v>
      </c>
      <c r="L31" s="13" t="s">
        <v>47</v>
      </c>
    </row>
    <row r="32" spans="1:12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68" t="str">
        <f>Barriers!K18</f>
        <v>NA</v>
      </c>
      <c r="H32" s="68" t="str">
        <f>Barriers!K51</f>
        <v>NA</v>
      </c>
      <c r="I32" s="68">
        <f>Barriers!K84</f>
        <v>-8.4570690768237533E-2</v>
      </c>
      <c r="J32" s="68">
        <f>Barriers!K117</f>
        <v>0.28732238373239205</v>
      </c>
      <c r="K32" s="68">
        <f>Barriers!K150</f>
        <v>0.6244406874808075</v>
      </c>
      <c r="L32" s="13" t="s">
        <v>2</v>
      </c>
    </row>
    <row r="33" spans="1:12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68">
        <f>Barriers!K19</f>
        <v>-4.7120418848167533E-2</v>
      </c>
      <c r="H33" s="68">
        <f>Barriers!K52</f>
        <v>5.5621301775147902E-2</v>
      </c>
      <c r="I33" s="68">
        <f>Barriers!K85</f>
        <v>5.8102001291157057E-3</v>
      </c>
      <c r="J33" s="68">
        <f>Barriers!K118</f>
        <v>0.29050991015306615</v>
      </c>
      <c r="K33" s="68">
        <f>Barriers!K151</f>
        <v>1.7642890496751273E-2</v>
      </c>
      <c r="L33" s="13" t="s">
        <v>2</v>
      </c>
    </row>
    <row r="34" spans="1:12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68">
        <f>Barriers!K20</f>
        <v>-4.7120418848167533E-2</v>
      </c>
      <c r="H34" s="68">
        <f>Barriers!K53</f>
        <v>-7.9289940828402239E-2</v>
      </c>
      <c r="I34" s="68">
        <f>Barriers!K86</f>
        <v>-8.4570690768237533E-2</v>
      </c>
      <c r="J34" s="68">
        <f>Barriers!K119</f>
        <v>0.97042686033549308</v>
      </c>
      <c r="K34" s="68">
        <f>Barriers!K152</f>
        <v>-8.6795515268573986E-3</v>
      </c>
      <c r="L34" s="13" t="s">
        <v>2</v>
      </c>
    </row>
    <row r="35" spans="1:12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68">
        <f>Barriers!K21</f>
        <v>0.23211169284467714</v>
      </c>
      <c r="H35" s="68">
        <f>Barriers!K54</f>
        <v>1.8827326519634258E-2</v>
      </c>
      <c r="I35" s="68">
        <f>Barriers!K87</f>
        <v>0.11262398028053289</v>
      </c>
      <c r="J35" s="68">
        <f>Barriers!K120</f>
        <v>0.45527006938957548</v>
      </c>
      <c r="K35" s="68">
        <f>Barriers!K153</f>
        <v>0.10751951541442129</v>
      </c>
      <c r="L35" s="13" t="s">
        <v>2</v>
      </c>
    </row>
    <row r="36" spans="1:12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68">
        <f>Barriers!K22</f>
        <v>0.82547993019197208</v>
      </c>
      <c r="H36" s="68">
        <f>Barriers!K55</f>
        <v>1</v>
      </c>
      <c r="I36" s="68" t="str">
        <f>Barriers!K88</f>
        <v>NA</v>
      </c>
      <c r="J36" s="68" t="str">
        <f>Barriers!K121</f>
        <v>NA</v>
      </c>
      <c r="K36" s="68" t="str">
        <f>Barriers!K154</f>
        <v>NA</v>
      </c>
      <c r="L36" s="13" t="s">
        <v>2</v>
      </c>
    </row>
    <row r="37" spans="1:12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68">
        <f>Barriers!K23</f>
        <v>-4.7120418848167533E-2</v>
      </c>
      <c r="H37" s="68">
        <f>Barriers!K56</f>
        <v>-7.9289940828402239E-2</v>
      </c>
      <c r="I37" s="68">
        <f>Barriers!K89</f>
        <v>-8.4570690768237533E-2</v>
      </c>
      <c r="J37" s="68">
        <f>Barriers!K122</f>
        <v>0.83059337278603418</v>
      </c>
      <c r="K37" s="68">
        <f>Barriers!K155</f>
        <v>0.81025170518166356</v>
      </c>
      <c r="L37" s="13" t="s">
        <v>2</v>
      </c>
    </row>
    <row r="38" spans="1:12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68">
        <f>Barriers!K24</f>
        <v>1</v>
      </c>
      <c r="H38" s="68" t="str">
        <f>Barriers!K57</f>
        <v>NA</v>
      </c>
      <c r="I38" s="68" t="str">
        <f>Barriers!K90</f>
        <v>NA</v>
      </c>
      <c r="J38" s="68" t="str">
        <f>Barriers!K123</f>
        <v>NA</v>
      </c>
      <c r="K38" s="68" t="str">
        <f>Barriers!K156</f>
        <v>NA</v>
      </c>
      <c r="L38" s="13" t="s">
        <v>2</v>
      </c>
    </row>
    <row r="39" spans="1:12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68">
        <f>Barriers!K25</f>
        <v>0.47643979057591623</v>
      </c>
      <c r="H39" s="68">
        <f>Barriers!K58</f>
        <v>0.56828402366863906</v>
      </c>
      <c r="I39" s="68">
        <f>Barriers!K91</f>
        <v>-8.4570690768237533E-2</v>
      </c>
      <c r="J39" s="68">
        <f>Barriers!K124</f>
        <v>0.60155415239079379</v>
      </c>
      <c r="K39" s="68">
        <f>Barriers!K157</f>
        <v>0.5872974587701183</v>
      </c>
      <c r="L39" s="13" t="s">
        <v>2</v>
      </c>
    </row>
    <row r="40" spans="1:12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68">
        <f>Barriers!K26</f>
        <v>0.60732984293193715</v>
      </c>
      <c r="H40" s="68">
        <f>Barriers!K59</f>
        <v>0.2804733727810651</v>
      </c>
      <c r="I40" s="68">
        <f>Barriers!K92</f>
        <v>-8.4570690768237533E-2</v>
      </c>
      <c r="J40" s="68">
        <f>Barriers!K125</f>
        <v>0.68820418180877851</v>
      </c>
      <c r="K40" s="68">
        <f>Barriers!K158</f>
        <v>0.323545086084985</v>
      </c>
      <c r="L40" s="13" t="s">
        <v>2</v>
      </c>
    </row>
    <row r="41" spans="1:12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68">
        <f>Barriers!K27</f>
        <v>-4.7120418848167533E-2</v>
      </c>
      <c r="H41" s="68">
        <f>Barriers!K60</f>
        <v>0.59526627218934913</v>
      </c>
      <c r="I41" s="68">
        <f>Barriers!K93</f>
        <v>-8.4570690768237533E-2</v>
      </c>
      <c r="J41" s="68">
        <f>Barriers!K126</f>
        <v>0.1653802805794703</v>
      </c>
      <c r="K41" s="68">
        <f>Barriers!K159</f>
        <v>9.6181434706558933E-2</v>
      </c>
      <c r="L41" s="13" t="s">
        <v>2</v>
      </c>
    </row>
    <row r="42" spans="1:12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68">
        <f>Barriers!K28</f>
        <v>1</v>
      </c>
      <c r="H42" s="68" t="str">
        <f>Barriers!K61</f>
        <v>NA</v>
      </c>
      <c r="I42" s="68">
        <f>Barriers!K94</f>
        <v>-8.4570690768237533E-2</v>
      </c>
      <c r="J42" s="68">
        <f>Barriers!K127</f>
        <v>0.89631000052742427</v>
      </c>
      <c r="K42" s="68">
        <f>Barriers!K160</f>
        <v>0.63131906316797226</v>
      </c>
      <c r="L42" s="13" t="s">
        <v>2</v>
      </c>
    </row>
    <row r="43" spans="1:12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68">
        <f>Barriers!K29</f>
        <v>-4.7120418848167533E-2</v>
      </c>
      <c r="H43" s="68">
        <f>Barriers!K62</f>
        <v>0.13656804733727812</v>
      </c>
      <c r="I43" s="68">
        <f>Barriers!K95</f>
        <v>-8.4570690768237533E-2</v>
      </c>
      <c r="J43" s="68">
        <f>Barriers!K128</f>
        <v>0.51624185116701582</v>
      </c>
      <c r="K43" s="68">
        <f>Barriers!K161</f>
        <v>0.90095139010482839</v>
      </c>
      <c r="L43" s="13" t="s">
        <v>2</v>
      </c>
    </row>
    <row r="44" spans="1:12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68">
        <f>Barriers!K30</f>
        <v>1</v>
      </c>
      <c r="H44" s="68" t="str">
        <f>Barriers!K63</f>
        <v>NA</v>
      </c>
      <c r="I44" s="68" t="str">
        <f>Barriers!K96</f>
        <v>NA</v>
      </c>
      <c r="J44" s="68" t="str">
        <f>Barriers!K129</f>
        <v>NA</v>
      </c>
      <c r="K44" s="68" t="str">
        <f>Barriers!K162</f>
        <v>NA</v>
      </c>
      <c r="L44" s="13" t="s">
        <v>2</v>
      </c>
    </row>
    <row r="45" spans="1:12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68">
        <f>Barriers!K31</f>
        <v>1</v>
      </c>
      <c r="H45" s="68" t="str">
        <f>Barriers!K64</f>
        <v>NA</v>
      </c>
      <c r="I45" s="68" t="str">
        <f>Barriers!K97</f>
        <v>NA</v>
      </c>
      <c r="J45" s="68" t="str">
        <f>Barriers!K130</f>
        <v>NA</v>
      </c>
      <c r="K45" s="68" t="str">
        <f>Barriers!K163</f>
        <v>NA</v>
      </c>
      <c r="L45" s="13" t="s">
        <v>2</v>
      </c>
    </row>
    <row r="46" spans="1:12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68">
        <f>Barriers!K32</f>
        <v>-4.7120418848167533E-2</v>
      </c>
      <c r="H46" s="68">
        <f>Barriers!K65</f>
        <v>1</v>
      </c>
      <c r="I46" s="68" t="str">
        <f>Barriers!K98</f>
        <v>NA</v>
      </c>
      <c r="J46" s="68" t="str">
        <f>Barriers!K131</f>
        <v>NA</v>
      </c>
      <c r="K46" s="68" t="str">
        <f>Barriers!K164</f>
        <v>NA</v>
      </c>
      <c r="L46" s="13" t="s">
        <v>2</v>
      </c>
    </row>
    <row r="47" spans="1:12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68">
        <f>Barriers!K33</f>
        <v>0.73821989528795817</v>
      </c>
      <c r="H47" s="68">
        <f>Barriers!K66</f>
        <v>0.19053254437869827</v>
      </c>
      <c r="I47" s="68">
        <f>Barriers!K99</f>
        <v>-8.4570690768237533E-2</v>
      </c>
      <c r="J47" s="68">
        <f>Barriers!K132</f>
        <v>0.28326782109427373</v>
      </c>
      <c r="K47" s="68">
        <f>Barriers!K165</f>
        <v>7.9673333057363571E-2</v>
      </c>
      <c r="L47" s="13" t="s">
        <v>2</v>
      </c>
    </row>
    <row r="48" spans="1:12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68">
        <f>Barriers!K34</f>
        <v>6.9226294357184415E-2</v>
      </c>
      <c r="H48" s="68">
        <f>Barriers!K67</f>
        <v>-7.9289940828402239E-2</v>
      </c>
      <c r="I48" s="68">
        <f>Barriers!K100</f>
        <v>7.8114912846998119E-2</v>
      </c>
      <c r="J48" s="68">
        <f>Barriers!K133</f>
        <v>0.69623639258185444</v>
      </c>
      <c r="K48" s="68">
        <f>Barriers!K166</f>
        <v>0.72686667052846066</v>
      </c>
      <c r="L48" s="13" t="s">
        <v>2</v>
      </c>
    </row>
  </sheetData>
  <autoFilter ref="A1:L49" xr:uid="{00000000-0001-0000-0800-000000000000}"/>
  <phoneticPr fontId="22" type="noConversion"/>
  <conditionalFormatting sqref="G2:K48">
    <cfRule type="cellIs" dxfId="1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L48"/>
  <sheetViews>
    <sheetView tabSelected="1" workbookViewId="0">
      <selection activeCell="E4" sqref="E4"/>
    </sheetView>
  </sheetViews>
  <sheetFormatPr baseColWidth="10" defaultRowHeight="15" x14ac:dyDescent="0.25"/>
  <cols>
    <col min="1" max="1" width="11.42578125" style="13"/>
    <col min="2" max="2" width="12.5703125" style="13" bestFit="1" customWidth="1"/>
    <col min="3" max="3" width="18.42578125" style="111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</cols>
  <sheetData>
    <row r="1" spans="1:12" x14ac:dyDescent="0.25">
      <c r="A1" s="32" t="s">
        <v>926</v>
      </c>
      <c r="B1" s="32" t="s">
        <v>51</v>
      </c>
      <c r="C1" s="149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</row>
    <row r="2" spans="1:12" x14ac:dyDescent="0.25">
      <c r="A2" s="13">
        <f>Absolute_Isolation!A2</f>
        <v>1</v>
      </c>
      <c r="B2" s="111" t="str">
        <f>Absolute_Isolation!B2</f>
        <v>Allopatry</v>
      </c>
      <c r="C2" s="111" t="str">
        <f>Absolute_Isolation!C2</f>
        <v>Conspecific crosses</v>
      </c>
      <c r="D2" s="13" t="str">
        <f>Absolute_Isolation!D2</f>
        <v>E♂E♀</v>
      </c>
      <c r="E2" s="111" t="str">
        <f>Absolute_Isolation!E2</f>
        <v>ArlesXArles</v>
      </c>
      <c r="F2" s="110">
        <f>Absolute_Isolation!F2</f>
        <v>3</v>
      </c>
      <c r="G2" s="68">
        <f>Absolute_Isolation!G2</f>
        <v>-4.7120418848167533E-2</v>
      </c>
      <c r="H2" s="68">
        <f>IFERROR(IF(G2=1,"NA",Absolute_Isolation!H2*(1-G2)+G2),"NA")</f>
        <v>0.24656897673409961</v>
      </c>
      <c r="I2" s="68">
        <f>IFERROR(IF(H2=1,"NA",Absolute_Isolation!I2*(1-H2)+H2),"NA")</f>
        <v>0.31187435338971159</v>
      </c>
      <c r="J2" s="68">
        <f>IFERROR(IF(I2=1,"NA",Absolute_Isolation!J2*(1-I2)+I2),"NA")</f>
        <v>-2.6860296839465836E-2</v>
      </c>
      <c r="K2" s="68">
        <f>IFERROR(IF(J2=1,"NA",Absolute_Isolation!K2*(1-J2)+J2),"NA")</f>
        <v>-2.9952774148953105E-2</v>
      </c>
      <c r="L2" s="68" t="s">
        <v>47</v>
      </c>
    </row>
    <row r="3" spans="1:12" x14ac:dyDescent="0.25">
      <c r="A3" s="13">
        <f>Absolute_Isolation!A3</f>
        <v>2</v>
      </c>
      <c r="B3" s="111" t="str">
        <f>Absolute_Isolation!B3</f>
        <v>Allopatry</v>
      </c>
      <c r="C3" s="111" t="str">
        <f>Absolute_Isolation!C3</f>
        <v>Conspecific crosses</v>
      </c>
      <c r="D3" s="13" t="str">
        <f>Absolute_Isolation!D3</f>
        <v>E♂E♀</v>
      </c>
      <c r="E3" s="111" t="str">
        <f>Absolute_Isolation!E3</f>
        <v>BelgiumXBelgium</v>
      </c>
      <c r="F3" s="110">
        <f>Absolute_Isolation!F3</f>
        <v>8</v>
      </c>
      <c r="G3" s="68">
        <f>Absolute_Isolation!G3</f>
        <v>-4.7120418848167533E-2</v>
      </c>
      <c r="H3" s="68">
        <f>IFERROR(IF(G3=1,"NA",Absolute_Isolation!H3*(1-G3)+G3),"NA")</f>
        <v>1.1121781963505661E-2</v>
      </c>
      <c r="I3" s="68">
        <f>IFERROR(IF(H3=1,"NA",Absolute_Isolation!I3*(1-H3)+H3),"NA")</f>
        <v>-7.2508332021504474E-2</v>
      </c>
      <c r="J3" s="68">
        <f>IFERROR(IF(I3=1,"NA",Absolute_Isolation!J3*(1-I3)+I3),"NA")</f>
        <v>0.21411235235434262</v>
      </c>
      <c r="K3" s="68">
        <f>IFERROR(IF(J3=1,"NA",Absolute_Isolation!K3*(1-J3)+J3),"NA")</f>
        <v>0.35737829192597015</v>
      </c>
      <c r="L3" s="68" t="s">
        <v>47</v>
      </c>
    </row>
    <row r="4" spans="1:12" x14ac:dyDescent="0.25">
      <c r="A4" s="13">
        <f>Absolute_Isolation!A4</f>
        <v>3</v>
      </c>
      <c r="B4" s="111" t="str">
        <f>Absolute_Isolation!B4</f>
        <v>Allopatry</v>
      </c>
      <c r="C4" s="111" t="str">
        <f>Absolute_Isolation!C4</f>
        <v>Conspecific crosses</v>
      </c>
      <c r="D4" s="13" t="str">
        <f>Absolute_Isolation!D4</f>
        <v>E♂E♀</v>
      </c>
      <c r="E4" s="111" t="str">
        <f>Absolute_Isolation!E4</f>
        <v>BelgiumXSweden</v>
      </c>
      <c r="F4" s="110">
        <f>Absolute_Isolation!F4</f>
        <v>5</v>
      </c>
      <c r="G4" s="68">
        <f>Absolute_Isolation!G4</f>
        <v>-4.7120418848167533E-2</v>
      </c>
      <c r="H4" s="68">
        <f>IFERROR(IF(G4=1,"NA",Absolute_Isolation!H4*(1-G4)+G4),"NA")</f>
        <v>-0.1301465348988505</v>
      </c>
      <c r="I4" s="68">
        <f>IFERROR(IF(H4=1,"NA",Absolute_Isolation!I4*(1-H4)+H4),"NA")</f>
        <v>-0.22572380802457637</v>
      </c>
      <c r="J4" s="68">
        <f>IFERROR(IF(I4=1,"NA",Absolute_Isolation!J4*(1-I4)+I4),"NA")</f>
        <v>-0.43991577767224233</v>
      </c>
      <c r="K4" s="68">
        <f>IFERROR(IF(J4=1,"NA",Absolute_Isolation!K4*(1-J4)+J4),"NA")</f>
        <v>-0.47446485537873373</v>
      </c>
      <c r="L4" s="68" t="s">
        <v>47</v>
      </c>
    </row>
    <row r="5" spans="1:12" x14ac:dyDescent="0.25">
      <c r="A5" s="13">
        <f>Absolute_Isolation!A5</f>
        <v>4</v>
      </c>
      <c r="B5" s="111" t="str">
        <f>Absolute_Isolation!B5</f>
        <v>Allopatry</v>
      </c>
      <c r="C5" s="111" t="str">
        <f>Absolute_Isolation!C5</f>
        <v>Conspecific crosses</v>
      </c>
      <c r="D5" s="13" t="str">
        <f>Absolute_Isolation!D5</f>
        <v>E♂E♀</v>
      </c>
      <c r="E5" s="111" t="str">
        <f>Absolute_Isolation!E5</f>
        <v>SwedenXSweden</v>
      </c>
      <c r="F5" s="110">
        <f>Absolute_Isolation!F5</f>
        <v>4</v>
      </c>
      <c r="G5" s="68">
        <f>Absolute_Isolation!G5</f>
        <v>0.21465968586387429</v>
      </c>
      <c r="H5" s="68">
        <f>IFERROR(IF(G5=1,"NA",Absolute_Isolation!H5*(1-G5)+G5),"NA")</f>
        <v>0.15239009882586207</v>
      </c>
      <c r="I5" s="68">
        <f>IFERROR(IF(H5=1,"NA",Absolute_Isolation!I5*(1-H5)+H5),"NA")</f>
        <v>0.38713809598771187</v>
      </c>
      <c r="J5" s="68">
        <f>IFERROR(IF(I5=1,"NA",Absolute_Isolation!J5*(1-I5)+I5),"NA")</f>
        <v>0.2622758703714908</v>
      </c>
      <c r="K5" s="68">
        <f>IFERROR(IF(J5=1,"NA",Absolute_Isolation!K5*(1-J5)+J5),"NA")</f>
        <v>6.7369071749061954E-2</v>
      </c>
      <c r="L5" s="68" t="s">
        <v>47</v>
      </c>
    </row>
    <row r="6" spans="1:12" x14ac:dyDescent="0.25">
      <c r="A6" s="13">
        <f>Absolute_Isolation!A6</f>
        <v>5</v>
      </c>
      <c r="B6" s="111" t="str">
        <f>Absolute_Isolation!B6</f>
        <v>Allopatry</v>
      </c>
      <c r="C6" s="111" t="str">
        <f>Absolute_Isolation!C6</f>
        <v>Conspecific crosses</v>
      </c>
      <c r="D6" s="13" t="str">
        <f>Absolute_Isolation!D6</f>
        <v>G♂G♀</v>
      </c>
      <c r="E6" s="111" t="str">
        <f>Absolute_Isolation!E6</f>
        <v>AlbaXAlba</v>
      </c>
      <c r="F6" s="110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</row>
    <row r="7" spans="1:12" x14ac:dyDescent="0.25">
      <c r="A7" s="13">
        <f>Absolute_Isolation!A7</f>
        <v>6</v>
      </c>
      <c r="B7" s="111" t="str">
        <f>Absolute_Isolation!B7</f>
        <v>Allopatry</v>
      </c>
      <c r="C7" s="111" t="str">
        <f>Absolute_Isolation!C7</f>
        <v>Conspecific crosses</v>
      </c>
      <c r="D7" s="13" t="str">
        <f>Absolute_Isolation!D7</f>
        <v>G♂G♀</v>
      </c>
      <c r="E7" s="111" t="str">
        <f>Absolute_Isolation!E7</f>
        <v>CachadasXCachadas</v>
      </c>
      <c r="F7" s="110">
        <f>Absolute_Isolation!F7</f>
        <v>11</v>
      </c>
      <c r="G7" s="68">
        <f>Absolute_Isolation!G7</f>
        <v>4.8072346501665919E-2</v>
      </c>
      <c r="H7" s="68">
        <f>IFERROR(IF(G7=1,"NA",Absolute_Isolation!H7*(1-G7)+G7),"NA")</f>
        <v>7.5334653264576751E-2</v>
      </c>
      <c r="I7" s="68">
        <f>IFERROR(IF(H7=1,"NA",Absolute_Isolation!I7*(1-H7)+H7),"NA")</f>
        <v>-2.8649338382898681E-3</v>
      </c>
      <c r="J7" s="68">
        <f>IFERROR(IF(I7=1,"NA",Absolute_Isolation!J7*(1-I7)+I7),"NA")</f>
        <v>0.49647536285956184</v>
      </c>
      <c r="K7" s="68">
        <f>IFERROR(IF(J7=1,"NA",Absolute_Isolation!K7*(1-J7)+J7),"NA")</f>
        <v>0.69547318353590926</v>
      </c>
      <c r="L7" s="68" t="s">
        <v>47</v>
      </c>
    </row>
    <row r="8" spans="1:12" x14ac:dyDescent="0.25">
      <c r="A8" s="13">
        <f>Absolute_Isolation!A8</f>
        <v>7</v>
      </c>
      <c r="B8" s="111" t="str">
        <f>Absolute_Isolation!B8</f>
        <v>Allopatry</v>
      </c>
      <c r="C8" s="111" t="str">
        <f>Absolute_Isolation!C8</f>
        <v>Conspecific crosses</v>
      </c>
      <c r="D8" s="13" t="str">
        <f>Absolute_Isolation!D8</f>
        <v>G♂G♀</v>
      </c>
      <c r="E8" s="111" t="str">
        <f>Absolute_Isolation!E8</f>
        <v>RiomaiorXRiomaior</v>
      </c>
      <c r="F8" s="110">
        <f>Absolute_Isolation!F8</f>
        <v>14</v>
      </c>
      <c r="G8" s="68">
        <f>Absolute_Isolation!G8</f>
        <v>-4.7120418848167533E-2</v>
      </c>
      <c r="H8" s="68">
        <f>IFERROR(IF(G8=1,"NA",Absolute_Isolation!H8*(1-G8)+G8),"NA")</f>
        <v>-0.1301465348988505</v>
      </c>
      <c r="I8" s="68" t="str">
        <f>IFERROR(IF(H8=1,"NA",Absolute_Isolation!I8*(1-H8)+H8),"NA")</f>
        <v>NA</v>
      </c>
      <c r="J8" s="68" t="str">
        <f>IFERROR(IF(I8=1,"NA",Absolute_Isolation!J8*(1-I8)+I8),"NA")</f>
        <v>NA</v>
      </c>
      <c r="K8" s="68" t="str">
        <f>IFERROR(IF(J8=1,"NA",Absolute_Isolation!K8*(1-J8)+J8),"NA")</f>
        <v>NA</v>
      </c>
      <c r="L8" s="68" t="s">
        <v>2</v>
      </c>
    </row>
    <row r="9" spans="1:12" x14ac:dyDescent="0.25">
      <c r="A9" s="13">
        <f>Absolute_Isolation!A9</f>
        <v>8</v>
      </c>
      <c r="B9" s="111" t="str">
        <f>Absolute_Isolation!B9</f>
        <v>Allopatry</v>
      </c>
      <c r="C9" s="111" t="str">
        <f>Absolute_Isolation!C9</f>
        <v>Heterospecific crosses</v>
      </c>
      <c r="D9" s="13" t="str">
        <f>Absolute_Isolation!D9</f>
        <v>E♂G♀</v>
      </c>
      <c r="E9" s="111" t="str">
        <f>Absolute_Isolation!E9</f>
        <v>ArlesXCachadas</v>
      </c>
      <c r="F9" s="110">
        <f>Absolute_Isolation!F9</f>
        <v>7</v>
      </c>
      <c r="G9" s="68">
        <f>Absolute_Isolation!G9</f>
        <v>-4.7120418848167533E-2</v>
      </c>
      <c r="H9" s="68">
        <f>IFERROR(IF(G9=1,"NA",Absolute_Isolation!H9*(1-G9)+G9),"NA")</f>
        <v>0.19275247507224952</v>
      </c>
      <c r="I9" s="68">
        <f>IFERROR(IF(H9=1,"NA",Absolute_Isolation!I9*(1-H9)+H9),"NA")</f>
        <v>0.21203469484134363</v>
      </c>
      <c r="J9" s="68">
        <f>IFERROR(IF(I9=1,"NA",Absolute_Isolation!J9*(1-I9)+I9),"NA")</f>
        <v>0.90870747804415175</v>
      </c>
      <c r="K9" s="68">
        <f>IFERROR(IF(J9=1,"NA",Absolute_Isolation!K9*(1-J9)+J9),"NA")</f>
        <v>1</v>
      </c>
      <c r="L9" s="68" t="s">
        <v>47</v>
      </c>
    </row>
    <row r="10" spans="1:12" x14ac:dyDescent="0.25">
      <c r="A10" s="13">
        <f>Absolute_Isolation!A10</f>
        <v>9</v>
      </c>
      <c r="B10" s="111" t="str">
        <f>Absolute_Isolation!B10</f>
        <v>Allopatry</v>
      </c>
      <c r="C10" s="111" t="str">
        <f>Absolute_Isolation!C10</f>
        <v>Heterospecific crosses</v>
      </c>
      <c r="D10" s="13" t="str">
        <f>Absolute_Isolation!D10</f>
        <v>E♂G♀</v>
      </c>
      <c r="E10" s="111" t="str">
        <f>Absolute_Isolation!E10</f>
        <v>BelgiumXCachadas</v>
      </c>
      <c r="F10" s="110">
        <f>Absolute_Isolation!F10</f>
        <v>42</v>
      </c>
      <c r="G10" s="68">
        <f>Absolute_Isolation!G10</f>
        <v>0.15233108950386431</v>
      </c>
      <c r="H10" s="68">
        <f>IFERROR(IF(G10=1,"NA",Absolute_Isolation!H10*(1-G10)+G10),"NA")</f>
        <v>0.3272937292268745</v>
      </c>
      <c r="I10" s="68">
        <f>IFERROR(IF(H10=1,"NA",Absolute_Isolation!I10*(1-H10)+H10),"NA")</f>
        <v>0.46938363288979368</v>
      </c>
      <c r="J10" s="68">
        <f>IFERROR(IF(I10=1,"NA",Absolute_Isolation!J10*(1-I10)+I10),"NA")</f>
        <v>0.95650799766766847</v>
      </c>
      <c r="K10" s="68">
        <f>IFERROR(IF(J10=1,"NA",Absolute_Isolation!K10*(1-J10)+J10),"NA")</f>
        <v>1</v>
      </c>
      <c r="L10" s="68" t="s">
        <v>47</v>
      </c>
    </row>
    <row r="11" spans="1:12" x14ac:dyDescent="0.25">
      <c r="A11" s="13">
        <f>Absolute_Isolation!A11</f>
        <v>10</v>
      </c>
      <c r="B11" s="111" t="str">
        <f>Absolute_Isolation!B11</f>
        <v>Allopatry</v>
      </c>
      <c r="C11" s="111" t="str">
        <f>Absolute_Isolation!C11</f>
        <v>Heterospecific crosses</v>
      </c>
      <c r="D11" s="13" t="str">
        <f>Absolute_Isolation!D11</f>
        <v>E♂G♀</v>
      </c>
      <c r="E11" s="111" t="str">
        <f>Absolute_Isolation!E11</f>
        <v>LaigualXCachadas</v>
      </c>
      <c r="F11" s="110">
        <f>Absolute_Isolation!F11</f>
        <v>6</v>
      </c>
      <c r="G11" s="68">
        <f>Absolute_Isolation!G11</f>
        <v>0.30191972076788831</v>
      </c>
      <c r="H11" s="68">
        <f>IFERROR(IF(G11=1,"NA",Absolute_Isolation!H11*(1-G11)+G11),"NA")</f>
        <v>0.24656897673409967</v>
      </c>
      <c r="I11" s="68">
        <f>IFERROR(IF(H11=1,"NA",Absolute_Isolation!I11*(1-H11)+H11),"NA")</f>
        <v>0.7276169315500941</v>
      </c>
      <c r="J11" s="68">
        <f>IFERROR(IF(I11=1,"NA",Absolute_Isolation!J11*(1-I11)+I11),"NA")</f>
        <v>0.99761326739984713</v>
      </c>
      <c r="K11" s="68">
        <f>IFERROR(IF(J11=1,"NA",Absolute_Isolation!K11*(1-J11)+J11),"NA")</f>
        <v>1</v>
      </c>
      <c r="L11" s="68" t="s">
        <v>47</v>
      </c>
    </row>
    <row r="12" spans="1:12" x14ac:dyDescent="0.25">
      <c r="A12" s="13">
        <f>Absolute_Isolation!A12</f>
        <v>11</v>
      </c>
      <c r="B12" s="111" t="str">
        <f>Absolute_Isolation!B12</f>
        <v>Allopatry</v>
      </c>
      <c r="C12" s="111" t="str">
        <f>Absolute_Isolation!C12</f>
        <v>Heterospecific crosses</v>
      </c>
      <c r="D12" s="13" t="str">
        <f>Absolute_Isolation!D12</f>
        <v>E♂G♀</v>
      </c>
      <c r="E12" s="111" t="str">
        <f>Absolute_Isolation!E12</f>
        <v>SwedenXCachadas</v>
      </c>
      <c r="F12" s="110">
        <f>Absolute_Isolation!F12</f>
        <v>15</v>
      </c>
      <c r="G12" s="68">
        <f>Absolute_Isolation!G12</f>
        <v>9.2495636998254693E-2</v>
      </c>
      <c r="H12" s="68">
        <f>IFERROR(IF(G12=1,"NA",Absolute_Isolation!H12*(1-G12)+G12),"NA")</f>
        <v>9.588277208091936E-2</v>
      </c>
      <c r="I12" s="68">
        <f>IFERROR(IF(H12=1,"NA",Absolute_Isolation!I12*(1-H12)+H12),"NA")</f>
        <v>0.83657015893005648</v>
      </c>
      <c r="J12" s="68">
        <f>IFERROR(IF(I12=1,"NA",Absolute_Isolation!J12*(1-I12)+I12),"NA")</f>
        <v>0.98890169340928902</v>
      </c>
      <c r="K12" s="68">
        <f>IFERROR(IF(J12=1,"NA",Absolute_Isolation!K12*(1-J12)+J12),"NA")</f>
        <v>1</v>
      </c>
      <c r="L12" s="68" t="s">
        <v>47</v>
      </c>
    </row>
    <row r="13" spans="1:12" x14ac:dyDescent="0.25">
      <c r="A13" s="13">
        <f>Absolute_Isolation!A13</f>
        <v>12</v>
      </c>
      <c r="B13" s="111" t="str">
        <f>Absolute_Isolation!B13</f>
        <v>Allopatry</v>
      </c>
      <c r="C13" s="111" t="str">
        <f>Absolute_Isolation!C13</f>
        <v>Heterospecific crosses</v>
      </c>
      <c r="D13" s="13" t="str">
        <f>Absolute_Isolation!D13</f>
        <v>G♂E♀</v>
      </c>
      <c r="E13" s="111" t="str">
        <f>Absolute_Isolation!E13</f>
        <v>CachadasXBelgium</v>
      </c>
      <c r="F13" s="110">
        <f>Absolute_Isolation!F13</f>
        <v>11</v>
      </c>
      <c r="G13" s="68">
        <f>Absolute_Isolation!G13</f>
        <v>0.14326511185149915</v>
      </c>
      <c r="H13" s="68">
        <f>IFERROR(IF(G13=1,"NA",Absolute_Isolation!H13*(1-G13)+G13),"NA")</f>
        <v>0.17807524734629035</v>
      </c>
      <c r="I13" s="68">
        <f>IFERROR(IF(H13=1,"NA",Absolute_Isolation!I13*(1-H13)+H13),"NA")</f>
        <v>0.10856450325485335</v>
      </c>
      <c r="J13" s="68">
        <f>IFERROR(IF(I13=1,"NA",Absolute_Isolation!J13*(1-I13)+I13),"NA")</f>
        <v>2.4260317919311145E-2</v>
      </c>
      <c r="K13" s="68">
        <f>IFERROR(IF(J13=1,"NA",Absolute_Isolation!K13*(1-J13)+J13),"NA")</f>
        <v>-9.8272880368570972E-2</v>
      </c>
      <c r="L13" s="68" t="s">
        <v>47</v>
      </c>
    </row>
    <row r="14" spans="1:12" x14ac:dyDescent="0.25">
      <c r="A14" s="13">
        <f>Absolute_Isolation!A14</f>
        <v>13</v>
      </c>
      <c r="B14" s="111" t="str">
        <f>Absolute_Isolation!B14</f>
        <v>Allopatry</v>
      </c>
      <c r="C14" s="111" t="str">
        <f>Absolute_Isolation!C14</f>
        <v>Heterospecific crosses</v>
      </c>
      <c r="D14" s="13" t="str">
        <f>Absolute_Isolation!D14</f>
        <v>G♂E♀</v>
      </c>
      <c r="E14" s="111" t="str">
        <f>Absolute_Isolation!E14</f>
        <v>CachadasXMaraixDorx</v>
      </c>
      <c r="F14" s="110">
        <f>Absolute_Isolation!F14</f>
        <v>1</v>
      </c>
      <c r="G14" s="68">
        <f>Absolute_Isolation!G14</f>
        <v>-4.7120418848167533E-2</v>
      </c>
      <c r="H14" s="68">
        <f>IFERROR(IF(G14=1,"NA",Absolute_Isolation!H14*(1-G14)+G14),"NA")</f>
        <v>-0.1301465348988505</v>
      </c>
      <c r="I14" s="68">
        <f>IFERROR(IF(H14=1,"NA",Absolute_Isolation!I14*(1-H14)+H14),"NA")</f>
        <v>-0.22572380802457637</v>
      </c>
      <c r="J14" s="68">
        <f>IFERROR(IF(I14=1,"NA",Absolute_Isolation!J14*(1-I14)+I14),"NA")</f>
        <v>0.10318522549254927</v>
      </c>
      <c r="K14" s="68">
        <f>IFERROR(IF(J14=1,"NA",Absolute_Isolation!K14*(1-J14)+J14),"NA")</f>
        <v>0.85224840860210438</v>
      </c>
      <c r="L14" s="68" t="s">
        <v>2</v>
      </c>
    </row>
    <row r="15" spans="1:12" x14ac:dyDescent="0.25">
      <c r="A15" s="13">
        <f>Absolute_Isolation!A15</f>
        <v>14</v>
      </c>
      <c r="B15" s="111" t="str">
        <f>Absolute_Isolation!B15</f>
        <v>Allopatry</v>
      </c>
      <c r="C15" s="111" t="str">
        <f>Absolute_Isolation!C15</f>
        <v>Postzygotics</v>
      </c>
      <c r="D15" s="13" t="str">
        <f>Absolute_Isolation!D15</f>
        <v>E♂H♀</v>
      </c>
      <c r="E15" s="111" t="str">
        <f>Absolute_Isolation!E15</f>
        <v>AlloEleX(H:BelgiumXCachadas)</v>
      </c>
      <c r="F15" s="110">
        <f>Absolute_Isolation!F15</f>
        <v>7</v>
      </c>
      <c r="G15" s="68">
        <f>Absolute_Isolation!G15</f>
        <v>-4.7120418848167533E-2</v>
      </c>
      <c r="H15" s="68">
        <f>IFERROR(IF(G15=1,"NA",Absolute_Isolation!H15*(1-G15)+G15),"NA")</f>
        <v>3.1302970086699564E-2</v>
      </c>
      <c r="I15" s="68">
        <f>IFERROR(IF(H15=1,"NA",Absolute_Isolation!I15*(1-H15)+H15),"NA")</f>
        <v>4.4890539201628894E-2</v>
      </c>
      <c r="J15" s="68">
        <f>IFERROR(IF(I15=1,"NA",Absolute_Isolation!J15*(1-I15)+I15),"NA")</f>
        <v>0.70736178599943511</v>
      </c>
      <c r="K15" s="68">
        <f>IFERROR(IF(J15=1,"NA",Absolute_Isolation!K15*(1-J15)+J15),"NA")</f>
        <v>0.98311148296943962</v>
      </c>
      <c r="L15" s="68" t="s">
        <v>47</v>
      </c>
    </row>
    <row r="16" spans="1:12" x14ac:dyDescent="0.25">
      <c r="A16" s="13">
        <f>Absolute_Isolation!A16</f>
        <v>15</v>
      </c>
      <c r="B16" s="111" t="str">
        <f>Absolute_Isolation!B16</f>
        <v>Allopatry</v>
      </c>
      <c r="C16" s="111" t="str">
        <f>Absolute_Isolation!C16</f>
        <v>Postzygotics</v>
      </c>
      <c r="D16" s="13" t="str">
        <f>Absolute_Isolation!D16</f>
        <v>G♂H♀</v>
      </c>
      <c r="E16" s="111" t="str">
        <f>Absolute_Isolation!E16</f>
        <v>AlloGraX(H:BelgiumXCachadas)</v>
      </c>
      <c r="F16" s="110">
        <f>Absolute_Isolation!F16</f>
        <v>2</v>
      </c>
      <c r="G16" s="68">
        <f>Absolute_Isolation!G16</f>
        <v>-4.7120418848167533E-2</v>
      </c>
      <c r="H16" s="68">
        <f>IFERROR(IF(G16=1,"NA",Absolute_Isolation!H16*(1-G16)+G16),"NA")</f>
        <v>-0.1301465348988505</v>
      </c>
      <c r="I16" s="68">
        <f>IFERROR(IF(H16=1,"NA",Absolute_Isolation!I16*(1-H16)+H16),"NA")</f>
        <v>-0.22572380802457637</v>
      </c>
      <c r="J16" s="68">
        <f>IFERROR(IF(I16=1,"NA",Absolute_Isolation!J16*(1-I16)+I16),"NA")</f>
        <v>5.8433989239682405E-2</v>
      </c>
      <c r="K16" s="68">
        <f>IFERROR(IF(J16=1,"NA",Absolute_Isolation!K16*(1-J16)+J16),"NA")</f>
        <v>-0.12537462114730452</v>
      </c>
      <c r="L16" s="68" t="s">
        <v>47</v>
      </c>
    </row>
    <row r="17" spans="1:12" x14ac:dyDescent="0.25">
      <c r="A17" s="13">
        <f>Absolute_Isolation!A17</f>
        <v>16</v>
      </c>
      <c r="B17" s="111" t="str">
        <f>Absolute_Isolation!B17</f>
        <v>Allopatry</v>
      </c>
      <c r="C17" s="111" t="str">
        <f>Absolute_Isolation!C17</f>
        <v>Postzygotics</v>
      </c>
      <c r="D17" s="13" t="str">
        <f>Absolute_Isolation!D17</f>
        <v>H♂E♀</v>
      </c>
      <c r="E17" s="111" t="str">
        <f>Absolute_Isolation!E17</f>
        <v>(H:BelgiumXCachadas)XAlloEle</v>
      </c>
      <c r="F17" s="110">
        <f>Absolute_Isolation!F17</f>
        <v>12</v>
      </c>
      <c r="G17" s="68">
        <f>Absolute_Isolation!G17</f>
        <v>0.21465968586387429</v>
      </c>
      <c r="H17" s="68">
        <f>IFERROR(IF(G17=1,"NA",Absolute_Isolation!H17*(1-G17)+G17),"NA")</f>
        <v>0.15239009882586207</v>
      </c>
      <c r="I17" s="68">
        <f>IFERROR(IF(H17=1,"NA",Absolute_Isolation!I17*(1-H17)+H17),"NA")</f>
        <v>0.4254419649884798</v>
      </c>
      <c r="J17" s="68">
        <f>IFERROR(IF(I17=1,"NA",Absolute_Isolation!J17*(1-I17)+I17),"NA")</f>
        <v>0.95275947623056756</v>
      </c>
      <c r="K17" s="68">
        <f>IFERROR(IF(J17=1,"NA",Absolute_Isolation!K17*(1-J17)+J17),"NA")</f>
        <v>1</v>
      </c>
      <c r="L17" s="68" t="s">
        <v>47</v>
      </c>
    </row>
    <row r="18" spans="1:12" x14ac:dyDescent="0.25">
      <c r="A18" s="13">
        <f>Absolute_Isolation!A18</f>
        <v>17</v>
      </c>
      <c r="B18" s="111" t="str">
        <f>Absolute_Isolation!B18</f>
        <v>Allopatry</v>
      </c>
      <c r="C18" s="111" t="str">
        <f>Absolute_Isolation!C18</f>
        <v>Postzygotics</v>
      </c>
      <c r="D18" s="13" t="str">
        <f>Absolute_Isolation!D18</f>
        <v>H♂G♀</v>
      </c>
      <c r="E18" s="111" t="str">
        <f>Absolute_Isolation!E18</f>
        <v>(H:BelgiumXCachadas)XAlloGra</v>
      </c>
      <c r="F18" s="110">
        <f>Absolute_Isolation!F18</f>
        <v>14</v>
      </c>
      <c r="G18" s="68">
        <f>Absolute_Isolation!G18</f>
        <v>0.10246821241585635</v>
      </c>
      <c r="H18" s="68">
        <f>IFERROR(IF(G18=1,"NA",Absolute_Isolation!H18*(1-G18)+G18),"NA")</f>
        <v>3.1302970086699522E-2</v>
      </c>
      <c r="I18" s="68">
        <f>IFERROR(IF(H18=1,"NA",Absolute_Isolation!I18*(1-H18)+H18),"NA")</f>
        <v>0.21203469484134371</v>
      </c>
      <c r="J18" s="68">
        <f>IFERROR(IF(I18=1,"NA",Absolute_Isolation!J18*(1-I18)+I18),"NA")</f>
        <v>0.99060224038689793</v>
      </c>
      <c r="K18" s="68">
        <f>IFERROR(IF(J18=1,"NA",Absolute_Isolation!K18*(1-J18)+J18),"NA")</f>
        <v>1</v>
      </c>
      <c r="L18" s="68" t="s">
        <v>47</v>
      </c>
    </row>
    <row r="19" spans="1:12" x14ac:dyDescent="0.25">
      <c r="A19" s="13">
        <f>Absolute_Isolation!A19</f>
        <v>18</v>
      </c>
      <c r="B19" s="111" t="str">
        <f>Absolute_Isolation!B19</f>
        <v>Allopatry</v>
      </c>
      <c r="C19" s="111" t="str">
        <f>Absolute_Isolation!C19</f>
        <v>Postzygotics</v>
      </c>
      <c r="D19" s="13" t="str">
        <f>Absolute_Isolation!D19</f>
        <v>H♂H♀</v>
      </c>
      <c r="E19" s="111" t="str">
        <f>Absolute_Isolation!E19</f>
        <v>(H:BelgiumXCachadas)X(H:BelgiumXCachadas)</v>
      </c>
      <c r="F19" s="110">
        <f>Absolute_Isolation!F19</f>
        <v>18</v>
      </c>
      <c r="G19" s="68">
        <f>Absolute_Isolation!G19</f>
        <v>-4.7120418848167533E-2</v>
      </c>
      <c r="H19" s="68">
        <f>IFERROR(IF(G19=1,"NA",Absolute_Isolation!H19*(1-G19)+G19),"NA")</f>
        <v>-6.7360616293358905E-2</v>
      </c>
      <c r="I19" s="68">
        <f>IFERROR(IF(H19=1,"NA",Absolute_Isolation!I19*(1-H19)+H19),"NA")</f>
        <v>4.1963000624469018E-2</v>
      </c>
      <c r="J19" s="68">
        <f>IFERROR(IF(I19=1,"NA",Absolute_Isolation!J19*(1-I19)+I19),"NA")</f>
        <v>0.95435373902207588</v>
      </c>
      <c r="K19" s="68">
        <f>IFERROR(IF(J19=1,"NA",Absolute_Isolation!K19*(1-J19)+J19),"NA")</f>
        <v>1</v>
      </c>
      <c r="L19" s="68" t="s">
        <v>47</v>
      </c>
    </row>
    <row r="20" spans="1:12" x14ac:dyDescent="0.25">
      <c r="A20" s="13">
        <f>Absolute_Isolation!A20</f>
        <v>19</v>
      </c>
      <c r="B20" s="111" t="str">
        <f>Absolute_Isolation!B20</f>
        <v>Sympatry</v>
      </c>
      <c r="C20" s="111" t="str">
        <f>Absolute_Isolation!C20</f>
        <v>Conspecific crosses</v>
      </c>
      <c r="D20" s="13" t="str">
        <f>Absolute_Isolation!D20</f>
        <v>E♂E♀</v>
      </c>
      <c r="E20" s="111" t="str">
        <f>Absolute_Isolation!E20</f>
        <v>LouroXLouro</v>
      </c>
      <c r="F20" s="110">
        <f>Absolute_Isolation!F20</f>
        <v>5</v>
      </c>
      <c r="G20" s="68">
        <f>Absolute_Isolation!G20</f>
        <v>0.37172774869109948</v>
      </c>
      <c r="H20" s="68">
        <f>IFERROR(IF(G20=1,"NA",Absolute_Isolation!H20*(1-G20)+G20),"NA")</f>
        <v>0.32191207906068969</v>
      </c>
      <c r="I20" s="68">
        <f>IFERROR(IF(H20=1,"NA",Absolute_Isolation!I20*(1-H20)+H20),"NA")</f>
        <v>0.41165257214820328</v>
      </c>
      <c r="J20" s="68">
        <f>IFERROR(IF(I20=1,"NA",Absolute_Isolation!J20*(1-I20)+I20),"NA")</f>
        <v>0.4829082005394405</v>
      </c>
      <c r="K20" s="68">
        <f>IFERROR(IF(J20=1,"NA",Absolute_Isolation!K20*(1-J20)+J20),"NA")</f>
        <v>0.41082408728217323</v>
      </c>
      <c r="L20" s="68" t="s">
        <v>47</v>
      </c>
    </row>
    <row r="21" spans="1:12" x14ac:dyDescent="0.25">
      <c r="A21" s="13">
        <f>Absolute_Isolation!A21</f>
        <v>20</v>
      </c>
      <c r="B21" s="111" t="str">
        <f>Absolute_Isolation!B21</f>
        <v>Sympatry</v>
      </c>
      <c r="C21" s="111" t="str">
        <f>Absolute_Isolation!C21</f>
        <v>Conspecific crosses</v>
      </c>
      <c r="D21" s="13" t="str">
        <f>Absolute_Isolation!D21</f>
        <v>E♂E♀</v>
      </c>
      <c r="E21" s="111" t="str">
        <f>Absolute_Isolation!E21</f>
        <v>LaxeXLaxe</v>
      </c>
      <c r="F21" s="110">
        <f>Absolute_Isolation!F21</f>
        <v>41</v>
      </c>
      <c r="G21" s="68">
        <f>Absolute_Isolation!G21</f>
        <v>0.13165623802834892</v>
      </c>
      <c r="H21" s="68">
        <f>IFERROR(IF(G21=1,"NA",Absolute_Isolation!H21*(1-G21)+G21),"NA")</f>
        <v>0.31088625920801788</v>
      </c>
      <c r="I21" s="68">
        <f>IFERROR(IF(H21=1,"NA",Absolute_Isolation!I21*(1-H21)+H21),"NA")</f>
        <v>0.3326852090458533</v>
      </c>
      <c r="J21" s="68">
        <f>IFERROR(IF(I21=1,"NA",Absolute_Isolation!J21*(1-I21)+I21),"NA")</f>
        <v>0.73825594440777498</v>
      </c>
      <c r="K21" s="68">
        <f>IFERROR(IF(J21=1,"NA",Absolute_Isolation!K21*(1-J21)+J21),"NA")</f>
        <v>0.73461662082692081</v>
      </c>
      <c r="L21" s="68" t="s">
        <v>47</v>
      </c>
    </row>
    <row r="22" spans="1:12" x14ac:dyDescent="0.25">
      <c r="A22" s="13">
        <f>Absolute_Isolation!A22</f>
        <v>21</v>
      </c>
      <c r="B22" s="111" t="str">
        <f>Absolute_Isolation!B22</f>
        <v>Sympatry</v>
      </c>
      <c r="C22" s="111" t="str">
        <f>Absolute_Isolation!C22</f>
        <v>Conspecific crosses</v>
      </c>
      <c r="D22" s="13" t="str">
        <f>Absolute_Isolation!D22</f>
        <v>G♂G♀</v>
      </c>
      <c r="E22" s="111" t="str">
        <f>Absolute_Isolation!E22</f>
        <v>LanzadaXLanzada</v>
      </c>
      <c r="F22" s="110">
        <f>Absolute_Isolation!F22</f>
        <v>2</v>
      </c>
      <c r="G22" s="68">
        <f>Absolute_Isolation!G22</f>
        <v>-4.7120418848167533E-2</v>
      </c>
      <c r="H22" s="68">
        <f>IFERROR(IF(G22=1,"NA",Absolute_Isolation!H22*(1-G22)+G22),"NA")</f>
        <v>1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</row>
    <row r="23" spans="1:12" x14ac:dyDescent="0.25">
      <c r="A23" s="13">
        <f>Absolute_Isolation!A23</f>
        <v>22</v>
      </c>
      <c r="B23" s="111" t="str">
        <f>Absolute_Isolation!B23</f>
        <v>Sympatry</v>
      </c>
      <c r="C23" s="111" t="str">
        <f>Absolute_Isolation!C23</f>
        <v>Conspecific crosses</v>
      </c>
      <c r="D23" s="13" t="str">
        <f>Absolute_Isolation!D23</f>
        <v>G♂G♀</v>
      </c>
      <c r="E23" s="111" t="str">
        <f>Absolute_Isolation!E23</f>
        <v>MontalvoXMontalvo</v>
      </c>
      <c r="F23" s="110">
        <f>Absolute_Isolation!F23</f>
        <v>10</v>
      </c>
      <c r="G23" s="68">
        <f>Absolute_Isolation!G23</f>
        <v>-4.7120418848167533E-2</v>
      </c>
      <c r="H23" s="68">
        <f>IFERROR(IF(G23=1,"NA",Absolute_Isolation!H23*(1-G23)+G23),"NA")</f>
        <v>-0.1301465348988505</v>
      </c>
      <c r="I23" s="68">
        <f>IFERROR(IF(H23=1,"NA",Absolute_Isolation!I23*(1-H23)+H23),"NA")</f>
        <v>-0.22572380802457637</v>
      </c>
      <c r="J23" s="68">
        <f>IFERROR(IF(I23=1,"NA",Absolute_Isolation!J23*(1-I23)+I23),"NA")</f>
        <v>0.50661762031214363</v>
      </c>
      <c r="K23" s="68">
        <f>IFERROR(IF(J23=1,"NA",Absolute_Isolation!K23*(1-J23)+J23),"NA")</f>
        <v>0.66880872152344883</v>
      </c>
      <c r="L23" s="68" t="s">
        <v>47</v>
      </c>
    </row>
    <row r="24" spans="1:12" x14ac:dyDescent="0.25">
      <c r="A24" s="13">
        <f>Absolute_Isolation!A24</f>
        <v>23</v>
      </c>
      <c r="B24" s="111" t="str">
        <f>Absolute_Isolation!B24</f>
        <v>Sympatry</v>
      </c>
      <c r="C24" s="111" t="str">
        <f>Absolute_Isolation!C24</f>
        <v>Heterospecific crosses</v>
      </c>
      <c r="D24" s="13" t="str">
        <f>Absolute_Isolation!D24</f>
        <v>E♂G♀</v>
      </c>
      <c r="E24" s="111" t="str">
        <f>Absolute_Isolation!E24</f>
        <v>LouroXCenteans</v>
      </c>
      <c r="F24" s="110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</row>
    <row r="25" spans="1:12" x14ac:dyDescent="0.25">
      <c r="A25" s="13">
        <f>Absolute_Isolation!A25</f>
        <v>24</v>
      </c>
      <c r="B25" s="111" t="str">
        <f>Absolute_Isolation!B25</f>
        <v>Sympatry</v>
      </c>
      <c r="C25" s="111" t="str">
        <f>Absolute_Isolation!C25</f>
        <v>Heterospecific crosses</v>
      </c>
      <c r="D25" s="13" t="str">
        <f>Absolute_Isolation!D25</f>
        <v>E♂G♀</v>
      </c>
      <c r="E25" s="111" t="str">
        <f>Absolute_Isolation!E25</f>
        <v>LouroXCorrubedo</v>
      </c>
      <c r="F25" s="110">
        <f>Absolute_Isolation!F25</f>
        <v>1</v>
      </c>
      <c r="G25" s="68">
        <f>Absolute_Isolation!G25</f>
        <v>-4.7120418848167533E-2</v>
      </c>
      <c r="H25" s="68">
        <f>IFERROR(IF(G25=1,"NA",Absolute_Isolation!H25*(1-G25)+G25),"NA")</f>
        <v>-0.1301465348988505</v>
      </c>
      <c r="I25" s="68">
        <f>IFERROR(IF(H25=1,"NA",Absolute_Isolation!I25*(1-H25)+H25),"NA")</f>
        <v>-0.22572380802457637</v>
      </c>
      <c r="J25" s="68">
        <f>IFERROR(IF(I25=1,"NA",Absolute_Isolation!J25*(1-I25)+I25),"NA")</f>
        <v>0.54711927917043801</v>
      </c>
      <c r="K25" s="68">
        <f>IFERROR(IF(J25=1,"NA",Absolute_Isolation!K25*(1-J25)+J25),"NA")</f>
        <v>0.74861274223528773</v>
      </c>
      <c r="L25" s="68" t="s">
        <v>2</v>
      </c>
    </row>
    <row r="26" spans="1:12" x14ac:dyDescent="0.25">
      <c r="A26" s="13">
        <f>Absolute_Isolation!A26</f>
        <v>25</v>
      </c>
      <c r="B26" s="111" t="str">
        <f>Absolute_Isolation!B26</f>
        <v>Sympatry</v>
      </c>
      <c r="C26" s="111" t="str">
        <f>Absolute_Isolation!C26</f>
        <v>Heterospecific crosses</v>
      </c>
      <c r="D26" s="13" t="str">
        <f>Absolute_Isolation!D26</f>
        <v>E♂G♀</v>
      </c>
      <c r="E26" s="111" t="str">
        <f>Absolute_Isolation!E26</f>
        <v>LouroXLanzada</v>
      </c>
      <c r="F26" s="110">
        <f>Absolute_Isolation!F26</f>
        <v>7</v>
      </c>
      <c r="G26" s="68">
        <f>Absolute_Isolation!G26</f>
        <v>-4.7120418848167533E-2</v>
      </c>
      <c r="H26" s="68">
        <f>IFERROR(IF(G26=1,"NA",Absolute_Isolation!H26*(1-G26)+G26),"NA")</f>
        <v>0.19275247507224952</v>
      </c>
      <c r="I26" s="68">
        <f>IFERROR(IF(H26=1,"NA",Absolute_Isolation!I26*(1-H26)+H26),"NA")</f>
        <v>0.36326035946775248</v>
      </c>
      <c r="J26" s="68">
        <f>IFERROR(IF(I26=1,"NA",Absolute_Isolation!J26*(1-I26)+I26),"NA")</f>
        <v>0.70289828607187643</v>
      </c>
      <c r="K26" s="68">
        <f>IFERROR(IF(J26=1,"NA",Absolute_Isolation!K26*(1-J26)+J26),"NA")</f>
        <v>0.68636198835547402</v>
      </c>
      <c r="L26" s="68" t="s">
        <v>47</v>
      </c>
    </row>
    <row r="27" spans="1:12" x14ac:dyDescent="0.25">
      <c r="A27" s="13">
        <f>Absolute_Isolation!A27</f>
        <v>26</v>
      </c>
      <c r="B27" s="111" t="str">
        <f>Absolute_Isolation!B27</f>
        <v>Sympatry</v>
      </c>
      <c r="C27" s="111" t="str">
        <f>Absolute_Isolation!C27</f>
        <v>Heterospecific crosses</v>
      </c>
      <c r="D27" s="13" t="str">
        <f>Absolute_Isolation!D27</f>
        <v>E♂G♀</v>
      </c>
      <c r="E27" s="111" t="str">
        <f>Absolute_Isolation!E27</f>
        <v>LaxeXCachadas</v>
      </c>
      <c r="F27" s="110">
        <f>Absolute_Isolation!F27</f>
        <v>63</v>
      </c>
      <c r="G27" s="68">
        <f>Absolute_Isolation!G27</f>
        <v>0.16895204853320034</v>
      </c>
      <c r="H27" s="68">
        <f>IFERROR(IF(G27=1,"NA",Absolute_Isolation!H27*(1-G27)+G27),"NA")</f>
        <v>0.28244664450866624</v>
      </c>
      <c r="I27" s="68">
        <f>IFERROR(IF(H27=1,"NA",Absolute_Isolation!I27*(1-H27)+H27),"NA")</f>
        <v>0.26581383167141276</v>
      </c>
      <c r="J27" s="68">
        <f>IFERROR(IF(I27=1,"NA",Absolute_Isolation!J27*(1-I27)+I27),"NA")</f>
        <v>0.74299200168164892</v>
      </c>
      <c r="K27" s="68">
        <f>IFERROR(IF(J27=1,"NA",Absolute_Isolation!K27*(1-J27)+J27),"NA")</f>
        <v>0.80036383981048309</v>
      </c>
      <c r="L27" s="68" t="s">
        <v>47</v>
      </c>
    </row>
    <row r="28" spans="1:12" x14ac:dyDescent="0.25">
      <c r="A28" s="13">
        <f>Absolute_Isolation!A28</f>
        <v>27</v>
      </c>
      <c r="B28" s="111" t="str">
        <f>Absolute_Isolation!B28</f>
        <v>Sympatry</v>
      </c>
      <c r="C28" s="111" t="str">
        <f>Absolute_Isolation!C28</f>
        <v>Heterospecific crosses</v>
      </c>
      <c r="D28" s="13" t="str">
        <f>Absolute_Isolation!D28</f>
        <v>E♂G♀</v>
      </c>
      <c r="E28" s="111" t="str">
        <f>Absolute_Isolation!E28</f>
        <v>LaxeXMontalvo</v>
      </c>
      <c r="F28" s="110">
        <f>Absolute_Isolation!F28</f>
        <v>34</v>
      </c>
      <c r="G28" s="68">
        <f>Absolute_Isolation!G28</f>
        <v>0.23005851555281787</v>
      </c>
      <c r="H28" s="68">
        <f>IFERROR(IF(G28=1,"NA",Absolute_Isolation!H28*(1-G28)+G28),"NA")</f>
        <v>0.40168712858296135</v>
      </c>
      <c r="I28" s="68">
        <f>IFERROR(IF(H28=1,"NA",Absolute_Isolation!I28*(1-H28)+H28),"NA")</f>
        <v>0.35108739575169468</v>
      </c>
      <c r="J28" s="68">
        <f>IFERROR(IF(I28=1,"NA",Absolute_Isolation!J28*(1-I28)+I28),"NA")</f>
        <v>0.70549231671416512</v>
      </c>
      <c r="K28" s="68">
        <f>IFERROR(IF(J28=1,"NA",Absolute_Isolation!K28*(1-J28)+J28),"NA")</f>
        <v>0.77739407720529163</v>
      </c>
      <c r="L28" s="68" t="s">
        <v>47</v>
      </c>
    </row>
    <row r="29" spans="1:12" x14ac:dyDescent="0.25">
      <c r="A29" s="13">
        <f>Absolute_Isolation!A29</f>
        <v>28</v>
      </c>
      <c r="B29" s="111" t="str">
        <f>Absolute_Isolation!B29</f>
        <v>Sympatry</v>
      </c>
      <c r="C29" s="111" t="str">
        <f>Absolute_Isolation!C29</f>
        <v>Heterospecific crosses</v>
      </c>
      <c r="D29" s="13" t="str">
        <f>Absolute_Isolation!D29</f>
        <v>G♂E♀</v>
      </c>
      <c r="E29" s="111" t="str">
        <f>Absolute_Isolation!E29</f>
        <v>CorrubedoXLouro</v>
      </c>
      <c r="F29" s="110">
        <f>Absolute_Isolation!F29</f>
        <v>4</v>
      </c>
      <c r="G29" s="68">
        <f>Absolute_Isolation!G29</f>
        <v>0.21465968586387429</v>
      </c>
      <c r="H29" s="68">
        <f>IFERROR(IF(G29=1,"NA",Absolute_Isolation!H29*(1-G29)+G29),"NA")</f>
        <v>0.15239009882586207</v>
      </c>
      <c r="I29" s="68">
        <f>IFERROR(IF(H29=1,"NA",Absolute_Isolation!I29*(1-H29)+H29),"NA")</f>
        <v>8.0707143981567683E-2</v>
      </c>
      <c r="J29" s="68">
        <f>IFERROR(IF(I29=1,"NA",Absolute_Isolation!J29*(1-I29)+I29),"NA")</f>
        <v>0.46030009079042633</v>
      </c>
      <c r="K29" s="68">
        <f>IFERROR(IF(J29=1,"NA",Absolute_Isolation!K29*(1-J29)+J29),"NA")</f>
        <v>0.44563602907509586</v>
      </c>
      <c r="L29" s="68" t="s">
        <v>47</v>
      </c>
    </row>
    <row r="30" spans="1:12" x14ac:dyDescent="0.25">
      <c r="A30" s="13">
        <f>Absolute_Isolation!A30</f>
        <v>29</v>
      </c>
      <c r="B30" s="111" t="str">
        <f>Absolute_Isolation!B30</f>
        <v>Sympatry</v>
      </c>
      <c r="C30" s="111" t="str">
        <f>Absolute_Isolation!C30</f>
        <v>Heterospecific crosses</v>
      </c>
      <c r="D30" s="13" t="str">
        <f>Absolute_Isolation!D30</f>
        <v>G♂E♀</v>
      </c>
      <c r="E30" s="111" t="str">
        <f>Absolute_Isolation!E30</f>
        <v>LanzadaXLouro</v>
      </c>
      <c r="F30" s="110">
        <f>Absolute_Isolation!F30</f>
        <v>24</v>
      </c>
      <c r="G30" s="68">
        <f>Absolute_Isolation!G30</f>
        <v>0.95636998254799299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2" x14ac:dyDescent="0.25">
      <c r="A31" s="13">
        <f>Absolute_Isolation!A31</f>
        <v>30</v>
      </c>
      <c r="B31" s="111" t="str">
        <f>Absolute_Isolation!B31</f>
        <v>Sympatry</v>
      </c>
      <c r="C31" s="111" t="str">
        <f>Absolute_Isolation!C31</f>
        <v>Heterospecific crosses</v>
      </c>
      <c r="D31" s="13" t="str">
        <f>Absolute_Isolation!D31</f>
        <v>G♂E♀</v>
      </c>
      <c r="E31" s="111" t="str">
        <f>Absolute_Isolation!E31</f>
        <v>CachadasXLaxe</v>
      </c>
      <c r="F31" s="110">
        <f>Absolute_Isolation!F31</f>
        <v>19</v>
      </c>
      <c r="G31" s="68">
        <f>Absolute_Isolation!G31</f>
        <v>0.88977679801598231</v>
      </c>
      <c r="H31" s="68">
        <f>IFERROR(IF(G31=1,"NA",Absolute_Isolation!H31*(1-G31)+G31),"NA")</f>
        <v>0.94051860342637628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2" x14ac:dyDescent="0.25">
      <c r="A32" s="13">
        <f>Absolute_Isolation!A32</f>
        <v>31</v>
      </c>
      <c r="B32" s="111" t="str">
        <f>Absolute_Isolation!B32</f>
        <v>Sympatry</v>
      </c>
      <c r="C32" s="111" t="str">
        <f>Absolute_Isolation!C32</f>
        <v>Postzygotics</v>
      </c>
      <c r="D32" s="13" t="str">
        <f>Absolute_Isolation!D32</f>
        <v>E♂H♀</v>
      </c>
      <c r="E32" s="111" t="str">
        <f>Absolute_Isolation!E32</f>
        <v>SymEleX(H:LouroXCenteans)</v>
      </c>
      <c r="F32" s="110">
        <f>Absolute_Isolation!F32</f>
        <v>0</v>
      </c>
      <c r="G32" s="68" t="str">
        <f>Absolute_Isolation!G32</f>
        <v>NA</v>
      </c>
      <c r="H32" s="68" t="str">
        <f>IFERROR(IF(G32=1,"NA",Absolute_Isolation!H32*(1-G32)+G32),"NA")</f>
        <v>NA</v>
      </c>
      <c r="I32" s="68" t="str">
        <f>IFERROR(IF(H32=1,"NA",Absolute_Isolation!I32*(1-H32)+H32),"NA")</f>
        <v>NA</v>
      </c>
      <c r="J32" s="68" t="str">
        <f>IFERROR(IF(I32=1,"NA",Absolute_Isolation!J32*(1-I32)+I32),"NA")</f>
        <v>NA</v>
      </c>
      <c r="K32" s="68" t="str">
        <f>IFERROR(IF(J32=1,"NA",Absolute_Isolation!K32*(1-J32)+J32),"NA")</f>
        <v>NA</v>
      </c>
      <c r="L32" s="68" t="s">
        <v>2</v>
      </c>
    </row>
    <row r="33" spans="1:12" x14ac:dyDescent="0.25">
      <c r="A33" s="13">
        <f>Absolute_Isolation!A33</f>
        <v>32</v>
      </c>
      <c r="B33" s="111" t="str">
        <f>Absolute_Isolation!B33</f>
        <v>Sympatry</v>
      </c>
      <c r="C33" s="111" t="str">
        <f>Absolute_Isolation!C33</f>
        <v>Postzygotics</v>
      </c>
      <c r="D33" s="13" t="str">
        <f>Absolute_Isolation!D33</f>
        <v>E♂H♀</v>
      </c>
      <c r="E33" s="111" t="str">
        <f>Absolute_Isolation!E33</f>
        <v>SymEleX(H:LouroXLanzada)</v>
      </c>
      <c r="F33" s="110">
        <f>Absolute_Isolation!F33</f>
        <v>8</v>
      </c>
      <c r="G33" s="68">
        <f>Absolute_Isolation!G33</f>
        <v>-4.7120418848167533E-2</v>
      </c>
      <c r="H33" s="68">
        <f>IFERROR(IF(G33=1,"NA",Absolute_Isolation!H33*(1-G33)+G33),"NA")</f>
        <v>1.1121781963505661E-2</v>
      </c>
      <c r="I33" s="68">
        <f>IFERROR(IF(H33=1,"NA",Absolute_Isolation!I33*(1-H33)+H33),"NA")</f>
        <v>1.6867362313621008E-2</v>
      </c>
      <c r="J33" s="68">
        <f>IFERROR(IF(I33=1,"NA",Absolute_Isolation!J33*(1-I33)+I33),"NA")</f>
        <v>0.30247713655643793</v>
      </c>
      <c r="K33" s="68">
        <f>IFERROR(IF(J33=1,"NA",Absolute_Isolation!K33*(1-J33)+J33),"NA")</f>
        <v>0.31478345605515307</v>
      </c>
      <c r="L33" s="68" t="s">
        <v>47</v>
      </c>
    </row>
    <row r="34" spans="1:12" x14ac:dyDescent="0.25">
      <c r="A34" s="13">
        <f>Absolute_Isolation!A34</f>
        <v>33</v>
      </c>
      <c r="B34" s="111" t="str">
        <f>Absolute_Isolation!B34</f>
        <v>Sympatry</v>
      </c>
      <c r="C34" s="111" t="str">
        <f>Absolute_Isolation!C34</f>
        <v>Postzygotics</v>
      </c>
      <c r="D34" s="13" t="str">
        <f>Absolute_Isolation!D34</f>
        <v>E♂H♀</v>
      </c>
      <c r="E34" s="111" t="str">
        <f>Absolute_Isolation!E34</f>
        <v>SymEleX(H:LaxeXCachadas)</v>
      </c>
      <c r="F34" s="110">
        <f>Absolute_Isolation!F34</f>
        <v>4</v>
      </c>
      <c r="G34" s="68">
        <f>Absolute_Isolation!G34</f>
        <v>-4.7120418848167533E-2</v>
      </c>
      <c r="H34" s="68">
        <f>IFERROR(IF(G34=1,"NA",Absolute_Isolation!H34*(1-G34)+G34),"NA")</f>
        <v>-0.1301465348988505</v>
      </c>
      <c r="I34" s="68">
        <f>IFERROR(IF(H34=1,"NA",Absolute_Isolation!I34*(1-H34)+H34),"NA")</f>
        <v>-0.22572380802457637</v>
      </c>
      <c r="J34" s="68">
        <f>IFERROR(IF(I34=1,"NA",Absolute_Isolation!J34*(1-I34)+I34),"NA")</f>
        <v>0.96375149863517795</v>
      </c>
      <c r="K34" s="68">
        <f>IFERROR(IF(J34=1,"NA",Absolute_Isolation!K34*(1-J34)+J34),"NA")</f>
        <v>0.96343687789981058</v>
      </c>
      <c r="L34" s="68" t="s">
        <v>47</v>
      </c>
    </row>
    <row r="35" spans="1:12" x14ac:dyDescent="0.25">
      <c r="A35" s="13">
        <f>Absolute_Isolation!A35</f>
        <v>34</v>
      </c>
      <c r="B35" s="111" t="str">
        <f>Absolute_Isolation!B35</f>
        <v>Sympatry</v>
      </c>
      <c r="C35" s="111" t="str">
        <f>Absolute_Isolation!C35</f>
        <v>Postzygotics</v>
      </c>
      <c r="D35" s="13" t="str">
        <f>Absolute_Isolation!D35</f>
        <v>E♂H♀</v>
      </c>
      <c r="E35" s="111" t="str">
        <f>Absolute_Isolation!E35</f>
        <v>SymEleX(H:LaxeXMontalvo)</v>
      </c>
      <c r="F35" s="110">
        <f>Absolute_Isolation!F35</f>
        <v>15</v>
      </c>
      <c r="G35" s="68">
        <f>Absolute_Isolation!G35</f>
        <v>0.23211169284467714</v>
      </c>
      <c r="H35" s="68">
        <f>IFERROR(IF(G35=1,"NA",Absolute_Isolation!H35*(1-G35)+G35),"NA")</f>
        <v>0.24656897673409961</v>
      </c>
      <c r="I35" s="68">
        <f>IFERROR(IF(H35=1,"NA",Absolute_Isolation!I35*(1-H35)+H35),"NA")</f>
        <v>0.33142337744114009</v>
      </c>
      <c r="J35" s="68">
        <f>IFERROR(IF(I35=1,"NA",Absolute_Isolation!J35*(1-I35)+I35),"NA")</f>
        <v>0.63580630278576022</v>
      </c>
      <c r="K35" s="68">
        <f>IFERROR(IF(J35=1,"NA",Absolute_Isolation!K35*(1-J35)+J35),"NA")</f>
        <v>0.67496423262722172</v>
      </c>
      <c r="L35" s="68" t="s">
        <v>47</v>
      </c>
    </row>
    <row r="36" spans="1:12" x14ac:dyDescent="0.25">
      <c r="A36" s="13">
        <f>Absolute_Isolation!A36</f>
        <v>35</v>
      </c>
      <c r="B36" s="111" t="str">
        <f>Absolute_Isolation!B36</f>
        <v>Sympatry</v>
      </c>
      <c r="C36" s="111" t="str">
        <f>Absolute_Isolation!C36</f>
        <v>Postzygotics</v>
      </c>
      <c r="D36" s="13" t="str">
        <f>Absolute_Isolation!D36</f>
        <v>G♂H♀</v>
      </c>
      <c r="E36" s="111" t="str">
        <f>Absolute_Isolation!E36</f>
        <v>SymGraX(H:LouroXLanzada)</v>
      </c>
      <c r="F36" s="110">
        <f>Absolute_Isolation!F36</f>
        <v>6</v>
      </c>
      <c r="G36" s="68">
        <f>Absolute_Isolation!G36</f>
        <v>0.82547993019197208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Absolute_Isolation!A37</f>
        <v>36</v>
      </c>
      <c r="B37" s="111" t="str">
        <f>Absolute_Isolation!B37</f>
        <v>Sympatry</v>
      </c>
      <c r="C37" s="111" t="str">
        <f>Absolute_Isolation!C37</f>
        <v>Postzygotics</v>
      </c>
      <c r="D37" s="13" t="str">
        <f>Absolute_Isolation!D37</f>
        <v>G♂H♀</v>
      </c>
      <c r="E37" s="111" t="str">
        <f>Absolute_Isolation!E37</f>
        <v>SymGraX(H:LaxeXMontalvo)</v>
      </c>
      <c r="F37" s="110">
        <f>Absolute_Isolation!F37</f>
        <v>1</v>
      </c>
      <c r="G37" s="68">
        <f>Absolute_Isolation!G37</f>
        <v>-4.7120418848167533E-2</v>
      </c>
      <c r="H37" s="68">
        <f>IFERROR(IF(G37=1,"NA",Absolute_Isolation!H37*(1-G37)+G37),"NA")</f>
        <v>-0.1301465348988505</v>
      </c>
      <c r="I37" s="68">
        <f>IFERROR(IF(H37=1,"NA",Absolute_Isolation!I37*(1-H37)+H37),"NA")</f>
        <v>-0.22572380802457637</v>
      </c>
      <c r="J37" s="68">
        <f>IFERROR(IF(I37=1,"NA",Absolute_Isolation!J37*(1-I37)+I37),"NA")</f>
        <v>0.79235426378669815</v>
      </c>
      <c r="K37" s="68">
        <f>IFERROR(IF(J37=1,"NA",Absolute_Isolation!K37*(1-J37)+J37),"NA")</f>
        <v>0.96059957562722786</v>
      </c>
      <c r="L37" s="68" t="s">
        <v>2</v>
      </c>
    </row>
    <row r="38" spans="1:12" x14ac:dyDescent="0.25">
      <c r="A38" s="13">
        <f>Absolute_Isolation!A38</f>
        <v>37</v>
      </c>
      <c r="B38" s="111" t="str">
        <f>Absolute_Isolation!B38</f>
        <v>Sympatry</v>
      </c>
      <c r="C38" s="111" t="str">
        <f>Absolute_Isolation!C38</f>
        <v>Postzygotics</v>
      </c>
      <c r="D38" s="13" t="str">
        <f>Absolute_Isolation!D38</f>
        <v>H♂E♀</v>
      </c>
      <c r="E38" s="111" t="str">
        <f>Absolute_Isolation!E38</f>
        <v>(H:LouroxCenteans)XSymEle</v>
      </c>
      <c r="F38" s="110">
        <f>Absolute_Isolation!F38</f>
        <v>5</v>
      </c>
      <c r="G38" s="68">
        <f>Absolute_Isolation!G38</f>
        <v>1</v>
      </c>
      <c r="H38" s="68" t="str">
        <f>IFERROR(IF(G38=1,"NA",Absolute_Isolation!H38*(1-G38)+G38),"NA")</f>
        <v>NA</v>
      </c>
      <c r="I38" s="68" t="str">
        <f>IFERROR(IF(H38=1,"NA",Absolute_Isolation!I38*(1-H38)+H38),"NA")</f>
        <v>NA</v>
      </c>
      <c r="J38" s="68" t="str">
        <f>IFERROR(IF(I38=1,"NA",Absolute_Isolation!J38*(1-I38)+I38),"NA")</f>
        <v>NA</v>
      </c>
      <c r="K38" s="68" t="str">
        <f>IFERROR(IF(J38=1,"NA",Absolute_Isolation!K38*(1-J38)+J38),"NA")</f>
        <v>NA</v>
      </c>
      <c r="L38" s="68" t="s">
        <v>47</v>
      </c>
    </row>
    <row r="39" spans="1:12" x14ac:dyDescent="0.25">
      <c r="A39" s="13">
        <f>Absolute_Isolation!A39</f>
        <v>38</v>
      </c>
      <c r="B39" s="111" t="str">
        <f>Absolute_Isolation!B39</f>
        <v>Sympatry</v>
      </c>
      <c r="C39" s="111" t="str">
        <f>Absolute_Isolation!C39</f>
        <v>Postzygotics</v>
      </c>
      <c r="D39" s="13" t="str">
        <f>Absolute_Isolation!D39</f>
        <v>H♂E♀</v>
      </c>
      <c r="E39" s="111" t="str">
        <f>Absolute_Isolation!E39</f>
        <v>(H:LouroxLanzada)XSymEle</v>
      </c>
      <c r="F39" s="110">
        <f>Absolute_Isolation!F39</f>
        <v>10</v>
      </c>
      <c r="G39" s="68">
        <f>Absolute_Isolation!G39</f>
        <v>0.47643979057591623</v>
      </c>
      <c r="H39" s="68">
        <f>IFERROR(IF(G39=1,"NA",Absolute_Isolation!H39*(1-G39)+G39),"NA")</f>
        <v>0.77397069302022992</v>
      </c>
      <c r="I39" s="68">
        <f>IFERROR(IF(H39=1,"NA",Absolute_Isolation!I39*(1-H39)+H39),"NA")</f>
        <v>0.75485523839508473</v>
      </c>
      <c r="J39" s="68">
        <f>IFERROR(IF(I39=1,"NA",Absolute_Isolation!J39*(1-I39)+I39),"NA")</f>
        <v>0.90232308767537273</v>
      </c>
      <c r="K39" s="68">
        <f>IFERROR(IF(J39=1,"NA",Absolute_Isolation!K39*(1-J39)+J39),"NA")</f>
        <v>0.95968849006413792</v>
      </c>
      <c r="L39" s="68" t="s">
        <v>47</v>
      </c>
    </row>
    <row r="40" spans="1:12" x14ac:dyDescent="0.25">
      <c r="A40" s="13">
        <f>Absolute_Isolation!A40</f>
        <v>39</v>
      </c>
      <c r="B40" s="111" t="str">
        <f>Absolute_Isolation!B40</f>
        <v>Sympatry</v>
      </c>
      <c r="C40" s="111" t="str">
        <f>Absolute_Isolation!C40</f>
        <v>Postzygotics</v>
      </c>
      <c r="D40" s="13" t="str">
        <f>Absolute_Isolation!D40</f>
        <v>H♂E♀</v>
      </c>
      <c r="E40" s="111" t="str">
        <f>Absolute_Isolation!E40</f>
        <v>(H:LaxeXMontalvo)XSymEle</v>
      </c>
      <c r="F40" s="110">
        <f>Absolute_Isolation!F40</f>
        <v>8</v>
      </c>
      <c r="G40" s="68">
        <f>Absolute_Isolation!G40</f>
        <v>0.60732984293193715</v>
      </c>
      <c r="H40" s="68">
        <f>IFERROR(IF(G40=1,"NA",Absolute_Isolation!H40*(1-G40)+G40),"NA")</f>
        <v>0.71746336627528728</v>
      </c>
      <c r="I40" s="68">
        <f>IFERROR(IF(H40=1,"NA",Absolute_Isolation!I40*(1-H40)+H40),"NA")</f>
        <v>0.69356904799385577</v>
      </c>
      <c r="J40" s="68">
        <f>IFERROR(IF(I40=1,"NA",Absolute_Isolation!J40*(1-I40)+I40),"NA")</f>
        <v>0.90445611060012931</v>
      </c>
      <c r="K40" s="68">
        <f>IFERROR(IF(J40=1,"NA",Absolute_Isolation!K40*(1-J40)+J40),"NA")</f>
        <v>0.93536886652090478</v>
      </c>
      <c r="L40" s="68" t="s">
        <v>47</v>
      </c>
    </row>
    <row r="41" spans="1:12" x14ac:dyDescent="0.25">
      <c r="A41" s="13">
        <f>Absolute_Isolation!A41</f>
        <v>40</v>
      </c>
      <c r="B41" s="111" t="str">
        <f>Absolute_Isolation!B41</f>
        <v>Sympatry</v>
      </c>
      <c r="C41" s="111" t="str">
        <f>Absolute_Isolation!C41</f>
        <v>Postzygotics</v>
      </c>
      <c r="D41" s="13" t="str">
        <f>Absolute_Isolation!D41</f>
        <v>H♂G♀</v>
      </c>
      <c r="E41" s="111" t="str">
        <f>Absolute_Isolation!E41</f>
        <v>(H:LouroXCenteans)XSymGra</v>
      </c>
      <c r="F41" s="110">
        <f>Absolute_Isolation!F41</f>
        <v>8</v>
      </c>
      <c r="G41" s="68">
        <f>Absolute_Isolation!G41</f>
        <v>-4.7120418848167533E-2</v>
      </c>
      <c r="H41" s="68">
        <f>IFERROR(IF(G41=1,"NA",Absolute_Isolation!H41*(1-G41)+G41),"NA")</f>
        <v>0.57619504941293098</v>
      </c>
      <c r="I41" s="68">
        <f>IFERROR(IF(H41=1,"NA",Absolute_Isolation!I41*(1-H41)+H41),"NA")</f>
        <v>0.54035357199078382</v>
      </c>
      <c r="J41" s="68">
        <f>IFERROR(IF(I41=1,"NA",Absolute_Isolation!J41*(1-I41)+I41),"NA")</f>
        <v>0.61637002722229928</v>
      </c>
      <c r="K41" s="68">
        <f>IFERROR(IF(J41=1,"NA",Absolute_Isolation!K41*(1-J41)+J41),"NA")</f>
        <v>0.65326810840049665</v>
      </c>
      <c r="L41" s="68" t="s">
        <v>47</v>
      </c>
    </row>
    <row r="42" spans="1:12" x14ac:dyDescent="0.25">
      <c r="A42" s="13">
        <f>Absolute_Isolation!A42</f>
        <v>41</v>
      </c>
      <c r="B42" s="111" t="str">
        <f>Absolute_Isolation!B42</f>
        <v>Sympatry</v>
      </c>
      <c r="C42" s="111" t="str">
        <f>Absolute_Isolation!C42</f>
        <v>Postzygotics</v>
      </c>
      <c r="D42" s="13" t="str">
        <f>Absolute_Isolation!D42</f>
        <v>H♂G♀</v>
      </c>
      <c r="E42" s="111" t="str">
        <f>Absolute_Isolation!E42</f>
        <v>(H:LouroXLanzada)XSymGra</v>
      </c>
      <c r="F42" s="110">
        <f>Absolute_Isolation!F42</f>
        <v>2</v>
      </c>
      <c r="G42" s="68">
        <f>Absolute_Isolation!G42</f>
        <v>1</v>
      </c>
      <c r="H42" s="68" t="str">
        <f>IFERROR(IF(G42=1,"NA",Absolute_Isolation!H42*(1-G42)+G42),"NA")</f>
        <v>NA</v>
      </c>
      <c r="I42" s="68" t="str">
        <f>IFERROR(IF(H42=1,"NA",Absolute_Isolation!I42*(1-H42)+H42),"NA")</f>
        <v>NA</v>
      </c>
      <c r="J42" s="68" t="str">
        <f>IFERROR(IF(I42=1,"NA",Absolute_Isolation!J42*(1-I42)+I42),"NA")</f>
        <v>NA</v>
      </c>
      <c r="K42" s="68" t="str">
        <f>IFERROR(IF(J42=1,"NA",Absolute_Isolation!K42*(1-J42)+J42),"NA")</f>
        <v>NA</v>
      </c>
      <c r="L42" s="68" t="s">
        <v>2</v>
      </c>
    </row>
    <row r="43" spans="1:12" x14ac:dyDescent="0.25">
      <c r="A43" s="13">
        <f>Absolute_Isolation!A43</f>
        <v>42</v>
      </c>
      <c r="B43" s="111" t="str">
        <f>Absolute_Isolation!B43</f>
        <v>Sympatry</v>
      </c>
      <c r="C43" s="111" t="str">
        <f>Absolute_Isolation!C43</f>
        <v>Postzygotics</v>
      </c>
      <c r="D43" s="13" t="str">
        <f>Absolute_Isolation!D43</f>
        <v>H♂G♀</v>
      </c>
      <c r="E43" s="111" t="str">
        <f>Absolute_Isolation!E43</f>
        <v>(H:LaxeXMontalvo)XSymGra</v>
      </c>
      <c r="F43" s="110">
        <f>Absolute_Isolation!F43</f>
        <v>5</v>
      </c>
      <c r="G43" s="68">
        <f>Absolute_Isolation!G43</f>
        <v>-4.7120418848167533E-2</v>
      </c>
      <c r="H43" s="68">
        <f>IFERROR(IF(G43=1,"NA",Absolute_Isolation!H43*(1-G43)+G43),"NA")</f>
        <v>9.5882772080919498E-2</v>
      </c>
      <c r="I43" s="68">
        <f>IFERROR(IF(H43=1,"NA",Absolute_Isolation!I43*(1-H43)+H43),"NA")</f>
        <v>1.9420953580338809E-2</v>
      </c>
      <c r="J43" s="68">
        <f>IFERROR(IF(I43=1,"NA",Absolute_Isolation!J43*(1-I43)+I43),"NA")</f>
        <v>0.52563689571961181</v>
      </c>
      <c r="K43" s="68">
        <f>IFERROR(IF(J43=1,"NA",Absolute_Isolation!K43*(1-J43)+J43),"NA")</f>
        <v>0.95301499393546929</v>
      </c>
      <c r="L43" s="68" t="s">
        <v>47</v>
      </c>
    </row>
    <row r="44" spans="1:12" x14ac:dyDescent="0.25">
      <c r="A44" s="13">
        <f>Absolute_Isolation!A44</f>
        <v>43</v>
      </c>
      <c r="B44" s="111" t="str">
        <f>Absolute_Isolation!B44</f>
        <v>Sympatry</v>
      </c>
      <c r="C44" s="111" t="str">
        <f>Absolute_Isolation!C44</f>
        <v>Postzygotics</v>
      </c>
      <c r="D44" s="13" t="str">
        <f>Absolute_Isolation!D44</f>
        <v>H♂H♀</v>
      </c>
      <c r="E44" s="111" t="str">
        <f>Absolute_Isolation!E44</f>
        <v>(H:LouroXCenteans)X(H:LouroXCenteans)</v>
      </c>
      <c r="F44" s="110">
        <f>Absolute_Isolation!F44</f>
        <v>9</v>
      </c>
      <c r="G44" s="68">
        <f>Absolute_Isolation!G44</f>
        <v>1</v>
      </c>
      <c r="H44" s="68" t="str">
        <f>IFERROR(IF(G44=1,"NA",Absolute_Isolation!H44*(1-G44)+G44),"NA")</f>
        <v>NA</v>
      </c>
      <c r="I44" s="68" t="str">
        <f>IFERROR(IF(H44=1,"NA",Absolute_Isolation!I44*(1-H44)+H44),"NA")</f>
        <v>NA</v>
      </c>
      <c r="J44" s="68" t="str">
        <f>IFERROR(IF(I44=1,"NA",Absolute_Isolation!J44*(1-I44)+I44),"NA")</f>
        <v>NA</v>
      </c>
      <c r="K44" s="68" t="str">
        <f>IFERROR(IF(J44=1,"NA",Absolute_Isolation!K44*(1-J44)+J44),"NA")</f>
        <v>NA</v>
      </c>
      <c r="L44" s="68" t="s">
        <v>47</v>
      </c>
    </row>
    <row r="45" spans="1:12" x14ac:dyDescent="0.25">
      <c r="A45" s="13">
        <f>Absolute_Isolation!A45</f>
        <v>44</v>
      </c>
      <c r="B45" s="111" t="str">
        <f>Absolute_Isolation!B45</f>
        <v>Sympatry</v>
      </c>
      <c r="C45" s="111" t="str">
        <f>Absolute_Isolation!C45</f>
        <v>Postzygotics</v>
      </c>
      <c r="D45" s="13" t="str">
        <f>Absolute_Isolation!D45</f>
        <v>H♂H♀</v>
      </c>
      <c r="E45" s="111" t="str">
        <f>Absolute_Isolation!E45</f>
        <v>(H:LouroXCenteans)X(H:LouroXLanzada)</v>
      </c>
      <c r="F45" s="110">
        <f>Absolute_Isolation!F45</f>
        <v>1</v>
      </c>
      <c r="G45" s="68">
        <f>Absolute_Isolation!G45</f>
        <v>1</v>
      </c>
      <c r="H45" s="68" t="str">
        <f>IFERROR(IF(G45=1,"NA",Absolute_Isolation!H45*(1-G45)+G45),"NA")</f>
        <v>NA</v>
      </c>
      <c r="I45" s="68" t="str">
        <f>IFERROR(IF(H45=1,"NA",Absolute_Isolation!I45*(1-H45)+H45),"NA")</f>
        <v>NA</v>
      </c>
      <c r="J45" s="68" t="str">
        <f>IFERROR(IF(I45=1,"NA",Absolute_Isolation!J45*(1-I45)+I45),"NA")</f>
        <v>NA</v>
      </c>
      <c r="K45" s="68" t="str">
        <f>IFERROR(IF(J45=1,"NA",Absolute_Isolation!K45*(1-J45)+J45),"NA")</f>
        <v>NA</v>
      </c>
      <c r="L45" s="68" t="s">
        <v>2</v>
      </c>
    </row>
    <row r="46" spans="1:12" x14ac:dyDescent="0.25">
      <c r="A46" s="13">
        <f>Absolute_Isolation!A46</f>
        <v>45</v>
      </c>
      <c r="B46" s="111" t="str">
        <f>Absolute_Isolation!B46</f>
        <v>Sympatry</v>
      </c>
      <c r="C46" s="111" t="str">
        <f>Absolute_Isolation!C46</f>
        <v>Postzygotics</v>
      </c>
      <c r="D46" s="13" t="str">
        <f>Absolute_Isolation!D46</f>
        <v>H♂H♀</v>
      </c>
      <c r="E46" s="111" t="str">
        <f>Absolute_Isolation!E46</f>
        <v>(H:LouroXLanzada)X(H:LouroXCenteans)</v>
      </c>
      <c r="F46" s="110">
        <f>Absolute_Isolation!F46</f>
        <v>1</v>
      </c>
      <c r="G46" s="68">
        <f>Absolute_Isolation!G46</f>
        <v>-4.7120418848167533E-2</v>
      </c>
      <c r="H46" s="68">
        <f>IFERROR(IF(G46=1,"NA",Absolute_Isolation!H46*(1-G46)+G46),"NA")</f>
        <v>1</v>
      </c>
      <c r="I46" s="68" t="str">
        <f>IFERROR(IF(H46=1,"NA",Absolute_Isolation!I46*(1-H46)+H46),"NA")</f>
        <v>NA</v>
      </c>
      <c r="J46" s="68" t="str">
        <f>IFERROR(IF(I46=1,"NA",Absolute_Isolation!J46*(1-I46)+I46),"NA")</f>
        <v>NA</v>
      </c>
      <c r="K46" s="68" t="str">
        <f>IFERROR(IF(J46=1,"NA",Absolute_Isolation!K46*(1-J46)+J46),"NA")</f>
        <v>NA</v>
      </c>
      <c r="L46" s="68" t="s">
        <v>2</v>
      </c>
    </row>
    <row r="47" spans="1:12" x14ac:dyDescent="0.25">
      <c r="A47" s="13">
        <f>Absolute_Isolation!A47</f>
        <v>46</v>
      </c>
      <c r="B47" s="111" t="str">
        <f>Absolute_Isolation!B47</f>
        <v>Sympatry</v>
      </c>
      <c r="C47" s="111" t="str">
        <f>Absolute_Isolation!C47</f>
        <v>Postzygotics</v>
      </c>
      <c r="D47" s="13" t="str">
        <f>Absolute_Isolation!D47</f>
        <v>H♂H♀</v>
      </c>
      <c r="E47" s="111" t="str">
        <f>Absolute_Isolation!E47</f>
        <v>(H:LouroXLanzada)X(H:LouroXLanzada)</v>
      </c>
      <c r="F47" s="110">
        <f>Absolute_Isolation!F47</f>
        <v>16</v>
      </c>
      <c r="G47" s="68">
        <f>Absolute_Isolation!G47</f>
        <v>0.73821989528795817</v>
      </c>
      <c r="H47" s="68">
        <f>IFERROR(IF(G47=1,"NA",Absolute_Isolation!H47*(1-G47)+G47),"NA")</f>
        <v>0.78809752470646555</v>
      </c>
      <c r="I47" s="68">
        <f>IFERROR(IF(H47=1,"NA",Absolute_Isolation!I47*(1-H47)+H47),"NA")</f>
        <v>0.77017678599539197</v>
      </c>
      <c r="J47" s="68">
        <f>IFERROR(IF(I47=1,"NA",Absolute_Isolation!J47*(1-I47)+I47),"NA")</f>
        <v>0.83527830706336026</v>
      </c>
      <c r="K47" s="68">
        <f>IFERROR(IF(J47=1,"NA",Absolute_Isolation!K47*(1-J47)+J47),"NA")</f>
        <v>0.84840223336647391</v>
      </c>
      <c r="L47" s="68" t="s">
        <v>47</v>
      </c>
    </row>
    <row r="48" spans="1:12" x14ac:dyDescent="0.25">
      <c r="A48" s="13">
        <f>Absolute_Isolation!A48</f>
        <v>47</v>
      </c>
      <c r="B48" s="111" t="str">
        <f>Absolute_Isolation!B48</f>
        <v>Sympatry</v>
      </c>
      <c r="C48" s="111" t="str">
        <f>Absolute_Isolation!C48</f>
        <v>Postzygotics</v>
      </c>
      <c r="D48" s="13" t="str">
        <f>Absolute_Isolation!D48</f>
        <v>H♂H♀</v>
      </c>
      <c r="E48" s="111" t="str">
        <f>Absolute_Isolation!E48</f>
        <v>(H:LouroXMontalvo)X(H:LouroXMontalvo)</v>
      </c>
      <c r="F48" s="110">
        <f>Absolute_Isolation!F48</f>
        <v>18</v>
      </c>
      <c r="G48" s="68">
        <f>Absolute_Isolation!G48</f>
        <v>6.9226294357184415E-2</v>
      </c>
      <c r="H48" s="68">
        <f>IFERROR(IF(G48=1,"NA",Absolute_Isolation!H48*(1-G48)+G48),"NA")</f>
        <v>-4.5746976878671131E-3</v>
      </c>
      <c r="I48" s="68">
        <f>IFERROR(IF(H48=1,"NA",Absolute_Isolation!I48*(1-H48)+H48),"NA")</f>
        <v>7.3897567270320111E-2</v>
      </c>
      <c r="J48" s="68">
        <f>IFERROR(IF(I48=1,"NA",Absolute_Isolation!J48*(1-I48)+I48),"NA")</f>
        <v>0.71868378419531198</v>
      </c>
      <c r="K48" s="68">
        <f>IFERROR(IF(J48=1,"NA",Absolute_Isolation!K48*(1-J48)+J48),"NA")</f>
        <v>0.92316316534293152</v>
      </c>
      <c r="L48" s="68" t="s">
        <v>47</v>
      </c>
    </row>
  </sheetData>
  <autoFilter ref="A1:L48" xr:uid="{D6930154-E4E3-417D-815D-314CDE811440}">
    <sortState xmlns:xlrd2="http://schemas.microsoft.com/office/spreadsheetml/2017/richdata2" ref="A2:L48">
      <sortCondition ref="A1:A48"/>
    </sortState>
  </autoFilter>
  <conditionalFormatting sqref="G2:K48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2102-29FB-4F7D-B33A-F838FBF5DC2E}">
  <sheetPr>
    <tabColor rgb="FFFFC000"/>
  </sheetPr>
  <dimension ref="A1:L48"/>
  <sheetViews>
    <sheetView workbookViewId="0">
      <selection activeCell="H12" sqref="H12"/>
    </sheetView>
  </sheetViews>
  <sheetFormatPr baseColWidth="10" defaultColWidth="11.42578125" defaultRowHeight="15" x14ac:dyDescent="0.25"/>
  <cols>
    <col min="1" max="1" width="11.42578125" style="13"/>
    <col min="2" max="2" width="12.5703125" style="13" bestFit="1" customWidth="1"/>
    <col min="3" max="3" width="12.85546875" style="111" bestFit="1" customWidth="1"/>
    <col min="4" max="4" width="11" style="13" bestFit="1" customWidth="1"/>
    <col min="5" max="5" width="38.42578125" style="13" bestFit="1" customWidth="1"/>
    <col min="6" max="6" width="14.5703125" style="13" bestFit="1" customWidth="1"/>
    <col min="7" max="7" width="20.7109375" style="13" bestFit="1" customWidth="1"/>
    <col min="8" max="9" width="14.42578125" style="13" bestFit="1" customWidth="1"/>
    <col min="10" max="10" width="13.140625" style="13" bestFit="1" customWidth="1"/>
    <col min="11" max="11" width="21.7109375" bestFit="1" customWidth="1"/>
    <col min="12" max="12" width="22.85546875" style="13" bestFit="1" customWidth="1"/>
    <col min="13" max="16384" width="11.42578125" style="13"/>
  </cols>
  <sheetData>
    <row r="1" spans="1:12" ht="12.75" x14ac:dyDescent="0.2">
      <c r="A1" s="32" t="s">
        <v>926</v>
      </c>
      <c r="B1" s="32" t="s">
        <v>51</v>
      </c>
      <c r="C1" s="32" t="s">
        <v>50</v>
      </c>
      <c r="D1" s="32" t="s">
        <v>1</v>
      </c>
      <c r="E1" s="32" t="s">
        <v>559</v>
      </c>
      <c r="F1" s="32" t="s">
        <v>252</v>
      </c>
      <c r="G1" s="32" t="s">
        <v>561</v>
      </c>
      <c r="H1" s="32" t="s">
        <v>52</v>
      </c>
      <c r="I1" s="32" t="s">
        <v>4</v>
      </c>
      <c r="J1" s="32" t="s">
        <v>5</v>
      </c>
      <c r="K1" s="32" t="s">
        <v>954</v>
      </c>
      <c r="L1" s="32" t="s">
        <v>952</v>
      </c>
    </row>
    <row r="2" spans="1:12" ht="12.75" x14ac:dyDescent="0.2">
      <c r="A2" s="13">
        <v>1</v>
      </c>
      <c r="B2" s="111" t="s">
        <v>308</v>
      </c>
      <c r="C2" s="111" t="s">
        <v>699</v>
      </c>
      <c r="D2" s="13" t="s">
        <v>562</v>
      </c>
      <c r="E2" s="111" t="s">
        <v>922</v>
      </c>
      <c r="F2" s="110">
        <f>Barriers!E3</f>
        <v>3</v>
      </c>
      <c r="G2" s="110">
        <f>Barriers!E36</f>
        <v>3</v>
      </c>
      <c r="H2" s="110">
        <f>Barriers!E69</f>
        <v>19</v>
      </c>
      <c r="I2" s="110">
        <f>Barriers!E102</f>
        <v>16</v>
      </c>
      <c r="J2" s="110">
        <f>Barriers!E135</f>
        <v>16</v>
      </c>
      <c r="K2" s="68" t="s">
        <v>953</v>
      </c>
    </row>
    <row r="3" spans="1:12" ht="12.75" x14ac:dyDescent="0.2">
      <c r="A3" s="13">
        <v>2</v>
      </c>
      <c r="B3" s="111" t="s">
        <v>308</v>
      </c>
      <c r="C3" s="111" t="s">
        <v>699</v>
      </c>
      <c r="D3" s="13" t="s">
        <v>562</v>
      </c>
      <c r="E3" s="111" t="s">
        <v>576</v>
      </c>
      <c r="F3" s="110">
        <f>Barriers!E4</f>
        <v>8</v>
      </c>
      <c r="G3" s="110">
        <f>Barriers!E37</f>
        <v>8</v>
      </c>
      <c r="H3" s="110">
        <f>Barriers!E70</f>
        <v>8</v>
      </c>
      <c r="I3" s="110">
        <f>Barriers!E103</f>
        <v>8</v>
      </c>
      <c r="J3" s="110">
        <f>Barriers!E136</f>
        <v>8</v>
      </c>
      <c r="K3" s="68" t="s">
        <v>953</v>
      </c>
    </row>
    <row r="4" spans="1:12" ht="12.75" x14ac:dyDescent="0.2">
      <c r="A4" s="13">
        <v>3</v>
      </c>
      <c r="B4" s="111" t="s">
        <v>308</v>
      </c>
      <c r="C4" s="111" t="s">
        <v>699</v>
      </c>
      <c r="D4" s="13" t="s">
        <v>562</v>
      </c>
      <c r="E4" s="111" t="s">
        <v>709</v>
      </c>
      <c r="F4" s="110">
        <f>Barriers!E5</f>
        <v>5</v>
      </c>
      <c r="G4" s="110">
        <f>Barriers!E38</f>
        <v>5</v>
      </c>
      <c r="H4" s="110">
        <f>Barriers!E71</f>
        <v>5</v>
      </c>
      <c r="I4" s="110">
        <f>Barriers!E104</f>
        <v>5</v>
      </c>
      <c r="J4" s="110">
        <f>Barriers!E137</f>
        <v>5</v>
      </c>
      <c r="K4" s="68" t="s">
        <v>953</v>
      </c>
    </row>
    <row r="5" spans="1:12" ht="12.75" x14ac:dyDescent="0.2">
      <c r="A5" s="13">
        <v>4</v>
      </c>
      <c r="B5" s="111" t="s">
        <v>308</v>
      </c>
      <c r="C5" s="111" t="s">
        <v>699</v>
      </c>
      <c r="D5" s="13" t="s">
        <v>562</v>
      </c>
      <c r="E5" s="111" t="s">
        <v>710</v>
      </c>
      <c r="F5" s="110">
        <f>Barriers!E6</f>
        <v>4</v>
      </c>
      <c r="G5" s="110">
        <f>Barriers!E39</f>
        <v>3</v>
      </c>
      <c r="H5" s="110">
        <f>Barriers!E72</f>
        <v>3</v>
      </c>
      <c r="I5" s="110">
        <f>Barriers!E105</f>
        <v>2</v>
      </c>
      <c r="J5" s="110">
        <f>Barriers!E138</f>
        <v>2</v>
      </c>
      <c r="K5" s="68" t="s">
        <v>953</v>
      </c>
    </row>
    <row r="6" spans="1:12" ht="12.75" x14ac:dyDescent="0.2">
      <c r="A6" s="13">
        <v>5</v>
      </c>
      <c r="B6" s="111" t="s">
        <v>308</v>
      </c>
      <c r="C6" s="111" t="s">
        <v>699</v>
      </c>
      <c r="D6" s="13" t="s">
        <v>563</v>
      </c>
      <c r="E6" s="111" t="s">
        <v>740</v>
      </c>
      <c r="F6" s="110">
        <f>Barriers!E7</f>
        <v>0</v>
      </c>
      <c r="G6" s="110">
        <f>Barriers!E40</f>
        <v>0</v>
      </c>
      <c r="H6" s="110">
        <f>Barriers!E73</f>
        <v>14</v>
      </c>
      <c r="I6" s="110">
        <f>Barriers!E106</f>
        <v>13</v>
      </c>
      <c r="J6" s="110">
        <f>Barriers!E139</f>
        <v>13</v>
      </c>
      <c r="K6" s="68"/>
    </row>
    <row r="7" spans="1:12" ht="12.75" x14ac:dyDescent="0.2">
      <c r="A7" s="13">
        <v>6</v>
      </c>
      <c r="B7" s="111" t="s">
        <v>308</v>
      </c>
      <c r="C7" s="111" t="s">
        <v>699</v>
      </c>
      <c r="D7" s="13" t="s">
        <v>563</v>
      </c>
      <c r="E7" s="111" t="s">
        <v>711</v>
      </c>
      <c r="F7" s="110">
        <f>Barriers!E8</f>
        <v>11</v>
      </c>
      <c r="G7" s="110">
        <f>Barriers!E41</f>
        <v>10</v>
      </c>
      <c r="H7" s="110">
        <f>Barriers!E74</f>
        <v>10</v>
      </c>
      <c r="I7" s="110">
        <f>Barriers!E107</f>
        <v>10</v>
      </c>
      <c r="J7" s="110">
        <f>Barriers!E140</f>
        <v>10</v>
      </c>
      <c r="K7" s="68" t="s">
        <v>953</v>
      </c>
    </row>
    <row r="8" spans="1:12" ht="12.75" x14ac:dyDescent="0.2">
      <c r="A8" s="13">
        <v>7</v>
      </c>
      <c r="B8" s="111" t="s">
        <v>308</v>
      </c>
      <c r="C8" s="111" t="s">
        <v>699</v>
      </c>
      <c r="D8" s="13" t="s">
        <v>563</v>
      </c>
      <c r="E8" s="111" t="s">
        <v>951</v>
      </c>
      <c r="F8" s="110">
        <f>Barriers!E9</f>
        <v>14</v>
      </c>
      <c r="G8" s="110">
        <f>Barriers!E42</f>
        <v>14</v>
      </c>
      <c r="H8" s="110">
        <f>Barriers!E75</f>
        <v>0</v>
      </c>
      <c r="I8" s="110">
        <f>Barriers!E108</f>
        <v>0</v>
      </c>
      <c r="J8" s="110">
        <f>Barriers!E141</f>
        <v>0</v>
      </c>
      <c r="K8" s="68" t="s">
        <v>953</v>
      </c>
    </row>
    <row r="9" spans="1:12" ht="12.75" x14ac:dyDescent="0.2">
      <c r="A9" s="13">
        <v>8</v>
      </c>
      <c r="B9" s="111" t="s">
        <v>308</v>
      </c>
      <c r="C9" s="111" t="s">
        <v>700</v>
      </c>
      <c r="D9" s="13" t="s">
        <v>564</v>
      </c>
      <c r="E9" s="111" t="s">
        <v>921</v>
      </c>
      <c r="F9" s="110">
        <f>Barriers!E10</f>
        <v>7</v>
      </c>
      <c r="G9" s="110">
        <f>Barriers!E43</f>
        <v>7</v>
      </c>
      <c r="H9" s="110">
        <f>Barriers!E76</f>
        <v>10</v>
      </c>
      <c r="I9" s="110">
        <f>Barriers!E109</f>
        <v>9</v>
      </c>
      <c r="J9" s="110">
        <f>Barriers!E142</f>
        <v>9</v>
      </c>
      <c r="K9" s="68" t="s">
        <v>953</v>
      </c>
    </row>
    <row r="10" spans="1:12" ht="12.75" x14ac:dyDescent="0.2">
      <c r="A10" s="13">
        <v>9</v>
      </c>
      <c r="B10" s="111" t="s">
        <v>308</v>
      </c>
      <c r="C10" s="111" t="s">
        <v>700</v>
      </c>
      <c r="D10" s="13" t="s">
        <v>564</v>
      </c>
      <c r="E10" s="111" t="s">
        <v>571</v>
      </c>
      <c r="F10" s="110">
        <f>Barriers!E11</f>
        <v>42</v>
      </c>
      <c r="G10" s="110">
        <f>Barriers!E44</f>
        <v>34</v>
      </c>
      <c r="H10" s="110">
        <f>Barriers!E77</f>
        <v>11</v>
      </c>
      <c r="I10" s="110">
        <f>Barriers!E110</f>
        <v>8</v>
      </c>
      <c r="J10" s="110">
        <f>Barriers!E143</f>
        <v>8</v>
      </c>
      <c r="K10" s="68" t="s">
        <v>953</v>
      </c>
    </row>
    <row r="11" spans="1:12" ht="12.75" x14ac:dyDescent="0.2">
      <c r="A11" s="13">
        <v>10</v>
      </c>
      <c r="B11" s="111" t="s">
        <v>308</v>
      </c>
      <c r="C11" s="111" t="s">
        <v>700</v>
      </c>
      <c r="D11" s="13" t="s">
        <v>564</v>
      </c>
      <c r="E11" s="111" t="s">
        <v>572</v>
      </c>
      <c r="F11" s="110">
        <f>Barriers!E12</f>
        <v>6</v>
      </c>
      <c r="G11" s="110">
        <f>Barriers!E45</f>
        <v>4</v>
      </c>
      <c r="H11" s="110">
        <f>Barriers!E78</f>
        <v>3</v>
      </c>
      <c r="I11" s="110">
        <f>Barriers!E111</f>
        <v>1</v>
      </c>
      <c r="J11" s="110">
        <f>Barriers!E144</f>
        <v>1</v>
      </c>
      <c r="K11" s="68" t="s">
        <v>953</v>
      </c>
    </row>
    <row r="12" spans="1:12" ht="12.75" x14ac:dyDescent="0.2">
      <c r="A12" s="13">
        <v>11</v>
      </c>
      <c r="B12" s="111" t="s">
        <v>308</v>
      </c>
      <c r="C12" s="111" t="s">
        <v>700</v>
      </c>
      <c r="D12" s="13" t="s">
        <v>564</v>
      </c>
      <c r="E12" s="111" t="s">
        <v>573</v>
      </c>
      <c r="F12" s="110">
        <f>Barriers!E13</f>
        <v>15</v>
      </c>
      <c r="G12" s="110">
        <f>Barriers!E46</f>
        <v>13</v>
      </c>
      <c r="H12" s="110">
        <f>Barriers!E79</f>
        <v>6</v>
      </c>
      <c r="I12" s="110">
        <f>Barriers!E112</f>
        <v>1</v>
      </c>
      <c r="J12" s="110">
        <f>Barriers!E145</f>
        <v>1</v>
      </c>
      <c r="K12" s="68" t="s">
        <v>953</v>
      </c>
    </row>
    <row r="13" spans="1:12" ht="12.75" x14ac:dyDescent="0.2">
      <c r="A13" s="13">
        <v>12</v>
      </c>
      <c r="B13" s="111" t="s">
        <v>308</v>
      </c>
      <c r="C13" s="111" t="s">
        <v>700</v>
      </c>
      <c r="D13" s="13" t="s">
        <v>565</v>
      </c>
      <c r="E13" s="111" t="s">
        <v>574</v>
      </c>
      <c r="F13" s="110">
        <f>Barriers!E15</f>
        <v>11</v>
      </c>
      <c r="G13" s="110">
        <f>Barriers!E48</f>
        <v>9</v>
      </c>
      <c r="H13" s="110">
        <f>Barriers!E81</f>
        <v>5</v>
      </c>
      <c r="I13" s="110">
        <f>Barriers!E114</f>
        <v>5</v>
      </c>
      <c r="J13" s="110">
        <f>Barriers!E147</f>
        <v>5</v>
      </c>
      <c r="K13" s="68" t="s">
        <v>953</v>
      </c>
    </row>
    <row r="14" spans="1:12" ht="12.75" x14ac:dyDescent="0.2">
      <c r="A14" s="13">
        <v>13</v>
      </c>
      <c r="B14" s="111" t="s">
        <v>308</v>
      </c>
      <c r="C14" s="111" t="s">
        <v>700</v>
      </c>
      <c r="D14" s="13" t="s">
        <v>565</v>
      </c>
      <c r="E14" s="111" t="s">
        <v>575</v>
      </c>
      <c r="F14" s="110">
        <f>Barriers!E16</f>
        <v>1</v>
      </c>
      <c r="G14" s="110">
        <f>Barriers!E49</f>
        <v>1</v>
      </c>
      <c r="H14" s="110">
        <f>Barriers!E82</f>
        <v>1</v>
      </c>
      <c r="I14" s="110">
        <f>Barriers!E115</f>
        <v>1</v>
      </c>
      <c r="J14" s="110">
        <f>Barriers!E148</f>
        <v>1</v>
      </c>
      <c r="K14" s="68"/>
    </row>
    <row r="15" spans="1:12" ht="12.75" x14ac:dyDescent="0.2">
      <c r="A15" s="13">
        <v>14</v>
      </c>
      <c r="B15" s="111" t="s">
        <v>308</v>
      </c>
      <c r="C15" s="111" t="s">
        <v>698</v>
      </c>
      <c r="D15" s="13" t="s">
        <v>570</v>
      </c>
      <c r="E15" s="111" t="s">
        <v>714</v>
      </c>
      <c r="F15" s="110">
        <f>Barriers!E18</f>
        <v>7</v>
      </c>
      <c r="G15" s="110">
        <f>Barriers!E51</f>
        <v>7</v>
      </c>
      <c r="H15" s="110">
        <f>Barriers!E84</f>
        <v>11</v>
      </c>
      <c r="I15" s="110">
        <f>Barriers!E117</f>
        <v>10</v>
      </c>
      <c r="J15" s="110">
        <f>Barriers!E150</f>
        <v>10</v>
      </c>
      <c r="K15" s="68" t="s">
        <v>953</v>
      </c>
    </row>
    <row r="16" spans="1:12" ht="12.75" x14ac:dyDescent="0.2">
      <c r="A16" s="13">
        <v>15</v>
      </c>
      <c r="B16" s="111" t="s">
        <v>308</v>
      </c>
      <c r="C16" s="111" t="s">
        <v>698</v>
      </c>
      <c r="D16" s="13" t="s">
        <v>568</v>
      </c>
      <c r="E16" s="111" t="s">
        <v>715</v>
      </c>
      <c r="F16" s="110">
        <f>Barriers!E22</f>
        <v>2</v>
      </c>
      <c r="G16" s="110">
        <f>Barriers!E55</f>
        <v>2</v>
      </c>
      <c r="H16" s="110">
        <f>Barriers!E88</f>
        <v>1</v>
      </c>
      <c r="I16" s="110">
        <f>Barriers!E121</f>
        <v>1</v>
      </c>
      <c r="J16" s="110">
        <f>Barriers!E154</f>
        <v>1</v>
      </c>
      <c r="K16" s="68"/>
    </row>
    <row r="17" spans="1:12" ht="12.75" x14ac:dyDescent="0.2">
      <c r="A17" s="13">
        <v>16</v>
      </c>
      <c r="B17" s="111" t="s">
        <v>308</v>
      </c>
      <c r="C17" s="111" t="s">
        <v>698</v>
      </c>
      <c r="D17" s="13" t="s">
        <v>569</v>
      </c>
      <c r="E17" s="111" t="s">
        <v>716</v>
      </c>
      <c r="F17" s="110">
        <f>Barriers!E24</f>
        <v>12</v>
      </c>
      <c r="G17" s="110">
        <f>Barriers!E57</f>
        <v>9</v>
      </c>
      <c r="H17" s="110">
        <f>Barriers!E90</f>
        <v>8</v>
      </c>
      <c r="I17" s="110">
        <f>Barriers!E123</f>
        <v>5</v>
      </c>
      <c r="J17" s="110">
        <f>Barriers!E156</f>
        <v>5</v>
      </c>
      <c r="K17" s="68" t="s">
        <v>953</v>
      </c>
    </row>
    <row r="18" spans="1:12" ht="12.75" x14ac:dyDescent="0.2">
      <c r="A18" s="13">
        <v>17</v>
      </c>
      <c r="B18" s="111" t="s">
        <v>308</v>
      </c>
      <c r="C18" s="111" t="s">
        <v>698</v>
      </c>
      <c r="D18" s="13" t="s">
        <v>567</v>
      </c>
      <c r="E18" s="111" t="s">
        <v>717</v>
      </c>
      <c r="F18" s="110">
        <f>Barriers!E27</f>
        <v>14</v>
      </c>
      <c r="G18" s="110">
        <f>Barriers!E60</f>
        <v>12</v>
      </c>
      <c r="H18" s="110">
        <f>Barriers!E93</f>
        <v>8</v>
      </c>
      <c r="I18" s="110">
        <f>Barriers!E126</f>
        <v>6</v>
      </c>
      <c r="J18" s="110">
        <f>Barriers!E159</f>
        <v>6</v>
      </c>
      <c r="K18" s="68" t="s">
        <v>953</v>
      </c>
    </row>
    <row r="19" spans="1:12" ht="12.75" x14ac:dyDescent="0.2">
      <c r="A19" s="13">
        <v>18</v>
      </c>
      <c r="B19" s="111" t="s">
        <v>308</v>
      </c>
      <c r="C19" s="111" t="s">
        <v>698</v>
      </c>
      <c r="D19" s="13" t="s">
        <v>566</v>
      </c>
      <c r="E19" s="111" t="s">
        <v>718</v>
      </c>
      <c r="F19" s="110">
        <f>Barriers!E30</f>
        <v>18</v>
      </c>
      <c r="G19" s="110">
        <f>Barriers!E63</f>
        <v>18</v>
      </c>
      <c r="H19" s="110">
        <f>Barriers!E96</f>
        <v>29</v>
      </c>
      <c r="I19" s="110">
        <f>Barriers!E129</f>
        <v>24</v>
      </c>
      <c r="J19" s="110">
        <f>Barriers!E162</f>
        <v>24</v>
      </c>
      <c r="K19" s="68" t="s">
        <v>953</v>
      </c>
    </row>
    <row r="20" spans="1:12" ht="12.75" x14ac:dyDescent="0.2">
      <c r="A20" s="13">
        <v>19</v>
      </c>
      <c r="B20" s="111" t="s">
        <v>54</v>
      </c>
      <c r="C20" s="111" t="s">
        <v>699</v>
      </c>
      <c r="D20" s="13" t="s">
        <v>562</v>
      </c>
      <c r="E20" s="111" t="s">
        <v>719</v>
      </c>
      <c r="F20" s="110">
        <f>Barriers!I3</f>
        <v>5</v>
      </c>
      <c r="G20" s="110">
        <f>Barriers!I36</f>
        <v>3</v>
      </c>
      <c r="H20" s="110">
        <f>Barriers!I69</f>
        <v>10</v>
      </c>
      <c r="I20" s="110">
        <f>Barriers!I102</f>
        <v>8</v>
      </c>
      <c r="J20" s="110">
        <f>Barriers!I135</f>
        <v>8</v>
      </c>
      <c r="K20" s="68" t="s">
        <v>953</v>
      </c>
      <c r="L20" s="13" t="s">
        <v>953</v>
      </c>
    </row>
    <row r="21" spans="1:12" ht="12.75" x14ac:dyDescent="0.2">
      <c r="A21" s="13">
        <v>20</v>
      </c>
      <c r="B21" s="111" t="s">
        <v>54</v>
      </c>
      <c r="C21" s="111" t="s">
        <v>699</v>
      </c>
      <c r="D21" s="13" t="s">
        <v>562</v>
      </c>
      <c r="E21" s="111" t="s">
        <v>577</v>
      </c>
      <c r="F21" s="110">
        <f>Barriers!I4</f>
        <v>41</v>
      </c>
      <c r="G21" s="110">
        <f>Barriers!I37</f>
        <v>34</v>
      </c>
      <c r="H21" s="110">
        <f>Barriers!I70</f>
        <v>28</v>
      </c>
      <c r="I21" s="110">
        <f>Barriers!I103</f>
        <v>25</v>
      </c>
      <c r="J21" s="110">
        <f>Barriers!I136</f>
        <v>25</v>
      </c>
      <c r="K21" s="68" t="s">
        <v>953</v>
      </c>
    </row>
    <row r="22" spans="1:12" ht="12.75" x14ac:dyDescent="0.2">
      <c r="A22" s="13">
        <v>21</v>
      </c>
      <c r="B22" s="111" t="s">
        <v>54</v>
      </c>
      <c r="C22" s="111" t="s">
        <v>699</v>
      </c>
      <c r="D22" s="13" t="s">
        <v>563</v>
      </c>
      <c r="E22" s="111" t="s">
        <v>720</v>
      </c>
      <c r="F22" s="110">
        <f>Barriers!I7</f>
        <v>2</v>
      </c>
      <c r="G22" s="110">
        <f>Barriers!I40</f>
        <v>2</v>
      </c>
      <c r="H22" s="110">
        <f>Barriers!I73</f>
        <v>4</v>
      </c>
      <c r="I22" s="110">
        <f>Barriers!I106</f>
        <v>4</v>
      </c>
      <c r="J22" s="110">
        <f>Barriers!I139</f>
        <v>4</v>
      </c>
      <c r="K22" s="68"/>
      <c r="L22" s="13" t="s">
        <v>953</v>
      </c>
    </row>
    <row r="23" spans="1:12" ht="12.75" x14ac:dyDescent="0.2">
      <c r="A23" s="13">
        <v>22</v>
      </c>
      <c r="B23" s="111" t="s">
        <v>54</v>
      </c>
      <c r="C23" s="111" t="s">
        <v>699</v>
      </c>
      <c r="D23" s="13" t="s">
        <v>563</v>
      </c>
      <c r="E23" s="111" t="s">
        <v>578</v>
      </c>
      <c r="F23" s="110">
        <f>Barriers!I8</f>
        <v>10</v>
      </c>
      <c r="G23" s="110">
        <f>Barriers!I41</f>
        <v>10</v>
      </c>
      <c r="H23" s="110">
        <f>Barriers!I74</f>
        <v>12</v>
      </c>
      <c r="I23" s="110">
        <f>Barriers!I107</f>
        <v>12</v>
      </c>
      <c r="J23" s="110">
        <f>Barriers!I140</f>
        <v>12</v>
      </c>
      <c r="K23" s="68" t="s">
        <v>953</v>
      </c>
    </row>
    <row r="24" spans="1:12" ht="12.75" x14ac:dyDescent="0.2">
      <c r="A24" s="13">
        <v>23</v>
      </c>
      <c r="B24" s="111" t="s">
        <v>54</v>
      </c>
      <c r="C24" s="111" t="s">
        <v>700</v>
      </c>
      <c r="D24" s="13" t="s">
        <v>564</v>
      </c>
      <c r="E24" s="111" t="s">
        <v>741</v>
      </c>
      <c r="F24" s="110">
        <f>Barriers!I10</f>
        <v>0</v>
      </c>
      <c r="G24" s="110">
        <f>Barriers!I43</f>
        <v>0</v>
      </c>
      <c r="H24" s="110">
        <f>Barriers!I76</f>
        <v>3</v>
      </c>
      <c r="I24" s="110">
        <f>Barriers!I109</f>
        <v>2</v>
      </c>
      <c r="J24" s="110">
        <f>Barriers!I142</f>
        <v>2</v>
      </c>
      <c r="K24" s="68"/>
      <c r="L24" s="13" t="s">
        <v>953</v>
      </c>
    </row>
    <row r="25" spans="1:12" ht="12.75" x14ac:dyDescent="0.2">
      <c r="A25" s="13">
        <v>24</v>
      </c>
      <c r="B25" s="111" t="s">
        <v>54</v>
      </c>
      <c r="C25" s="111" t="s">
        <v>700</v>
      </c>
      <c r="D25" s="13" t="s">
        <v>564</v>
      </c>
      <c r="E25" s="111" t="s">
        <v>721</v>
      </c>
      <c r="F25" s="110">
        <f>Barriers!I11</f>
        <v>1</v>
      </c>
      <c r="G25" s="110">
        <f>Barriers!I44</f>
        <v>1</v>
      </c>
      <c r="H25" s="110">
        <f>Barriers!I77</f>
        <v>2</v>
      </c>
      <c r="I25" s="110">
        <f>Barriers!I110</f>
        <v>2</v>
      </c>
      <c r="J25" s="110">
        <f>Barriers!I143</f>
        <v>2</v>
      </c>
      <c r="K25" s="68"/>
      <c r="L25" s="13" t="s">
        <v>953</v>
      </c>
    </row>
    <row r="26" spans="1:12" ht="12.75" x14ac:dyDescent="0.2">
      <c r="A26" s="13">
        <v>25</v>
      </c>
      <c r="B26" s="111" t="s">
        <v>54</v>
      </c>
      <c r="C26" s="111" t="s">
        <v>700</v>
      </c>
      <c r="D26" s="13" t="s">
        <v>564</v>
      </c>
      <c r="E26" s="111" t="s">
        <v>722</v>
      </c>
      <c r="F26" s="110">
        <f>Barriers!I12</f>
        <v>7</v>
      </c>
      <c r="G26" s="110">
        <f>Barriers!I45</f>
        <v>7</v>
      </c>
      <c r="H26" s="110">
        <f>Barriers!I78</f>
        <v>11</v>
      </c>
      <c r="I26" s="110">
        <f>Barriers!I111</f>
        <v>8</v>
      </c>
      <c r="J26" s="110">
        <f>Barriers!I144</f>
        <v>8</v>
      </c>
      <c r="K26" s="68" t="s">
        <v>953</v>
      </c>
      <c r="L26" s="13" t="s">
        <v>953</v>
      </c>
    </row>
    <row r="27" spans="1:12" ht="12.75" x14ac:dyDescent="0.2">
      <c r="A27" s="13">
        <v>26</v>
      </c>
      <c r="B27" s="111" t="s">
        <v>54</v>
      </c>
      <c r="C27" s="111" t="s">
        <v>700</v>
      </c>
      <c r="D27" s="13" t="s">
        <v>564</v>
      </c>
      <c r="E27" s="111" t="s">
        <v>579</v>
      </c>
      <c r="F27" s="110">
        <f>Barriers!I13</f>
        <v>63</v>
      </c>
      <c r="G27" s="110">
        <f>Barriers!I46</f>
        <v>50</v>
      </c>
      <c r="H27" s="110">
        <f>Barriers!I79</f>
        <v>53</v>
      </c>
      <c r="I27" s="110">
        <f>Barriers!I112</f>
        <v>50</v>
      </c>
      <c r="J27" s="110">
        <f>Barriers!I145</f>
        <v>50</v>
      </c>
      <c r="K27" s="68" t="s">
        <v>953</v>
      </c>
    </row>
    <row r="28" spans="1:12" ht="12.75" x14ac:dyDescent="0.2">
      <c r="A28" s="13">
        <v>27</v>
      </c>
      <c r="B28" s="111" t="s">
        <v>54</v>
      </c>
      <c r="C28" s="111" t="s">
        <v>700</v>
      </c>
      <c r="D28" s="13" t="s">
        <v>564</v>
      </c>
      <c r="E28" s="111" t="s">
        <v>580</v>
      </c>
      <c r="F28" s="110">
        <f>Barriers!I14</f>
        <v>34</v>
      </c>
      <c r="G28" s="110">
        <f>Barriers!I47</f>
        <v>25</v>
      </c>
      <c r="H28" s="110">
        <f>Barriers!I80</f>
        <v>13</v>
      </c>
      <c r="I28" s="110">
        <f>Barriers!I113</f>
        <v>13</v>
      </c>
      <c r="J28" s="110">
        <f>Barriers!I146</f>
        <v>13</v>
      </c>
      <c r="K28" s="68" t="s">
        <v>953</v>
      </c>
    </row>
    <row r="29" spans="1:12" ht="12.75" x14ac:dyDescent="0.2">
      <c r="A29" s="13">
        <v>28</v>
      </c>
      <c r="B29" s="111" t="s">
        <v>54</v>
      </c>
      <c r="C29" s="111" t="s">
        <v>700</v>
      </c>
      <c r="D29" s="13" t="s">
        <v>565</v>
      </c>
      <c r="E29" s="111" t="s">
        <v>723</v>
      </c>
      <c r="F29" s="110">
        <f>Barriers!I15</f>
        <v>4</v>
      </c>
      <c r="G29" s="110">
        <f>Barriers!I48</f>
        <v>3</v>
      </c>
      <c r="H29" s="110">
        <f>Barriers!I81</f>
        <v>3</v>
      </c>
      <c r="I29" s="110">
        <f>Barriers!I114</f>
        <v>3</v>
      </c>
      <c r="J29" s="110">
        <f>Barriers!I147</f>
        <v>3</v>
      </c>
      <c r="K29" s="68" t="s">
        <v>953</v>
      </c>
      <c r="L29" s="13" t="s">
        <v>953</v>
      </c>
    </row>
    <row r="30" spans="1:12" ht="12.75" x14ac:dyDescent="0.2">
      <c r="A30" s="13">
        <v>29</v>
      </c>
      <c r="B30" s="111" t="s">
        <v>54</v>
      </c>
      <c r="C30" s="111" t="s">
        <v>700</v>
      </c>
      <c r="D30" s="13" t="s">
        <v>565</v>
      </c>
      <c r="E30" s="111" t="s">
        <v>724</v>
      </c>
      <c r="F30" s="110">
        <f>Barriers!I16</f>
        <v>24</v>
      </c>
      <c r="G30" s="110">
        <f>Barriers!I49</f>
        <v>1</v>
      </c>
      <c r="H30" s="110">
        <f>Barriers!I82</f>
        <v>0</v>
      </c>
      <c r="I30" s="110">
        <f>Barriers!I115</f>
        <v>0</v>
      </c>
      <c r="J30" s="110">
        <f>Barriers!I148</f>
        <v>0</v>
      </c>
      <c r="K30" s="68" t="s">
        <v>953</v>
      </c>
      <c r="L30" s="13" t="s">
        <v>953</v>
      </c>
    </row>
    <row r="31" spans="1:12" ht="12.75" x14ac:dyDescent="0.2">
      <c r="A31" s="13">
        <v>30</v>
      </c>
      <c r="B31" s="111" t="s">
        <v>54</v>
      </c>
      <c r="C31" s="111" t="s">
        <v>700</v>
      </c>
      <c r="D31" s="13" t="s">
        <v>565</v>
      </c>
      <c r="E31" s="111" t="s">
        <v>581</v>
      </c>
      <c r="F31" s="110">
        <f>Barriers!I17</f>
        <v>19</v>
      </c>
      <c r="G31" s="110">
        <f>Barriers!I50</f>
        <v>2</v>
      </c>
      <c r="H31" s="110">
        <f>Barriers!I83</f>
        <v>0</v>
      </c>
      <c r="I31" s="110">
        <f>Barriers!I116</f>
        <v>0</v>
      </c>
      <c r="J31" s="110">
        <f>Barriers!I149</f>
        <v>0</v>
      </c>
      <c r="K31" s="68" t="s">
        <v>953</v>
      </c>
    </row>
    <row r="32" spans="1:12" ht="12.75" x14ac:dyDescent="0.2">
      <c r="A32" s="13">
        <v>31</v>
      </c>
      <c r="B32" s="111" t="s">
        <v>54</v>
      </c>
      <c r="C32" s="111" t="s">
        <v>698</v>
      </c>
      <c r="D32" s="13" t="s">
        <v>570</v>
      </c>
      <c r="E32" s="111" t="s">
        <v>742</v>
      </c>
      <c r="F32" s="110">
        <f>Barriers!I18</f>
        <v>0</v>
      </c>
      <c r="G32" s="110">
        <f>Barriers!I51</f>
        <v>0</v>
      </c>
      <c r="H32" s="110">
        <f>Barriers!I84</f>
        <v>1</v>
      </c>
      <c r="I32" s="110">
        <f>Barriers!I117</f>
        <v>1</v>
      </c>
      <c r="J32" s="110">
        <f>Barriers!I150</f>
        <v>1</v>
      </c>
      <c r="K32" s="68"/>
      <c r="L32" s="13" t="s">
        <v>953</v>
      </c>
    </row>
    <row r="33" spans="1:12" ht="12.75" x14ac:dyDescent="0.2">
      <c r="A33" s="13">
        <v>32</v>
      </c>
      <c r="B33" s="111" t="s">
        <v>54</v>
      </c>
      <c r="C33" s="111" t="s">
        <v>698</v>
      </c>
      <c r="D33" s="13" t="s">
        <v>570</v>
      </c>
      <c r="E33" s="111" t="s">
        <v>725</v>
      </c>
      <c r="F33" s="110">
        <f>Barriers!I19</f>
        <v>8</v>
      </c>
      <c r="G33" s="110">
        <f>Barriers!I52</f>
        <v>8</v>
      </c>
      <c r="H33" s="110">
        <f>Barriers!I85</f>
        <v>12</v>
      </c>
      <c r="I33" s="110">
        <f>Barriers!I118</f>
        <v>11</v>
      </c>
      <c r="J33" s="110">
        <f>Barriers!I151</f>
        <v>11</v>
      </c>
      <c r="K33" s="68" t="s">
        <v>953</v>
      </c>
      <c r="L33" s="13" t="s">
        <v>953</v>
      </c>
    </row>
    <row r="34" spans="1:12" ht="12.75" x14ac:dyDescent="0.2">
      <c r="A34" s="13">
        <v>33</v>
      </c>
      <c r="B34" s="111" t="s">
        <v>54</v>
      </c>
      <c r="C34" s="111" t="s">
        <v>698</v>
      </c>
      <c r="D34" s="13" t="s">
        <v>570</v>
      </c>
      <c r="E34" s="111" t="s">
        <v>923</v>
      </c>
      <c r="F34" s="110">
        <f>Barriers!I20</f>
        <v>4</v>
      </c>
      <c r="G34" s="110">
        <f>Barriers!I53</f>
        <v>4</v>
      </c>
      <c r="H34" s="110">
        <f>Barriers!I86</f>
        <v>4</v>
      </c>
      <c r="I34" s="110">
        <f>Barriers!I119</f>
        <v>4</v>
      </c>
      <c r="J34" s="110">
        <f>Barriers!I152</f>
        <v>4</v>
      </c>
      <c r="K34" s="68" t="s">
        <v>953</v>
      </c>
    </row>
    <row r="35" spans="1:12" ht="12.75" x14ac:dyDescent="0.2">
      <c r="A35" s="13">
        <v>34</v>
      </c>
      <c r="B35" s="111" t="s">
        <v>54</v>
      </c>
      <c r="C35" s="111" t="s">
        <v>698</v>
      </c>
      <c r="D35" s="13" t="s">
        <v>570</v>
      </c>
      <c r="E35" s="111" t="s">
        <v>726</v>
      </c>
      <c r="F35" s="110">
        <f>Barriers!I21</f>
        <v>15</v>
      </c>
      <c r="G35" s="110">
        <f>Barriers!I54</f>
        <v>11</v>
      </c>
      <c r="H35" s="110">
        <f>Barriers!I87</f>
        <v>11</v>
      </c>
      <c r="I35" s="110">
        <f>Barriers!I120</f>
        <v>9</v>
      </c>
      <c r="J35" s="110">
        <f>Barriers!I153</f>
        <v>9</v>
      </c>
      <c r="K35" s="68" t="s">
        <v>953</v>
      </c>
    </row>
    <row r="36" spans="1:12" ht="12.75" x14ac:dyDescent="0.2">
      <c r="A36" s="13">
        <v>35</v>
      </c>
      <c r="B36" s="111" t="s">
        <v>54</v>
      </c>
      <c r="C36" s="111" t="s">
        <v>698</v>
      </c>
      <c r="D36" s="13" t="s">
        <v>568</v>
      </c>
      <c r="E36" s="111" t="s">
        <v>727</v>
      </c>
      <c r="F36" s="110">
        <f>Barriers!I22</f>
        <v>6</v>
      </c>
      <c r="G36" s="110">
        <f>Barriers!I55</f>
        <v>1</v>
      </c>
      <c r="H36" s="110">
        <f>Barriers!I88</f>
        <v>0</v>
      </c>
      <c r="I36" s="110">
        <f>Barriers!I121</f>
        <v>0</v>
      </c>
      <c r="J36" s="110">
        <f>Barriers!I154</f>
        <v>0</v>
      </c>
      <c r="K36" s="68" t="s">
        <v>953</v>
      </c>
      <c r="L36" s="13" t="s">
        <v>953</v>
      </c>
    </row>
    <row r="37" spans="1:12" ht="12.75" x14ac:dyDescent="0.2">
      <c r="A37" s="13">
        <v>36</v>
      </c>
      <c r="B37" s="111" t="s">
        <v>54</v>
      </c>
      <c r="C37" s="111" t="s">
        <v>698</v>
      </c>
      <c r="D37" s="13" t="s">
        <v>568</v>
      </c>
      <c r="E37" s="111" t="s">
        <v>728</v>
      </c>
      <c r="F37" s="110">
        <f>Barriers!I23</f>
        <v>1</v>
      </c>
      <c r="G37" s="110">
        <f>Barriers!I56</f>
        <v>1</v>
      </c>
      <c r="H37" s="110">
        <f>Barriers!I89</f>
        <v>1</v>
      </c>
      <c r="I37" s="110">
        <f>Barriers!I122</f>
        <v>1</v>
      </c>
      <c r="J37" s="110">
        <f>Barriers!I155</f>
        <v>1</v>
      </c>
      <c r="K37" s="68"/>
    </row>
    <row r="38" spans="1:12" ht="12.75" x14ac:dyDescent="0.2">
      <c r="A38" s="13">
        <v>37</v>
      </c>
      <c r="B38" s="111" t="s">
        <v>54</v>
      </c>
      <c r="C38" s="111" t="s">
        <v>698</v>
      </c>
      <c r="D38" s="13" t="s">
        <v>569</v>
      </c>
      <c r="E38" s="111" t="s">
        <v>729</v>
      </c>
      <c r="F38" s="110">
        <f>Barriers!I24</f>
        <v>5</v>
      </c>
      <c r="G38" s="110">
        <f>Barriers!I57</f>
        <v>0</v>
      </c>
      <c r="H38" s="110">
        <f>Barriers!I90</f>
        <v>0</v>
      </c>
      <c r="I38" s="110">
        <f>Barriers!I123</f>
        <v>0</v>
      </c>
      <c r="J38" s="110">
        <f>Barriers!I156</f>
        <v>0</v>
      </c>
      <c r="K38" s="68" t="s">
        <v>953</v>
      </c>
      <c r="L38" s="13" t="s">
        <v>953</v>
      </c>
    </row>
    <row r="39" spans="1:12" ht="12.75" x14ac:dyDescent="0.2">
      <c r="A39" s="13">
        <v>38</v>
      </c>
      <c r="B39" s="111" t="s">
        <v>54</v>
      </c>
      <c r="C39" s="111" t="s">
        <v>698</v>
      </c>
      <c r="D39" s="13" t="s">
        <v>569</v>
      </c>
      <c r="E39" s="111" t="s">
        <v>730</v>
      </c>
      <c r="F39" s="110">
        <f>Barriers!I25</f>
        <v>10</v>
      </c>
      <c r="G39" s="110">
        <f>Barriers!I58</f>
        <v>5</v>
      </c>
      <c r="H39" s="110">
        <f>Barriers!I91</f>
        <v>3</v>
      </c>
      <c r="I39" s="110">
        <f>Barriers!I124</f>
        <v>3</v>
      </c>
      <c r="J39" s="110">
        <f>Barriers!I157</f>
        <v>3</v>
      </c>
      <c r="K39" s="68" t="s">
        <v>953</v>
      </c>
      <c r="L39" s="13" t="s">
        <v>953</v>
      </c>
    </row>
    <row r="40" spans="1:12" ht="12.75" x14ac:dyDescent="0.2">
      <c r="A40" s="13">
        <v>39</v>
      </c>
      <c r="B40" s="111" t="s">
        <v>54</v>
      </c>
      <c r="C40" s="111" t="s">
        <v>698</v>
      </c>
      <c r="D40" s="13" t="s">
        <v>569</v>
      </c>
      <c r="E40" s="111" t="s">
        <v>731</v>
      </c>
      <c r="F40" s="110">
        <f>Barriers!I26</f>
        <v>8</v>
      </c>
      <c r="G40" s="110">
        <f>Barriers!I59</f>
        <v>3</v>
      </c>
      <c r="H40" s="110">
        <f>Barriers!I92</f>
        <v>2</v>
      </c>
      <c r="I40" s="110">
        <f>Barriers!I125</f>
        <v>2</v>
      </c>
      <c r="J40" s="110">
        <f>Barriers!I158</f>
        <v>2</v>
      </c>
      <c r="K40" s="68" t="s">
        <v>953</v>
      </c>
    </row>
    <row r="41" spans="1:12" ht="12.75" x14ac:dyDescent="0.2">
      <c r="A41" s="13">
        <v>40</v>
      </c>
      <c r="B41" s="111" t="s">
        <v>54</v>
      </c>
      <c r="C41" s="111" t="s">
        <v>698</v>
      </c>
      <c r="D41" s="13" t="s">
        <v>567</v>
      </c>
      <c r="E41" s="111" t="s">
        <v>732</v>
      </c>
      <c r="F41" s="110">
        <f>Barriers!I27</f>
        <v>8</v>
      </c>
      <c r="G41" s="110">
        <f>Barriers!I60</f>
        <v>8</v>
      </c>
      <c r="H41" s="110">
        <f>Barriers!I93</f>
        <v>2</v>
      </c>
      <c r="I41" s="110">
        <f>Barriers!I126</f>
        <v>2</v>
      </c>
      <c r="J41" s="110">
        <f>Barriers!I159</f>
        <v>2</v>
      </c>
      <c r="K41" s="68" t="s">
        <v>953</v>
      </c>
      <c r="L41" s="13" t="s">
        <v>953</v>
      </c>
    </row>
    <row r="42" spans="1:12" ht="12.75" x14ac:dyDescent="0.2">
      <c r="A42" s="13">
        <v>41</v>
      </c>
      <c r="B42" s="111" t="s">
        <v>54</v>
      </c>
      <c r="C42" s="111" t="s">
        <v>698</v>
      </c>
      <c r="D42" s="13" t="s">
        <v>567</v>
      </c>
      <c r="E42" s="111" t="s">
        <v>925</v>
      </c>
      <c r="F42" s="110">
        <f>Barriers!I28</f>
        <v>2</v>
      </c>
      <c r="G42" s="110">
        <f>Barriers!I61</f>
        <v>0</v>
      </c>
      <c r="H42" s="110">
        <f>Barriers!I94</f>
        <v>1</v>
      </c>
      <c r="I42" s="110">
        <f>Barriers!I127</f>
        <v>1</v>
      </c>
      <c r="J42" s="110">
        <f>Barriers!I160</f>
        <v>1</v>
      </c>
      <c r="K42" s="68"/>
      <c r="L42" s="13" t="s">
        <v>953</v>
      </c>
    </row>
    <row r="43" spans="1:12" ht="12.75" x14ac:dyDescent="0.2">
      <c r="A43" s="13">
        <v>42</v>
      </c>
      <c r="B43" s="111" t="s">
        <v>54</v>
      </c>
      <c r="C43" s="111" t="s">
        <v>698</v>
      </c>
      <c r="D43" s="13" t="s">
        <v>567</v>
      </c>
      <c r="E43" s="111" t="s">
        <v>733</v>
      </c>
      <c r="F43" s="110">
        <f>Barriers!I29</f>
        <v>5</v>
      </c>
      <c r="G43" s="110">
        <f>Barriers!I62</f>
        <v>5</v>
      </c>
      <c r="H43" s="110">
        <f>Barriers!I95</f>
        <v>4</v>
      </c>
      <c r="I43" s="110">
        <f>Barriers!I128</f>
        <v>4</v>
      </c>
      <c r="J43" s="110">
        <f>Barriers!I161</f>
        <v>4</v>
      </c>
      <c r="K43" s="68" t="s">
        <v>953</v>
      </c>
    </row>
    <row r="44" spans="1:12" ht="12.75" x14ac:dyDescent="0.2">
      <c r="A44" s="13">
        <v>43</v>
      </c>
      <c r="B44" s="111" t="s">
        <v>54</v>
      </c>
      <c r="C44" s="111" t="s">
        <v>698</v>
      </c>
      <c r="D44" s="13" t="s">
        <v>566</v>
      </c>
      <c r="E44" s="111" t="s">
        <v>734</v>
      </c>
      <c r="F44" s="110">
        <f>Barriers!I30</f>
        <v>9</v>
      </c>
      <c r="G44" s="110">
        <f>Barriers!I63</f>
        <v>0</v>
      </c>
      <c r="H44" s="110">
        <f>Barriers!I96</f>
        <v>0</v>
      </c>
      <c r="I44" s="110">
        <f>Barriers!I129</f>
        <v>0</v>
      </c>
      <c r="J44" s="110">
        <f>Barriers!I162</f>
        <v>0</v>
      </c>
      <c r="K44" s="68" t="s">
        <v>953</v>
      </c>
      <c r="L44" s="13" t="s">
        <v>953</v>
      </c>
    </row>
    <row r="45" spans="1:12" ht="12.75" x14ac:dyDescent="0.2">
      <c r="A45" s="13">
        <v>44</v>
      </c>
      <c r="B45" s="111" t="s">
        <v>54</v>
      </c>
      <c r="C45" s="111" t="s">
        <v>698</v>
      </c>
      <c r="D45" s="13" t="s">
        <v>566</v>
      </c>
      <c r="E45" s="111" t="s">
        <v>735</v>
      </c>
      <c r="F45" s="110">
        <f>Barriers!I31</f>
        <v>1</v>
      </c>
      <c r="G45" s="110">
        <f>Barriers!I64</f>
        <v>0</v>
      </c>
      <c r="H45" s="110">
        <f>Barriers!I97</f>
        <v>0</v>
      </c>
      <c r="I45" s="110">
        <f>Barriers!I130</f>
        <v>0</v>
      </c>
      <c r="J45" s="110">
        <f>Barriers!I163</f>
        <v>0</v>
      </c>
      <c r="K45" s="68"/>
      <c r="L45" s="13" t="s">
        <v>953</v>
      </c>
    </row>
    <row r="46" spans="1:12" ht="12.75" x14ac:dyDescent="0.2">
      <c r="A46" s="13">
        <v>45</v>
      </c>
      <c r="B46" s="111" t="s">
        <v>54</v>
      </c>
      <c r="C46" s="111" t="s">
        <v>698</v>
      </c>
      <c r="D46" s="13" t="s">
        <v>566</v>
      </c>
      <c r="E46" s="111" t="s">
        <v>736</v>
      </c>
      <c r="F46" s="110">
        <f>Barriers!I32</f>
        <v>1</v>
      </c>
      <c r="G46" s="110">
        <f>Barriers!I65</f>
        <v>1</v>
      </c>
      <c r="H46" s="110">
        <f>Barriers!I98</f>
        <v>0</v>
      </c>
      <c r="I46" s="110">
        <f>Barriers!I131</f>
        <v>0</v>
      </c>
      <c r="J46" s="110">
        <f>Barriers!I164</f>
        <v>0</v>
      </c>
      <c r="K46" s="68"/>
      <c r="L46" s="13" t="s">
        <v>953</v>
      </c>
    </row>
    <row r="47" spans="1:12" ht="12.75" x14ac:dyDescent="0.2">
      <c r="A47" s="13">
        <v>46</v>
      </c>
      <c r="B47" s="111" t="s">
        <v>54</v>
      </c>
      <c r="C47" s="111" t="s">
        <v>698</v>
      </c>
      <c r="D47" s="13" t="s">
        <v>566</v>
      </c>
      <c r="E47" s="111" t="s">
        <v>737</v>
      </c>
      <c r="F47" s="110">
        <f>Barriers!I33</f>
        <v>16</v>
      </c>
      <c r="G47" s="110">
        <f>Barriers!I66</f>
        <v>4</v>
      </c>
      <c r="H47" s="110">
        <f>Barriers!I99</f>
        <v>9</v>
      </c>
      <c r="I47" s="110">
        <f>Barriers!I132</f>
        <v>9</v>
      </c>
      <c r="J47" s="110">
        <f>Barriers!I165</f>
        <v>9</v>
      </c>
      <c r="K47" s="68" t="s">
        <v>953</v>
      </c>
      <c r="L47" s="13" t="s">
        <v>953</v>
      </c>
    </row>
    <row r="48" spans="1:12" ht="12.75" x14ac:dyDescent="0.2">
      <c r="A48" s="13">
        <v>47</v>
      </c>
      <c r="B48" s="111" t="s">
        <v>54</v>
      </c>
      <c r="C48" s="111" t="s">
        <v>698</v>
      </c>
      <c r="D48" s="13" t="s">
        <v>566</v>
      </c>
      <c r="E48" s="111" t="s">
        <v>738</v>
      </c>
      <c r="F48" s="110">
        <f>Barriers!I34</f>
        <v>18</v>
      </c>
      <c r="G48" s="110">
        <f>Barriers!I67</f>
        <v>16</v>
      </c>
      <c r="H48" s="110">
        <f>Barriers!I100</f>
        <v>20</v>
      </c>
      <c r="I48" s="110">
        <f>Barriers!I133</f>
        <v>17</v>
      </c>
      <c r="J48" s="110">
        <f>Barriers!I166</f>
        <v>17</v>
      </c>
      <c r="K48" s="68" t="s">
        <v>953</v>
      </c>
    </row>
  </sheetData>
  <autoFilter ref="A1:L1" xr:uid="{90C52102-29FB-4F7D-B33A-F838FBF5DC2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19</vt:i4>
      </vt:variant>
      <vt:variant>
        <vt:lpstr>Rangos con nombre</vt:lpstr>
      </vt:variant>
      <vt:variant>
        <vt:i4>3</vt:i4>
      </vt:variant>
    </vt:vector>
  </HeadingPairs>
  <TitlesOfParts>
    <vt:vector size="22" baseType="lpstr">
      <vt:lpstr>Notes</vt:lpstr>
      <vt:lpstr>ConspecificsCorrections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Sample_Sizes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LRAV</cp:lastModifiedBy>
  <dcterms:created xsi:type="dcterms:W3CDTF">2021-09-28T15:58:51Z</dcterms:created>
  <dcterms:modified xsi:type="dcterms:W3CDTF">2024-03-29T01:47:49Z</dcterms:modified>
</cp:coreProperties>
</file>