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1_Localities\"/>
    </mc:Choice>
  </mc:AlternateContent>
  <xr:revisionPtr revIDLastSave="0" documentId="13_ncr:1_{17D9C580-D105-4014-AEC4-92E0C24FF9B1}" xr6:coauthVersionLast="47" xr6:coauthVersionMax="47" xr10:uidLastSave="{00000000-0000-0000-0000-000000000000}"/>
  <bookViews>
    <workbookView xWindow="13550" yWindow="-3240" windowWidth="19420" windowHeight="10420" firstSheet="10" activeTab="13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  <sheet name="Sample_Sizes" sheetId="30" r:id="rId18"/>
  </sheets>
  <definedNames>
    <definedName name="_xlnm._FilterDatabase" localSheetId="8" hidden="1">'2001_Fertilities'!$A$1:$AJ$74</definedName>
    <definedName name="_xlnm._FilterDatabase" localSheetId="9" hidden="1">'2001_Fertilities_R'!$A$1:$F$1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'2019_R'!$A$1:$H$1</definedName>
    <definedName name="_xlnm._FilterDatabase" localSheetId="11" hidden="1">'2019_Raw'!$A$1:$AN$294</definedName>
    <definedName name="_xlnm._FilterDatabase" localSheetId="13" hidden="1">'2019_Summaries'!$A$1:$Q$20</definedName>
    <definedName name="_xlnm._FilterDatabase" localSheetId="15" hidden="1">Absolute_Isolation!$A$1:$L$49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4" hidden="1">Barriers!$A$2:$K$34</definedName>
    <definedName name="_xlnm._FilterDatabase" localSheetId="16" hidden="1">Cumulative_Contribution!$A$1:$L$48</definedName>
    <definedName name="_xlnm._FilterDatabase" localSheetId="17" hidden="1">Sample_Sizes!$A$1:$L$1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3" l="1"/>
  <c r="E2" i="17"/>
  <c r="K4" i="1"/>
  <c r="J48" i="30"/>
  <c r="I48" i="30"/>
  <c r="H48" i="30"/>
  <c r="G48" i="30"/>
  <c r="J47" i="30"/>
  <c r="I47" i="30"/>
  <c r="H47" i="30"/>
  <c r="G47" i="30"/>
  <c r="J46" i="30"/>
  <c r="I46" i="30"/>
  <c r="H46" i="30"/>
  <c r="G46" i="30"/>
  <c r="J45" i="30"/>
  <c r="I45" i="30"/>
  <c r="H45" i="30"/>
  <c r="G45" i="30"/>
  <c r="J44" i="30"/>
  <c r="I44" i="30"/>
  <c r="H44" i="30"/>
  <c r="G44" i="30"/>
  <c r="J43" i="30"/>
  <c r="I43" i="30"/>
  <c r="H43" i="30"/>
  <c r="G43" i="30"/>
  <c r="J42" i="30"/>
  <c r="I42" i="30"/>
  <c r="H42" i="30"/>
  <c r="G42" i="30"/>
  <c r="J41" i="30"/>
  <c r="I41" i="30"/>
  <c r="H41" i="30"/>
  <c r="G41" i="30"/>
  <c r="J40" i="30"/>
  <c r="I40" i="30"/>
  <c r="H40" i="30"/>
  <c r="G40" i="30"/>
  <c r="J39" i="30"/>
  <c r="I39" i="30"/>
  <c r="H39" i="30"/>
  <c r="G39" i="30"/>
  <c r="J38" i="30"/>
  <c r="I38" i="30"/>
  <c r="H38" i="30"/>
  <c r="G38" i="30"/>
  <c r="J37" i="30"/>
  <c r="I37" i="30"/>
  <c r="H37" i="30"/>
  <c r="G37" i="30"/>
  <c r="J36" i="30"/>
  <c r="I36" i="30"/>
  <c r="H36" i="30"/>
  <c r="G36" i="30"/>
  <c r="J35" i="30"/>
  <c r="I35" i="30"/>
  <c r="H35" i="30"/>
  <c r="G35" i="30"/>
  <c r="J34" i="30"/>
  <c r="I34" i="30"/>
  <c r="H34" i="30"/>
  <c r="G34" i="30"/>
  <c r="J33" i="30"/>
  <c r="I33" i="30"/>
  <c r="H33" i="30"/>
  <c r="G33" i="30"/>
  <c r="J32" i="30"/>
  <c r="I32" i="30"/>
  <c r="H32" i="30"/>
  <c r="G32" i="30"/>
  <c r="J31" i="30"/>
  <c r="I31" i="30"/>
  <c r="H31" i="30"/>
  <c r="G31" i="30"/>
  <c r="J30" i="30"/>
  <c r="I30" i="30"/>
  <c r="H30" i="30"/>
  <c r="G30" i="30"/>
  <c r="J29" i="30"/>
  <c r="I29" i="30"/>
  <c r="H29" i="30"/>
  <c r="G29" i="30"/>
  <c r="J28" i="30"/>
  <c r="I28" i="30"/>
  <c r="H28" i="30"/>
  <c r="G28" i="30"/>
  <c r="J27" i="30"/>
  <c r="I27" i="30"/>
  <c r="H27" i="30"/>
  <c r="G27" i="30"/>
  <c r="J26" i="30"/>
  <c r="I26" i="30"/>
  <c r="H26" i="30"/>
  <c r="G26" i="30"/>
  <c r="J25" i="30"/>
  <c r="I25" i="30"/>
  <c r="H25" i="30"/>
  <c r="G25" i="30"/>
  <c r="J24" i="30"/>
  <c r="I24" i="30"/>
  <c r="H24" i="30"/>
  <c r="G24" i="30"/>
  <c r="J23" i="30"/>
  <c r="I23" i="30"/>
  <c r="H23" i="30"/>
  <c r="G23" i="30"/>
  <c r="J22" i="30"/>
  <c r="I22" i="30"/>
  <c r="H22" i="30"/>
  <c r="G22" i="30"/>
  <c r="J21" i="30"/>
  <c r="I21" i="30"/>
  <c r="H21" i="30"/>
  <c r="G21" i="30"/>
  <c r="J20" i="30"/>
  <c r="I20" i="30"/>
  <c r="H20" i="30"/>
  <c r="G20" i="30"/>
  <c r="J19" i="30"/>
  <c r="I19" i="30"/>
  <c r="H19" i="30"/>
  <c r="G19" i="30"/>
  <c r="J18" i="30"/>
  <c r="I18" i="30"/>
  <c r="H18" i="30"/>
  <c r="G18" i="30"/>
  <c r="J17" i="30"/>
  <c r="I17" i="30"/>
  <c r="H17" i="30"/>
  <c r="G17" i="30"/>
  <c r="J16" i="30"/>
  <c r="I16" i="30"/>
  <c r="H16" i="30"/>
  <c r="G16" i="30"/>
  <c r="J15" i="30"/>
  <c r="I15" i="30"/>
  <c r="H15" i="30"/>
  <c r="G15" i="30"/>
  <c r="J14" i="30"/>
  <c r="I14" i="30"/>
  <c r="H14" i="30"/>
  <c r="G14" i="30"/>
  <c r="J13" i="30"/>
  <c r="I13" i="30"/>
  <c r="H13" i="30"/>
  <c r="G13" i="30"/>
  <c r="J12" i="30"/>
  <c r="I12" i="30"/>
  <c r="H12" i="30"/>
  <c r="G12" i="30"/>
  <c r="J11" i="30"/>
  <c r="I11" i="30"/>
  <c r="H11" i="30"/>
  <c r="G11" i="30"/>
  <c r="J10" i="30"/>
  <c r="I10" i="30"/>
  <c r="H10" i="30"/>
  <c r="G10" i="30"/>
  <c r="J9" i="30"/>
  <c r="I9" i="30"/>
  <c r="H9" i="30"/>
  <c r="G9" i="30"/>
  <c r="J8" i="30"/>
  <c r="I8" i="30"/>
  <c r="H8" i="30"/>
  <c r="G8" i="30"/>
  <c r="J7" i="30"/>
  <c r="I7" i="30"/>
  <c r="H7" i="30"/>
  <c r="G7" i="30"/>
  <c r="J6" i="30"/>
  <c r="I6" i="30"/>
  <c r="H6" i="30"/>
  <c r="G6" i="30"/>
  <c r="J5" i="30"/>
  <c r="I5" i="30"/>
  <c r="H5" i="30"/>
  <c r="G5" i="30"/>
  <c r="J4" i="30"/>
  <c r="I4" i="30"/>
  <c r="H4" i="30"/>
  <c r="G4" i="30"/>
  <c r="J3" i="30"/>
  <c r="I3" i="30"/>
  <c r="H3" i="30"/>
  <c r="G3" i="30"/>
  <c r="J2" i="30"/>
  <c r="I2" i="30"/>
  <c r="H2" i="30"/>
  <c r="G2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F5" i="30"/>
  <c r="F4" i="30"/>
  <c r="F3" i="30"/>
  <c r="F2" i="30"/>
  <c r="J3" i="1"/>
  <c r="K3" i="1"/>
  <c r="J4" i="1"/>
  <c r="J7" i="1"/>
  <c r="K7" i="1"/>
  <c r="J8" i="1"/>
  <c r="K8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6" i="1"/>
  <c r="K36" i="1"/>
  <c r="J37" i="1"/>
  <c r="K37" i="1"/>
  <c r="J40" i="1"/>
  <c r="K40" i="1"/>
  <c r="J41" i="1"/>
  <c r="K41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9" i="1"/>
  <c r="K69" i="1"/>
  <c r="J70" i="1"/>
  <c r="K70" i="1"/>
  <c r="J73" i="1"/>
  <c r="K73" i="1"/>
  <c r="J74" i="1"/>
  <c r="K74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2" i="1"/>
  <c r="K102" i="1"/>
  <c r="J103" i="1"/>
  <c r="K103" i="1"/>
  <c r="J106" i="1"/>
  <c r="K106" i="1"/>
  <c r="J107" i="1"/>
  <c r="K107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5" i="1"/>
  <c r="K135" i="1"/>
  <c r="J136" i="1"/>
  <c r="K136" i="1"/>
  <c r="J139" i="1"/>
  <c r="K139" i="1"/>
  <c r="J140" i="1"/>
  <c r="K140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G3" i="23"/>
  <c r="H3" i="23" s="1"/>
  <c r="I3" i="23" s="1"/>
  <c r="J3" i="23" s="1"/>
  <c r="K3" i="23" s="1"/>
  <c r="G4" i="23"/>
  <c r="H4" i="23" s="1"/>
  <c r="I4" i="23" s="1"/>
  <c r="J4" i="23" s="1"/>
  <c r="K4" i="23" s="1"/>
  <c r="G5" i="23"/>
  <c r="H5" i="23" s="1"/>
  <c r="I5" i="23" s="1"/>
  <c r="J5" i="23" s="1"/>
  <c r="K5" i="23" s="1"/>
  <c r="G6" i="23"/>
  <c r="H6" i="23" s="1"/>
  <c r="I6" i="23" s="1"/>
  <c r="J6" i="23" s="1"/>
  <c r="K6" i="23" s="1"/>
  <c r="G7" i="23"/>
  <c r="H7" i="23" s="1"/>
  <c r="I7" i="23" s="1"/>
  <c r="J7" i="23" s="1"/>
  <c r="K7" i="23" s="1"/>
  <c r="G8" i="23"/>
  <c r="H8" i="23" s="1"/>
  <c r="I8" i="23" s="1"/>
  <c r="J8" i="23" s="1"/>
  <c r="K8" i="23" s="1"/>
  <c r="G9" i="23"/>
  <c r="H9" i="23" s="1"/>
  <c r="I9" i="23" s="1"/>
  <c r="J9" i="23" s="1"/>
  <c r="K9" i="23" s="1"/>
  <c r="G10" i="23"/>
  <c r="H10" i="23" s="1"/>
  <c r="I10" i="23" s="1"/>
  <c r="J10" i="23" s="1"/>
  <c r="K10" i="23" s="1"/>
  <c r="G11" i="23"/>
  <c r="H11" i="23" s="1"/>
  <c r="I11" i="23" s="1"/>
  <c r="J11" i="23" s="1"/>
  <c r="K11" i="23" s="1"/>
  <c r="G12" i="23"/>
  <c r="H12" i="23" s="1"/>
  <c r="I12" i="23" s="1"/>
  <c r="J12" i="23" s="1"/>
  <c r="K12" i="23" s="1"/>
  <c r="G13" i="23"/>
  <c r="H13" i="23" s="1"/>
  <c r="I13" i="23" s="1"/>
  <c r="J13" i="23" s="1"/>
  <c r="K13" i="23" s="1"/>
  <c r="G14" i="23"/>
  <c r="H14" i="23" s="1"/>
  <c r="I14" i="23" s="1"/>
  <c r="J14" i="23" s="1"/>
  <c r="K14" i="23" s="1"/>
  <c r="G15" i="23"/>
  <c r="H15" i="23" s="1"/>
  <c r="I15" i="23" s="1"/>
  <c r="J15" i="23" s="1"/>
  <c r="K15" i="23" s="1"/>
  <c r="G16" i="23"/>
  <c r="H16" i="23" s="1"/>
  <c r="I16" i="23" s="1"/>
  <c r="J16" i="23" s="1"/>
  <c r="K16" i="23" s="1"/>
  <c r="G17" i="23"/>
  <c r="H17" i="23" s="1"/>
  <c r="I17" i="23" s="1"/>
  <c r="J17" i="23" s="1"/>
  <c r="K17" i="23" s="1"/>
  <c r="G18" i="23"/>
  <c r="H18" i="23" s="1"/>
  <c r="I18" i="23" s="1"/>
  <c r="J18" i="23" s="1"/>
  <c r="K18" i="23" s="1"/>
  <c r="G19" i="23"/>
  <c r="H19" i="23" s="1"/>
  <c r="I19" i="23" s="1"/>
  <c r="J19" i="23" s="1"/>
  <c r="K19" i="23" s="1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14" i="23"/>
  <c r="B14" i="23"/>
  <c r="C14" i="23"/>
  <c r="D14" i="23"/>
  <c r="E14" i="23"/>
  <c r="F14" i="23"/>
  <c r="A15" i="23"/>
  <c r="B15" i="23"/>
  <c r="C15" i="23"/>
  <c r="D15" i="23"/>
  <c r="E15" i="23"/>
  <c r="F15" i="23"/>
  <c r="A16" i="23"/>
  <c r="B16" i="23"/>
  <c r="C16" i="23"/>
  <c r="D16" i="23"/>
  <c r="E16" i="23"/>
  <c r="F16" i="23"/>
  <c r="A17" i="23"/>
  <c r="B17" i="23"/>
  <c r="C17" i="23"/>
  <c r="D17" i="23"/>
  <c r="E17" i="23"/>
  <c r="F17" i="23"/>
  <c r="A18" i="23"/>
  <c r="B18" i="23"/>
  <c r="C18" i="23"/>
  <c r="D18" i="23"/>
  <c r="E18" i="23"/>
  <c r="F18" i="23"/>
  <c r="A19" i="23"/>
  <c r="B19" i="23"/>
  <c r="C19" i="23"/>
  <c r="D19" i="23"/>
  <c r="E19" i="23"/>
  <c r="F19" i="23"/>
  <c r="A20" i="23"/>
  <c r="B20" i="23"/>
  <c r="C20" i="23"/>
  <c r="D20" i="23"/>
  <c r="E20" i="23"/>
  <c r="F20" i="23"/>
  <c r="A21" i="23"/>
  <c r="B21" i="23"/>
  <c r="C21" i="23"/>
  <c r="D21" i="23"/>
  <c r="E21" i="23"/>
  <c r="F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F24" i="23"/>
  <c r="A25" i="23"/>
  <c r="B25" i="23"/>
  <c r="C25" i="23"/>
  <c r="D25" i="23"/>
  <c r="E25" i="23"/>
  <c r="F25" i="23"/>
  <c r="A26" i="23"/>
  <c r="B26" i="23"/>
  <c r="C26" i="23"/>
  <c r="D26" i="23"/>
  <c r="E26" i="23"/>
  <c r="F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F29" i="23"/>
  <c r="A30" i="23"/>
  <c r="B30" i="23"/>
  <c r="C30" i="23"/>
  <c r="D30" i="23"/>
  <c r="E30" i="23"/>
  <c r="F30" i="23"/>
  <c r="A31" i="23"/>
  <c r="B31" i="23"/>
  <c r="C31" i="23"/>
  <c r="D31" i="23"/>
  <c r="E31" i="23"/>
  <c r="F31" i="23"/>
  <c r="A32" i="23"/>
  <c r="B32" i="23"/>
  <c r="C32" i="23"/>
  <c r="D32" i="23"/>
  <c r="E32" i="23"/>
  <c r="F32" i="23"/>
  <c r="A33" i="23"/>
  <c r="B33" i="23"/>
  <c r="C33" i="23"/>
  <c r="D33" i="23"/>
  <c r="E33" i="23"/>
  <c r="F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F36" i="23"/>
  <c r="A37" i="23"/>
  <c r="B37" i="23"/>
  <c r="C37" i="23"/>
  <c r="D37" i="23"/>
  <c r="E37" i="23"/>
  <c r="F37" i="23"/>
  <c r="A38" i="23"/>
  <c r="B38" i="23"/>
  <c r="C38" i="23"/>
  <c r="D38" i="23"/>
  <c r="E38" i="23"/>
  <c r="F38" i="23"/>
  <c r="A39" i="23"/>
  <c r="B39" i="23"/>
  <c r="C39" i="23"/>
  <c r="D39" i="23"/>
  <c r="E39" i="23"/>
  <c r="F39" i="23"/>
  <c r="A40" i="23"/>
  <c r="B40" i="23"/>
  <c r="C40" i="23"/>
  <c r="D40" i="23"/>
  <c r="E40" i="23"/>
  <c r="F40" i="23"/>
  <c r="A41" i="23"/>
  <c r="B41" i="23"/>
  <c r="C41" i="23"/>
  <c r="D41" i="23"/>
  <c r="E41" i="23"/>
  <c r="F41" i="23"/>
  <c r="A42" i="23"/>
  <c r="B42" i="23"/>
  <c r="C42" i="23"/>
  <c r="D42" i="23"/>
  <c r="E42" i="23"/>
  <c r="F42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5" i="23"/>
  <c r="B45" i="23"/>
  <c r="C45" i="23"/>
  <c r="D45" i="23"/>
  <c r="E45" i="23"/>
  <c r="F45" i="23"/>
  <c r="A46" i="23"/>
  <c r="B46" i="23"/>
  <c r="C46" i="23"/>
  <c r="D46" i="23"/>
  <c r="E46" i="23"/>
  <c r="F46" i="23"/>
  <c r="A47" i="23"/>
  <c r="B47" i="23"/>
  <c r="C47" i="23"/>
  <c r="D47" i="23"/>
  <c r="E47" i="23"/>
  <c r="F47" i="23"/>
  <c r="A48" i="23"/>
  <c r="B48" i="23"/>
  <c r="C48" i="23"/>
  <c r="D48" i="23"/>
  <c r="E48" i="23"/>
  <c r="F48" i="23"/>
  <c r="B2" i="23"/>
  <c r="C2" i="23"/>
  <c r="D2" i="23"/>
  <c r="E2" i="23"/>
  <c r="F2" i="23"/>
  <c r="G2" i="23"/>
  <c r="A2" i="23"/>
  <c r="F8" i="5"/>
  <c r="G8" i="5"/>
  <c r="H8" i="5"/>
  <c r="I8" i="5"/>
  <c r="J8" i="5"/>
  <c r="K8" i="5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7" i="1"/>
  <c r="G147" i="1"/>
  <c r="F148" i="1"/>
  <c r="G148" i="1"/>
  <c r="F150" i="1"/>
  <c r="G150" i="1"/>
  <c r="F154" i="1"/>
  <c r="G154" i="1"/>
  <c r="F156" i="1"/>
  <c r="G156" i="1"/>
  <c r="F159" i="1"/>
  <c r="G159" i="1"/>
  <c r="F162" i="1"/>
  <c r="G162" i="1"/>
  <c r="E162" i="1"/>
  <c r="E159" i="1"/>
  <c r="E156" i="1"/>
  <c r="E154" i="1"/>
  <c r="E150" i="1"/>
  <c r="E148" i="1"/>
  <c r="E147" i="1"/>
  <c r="E145" i="1"/>
  <c r="E144" i="1"/>
  <c r="E143" i="1"/>
  <c r="E142" i="1"/>
  <c r="E141" i="1"/>
  <c r="E140" i="1"/>
  <c r="E139" i="1"/>
  <c r="E138" i="1"/>
  <c r="E137" i="1"/>
  <c r="E136" i="1"/>
  <c r="E135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4" i="1"/>
  <c r="G114" i="1"/>
  <c r="F115" i="1"/>
  <c r="G115" i="1"/>
  <c r="F117" i="1"/>
  <c r="G117" i="1"/>
  <c r="F121" i="1"/>
  <c r="G121" i="1"/>
  <c r="F123" i="1"/>
  <c r="G123" i="1"/>
  <c r="F126" i="1"/>
  <c r="G126" i="1"/>
  <c r="F129" i="1"/>
  <c r="G129" i="1"/>
  <c r="E129" i="1"/>
  <c r="E126" i="1"/>
  <c r="E123" i="1"/>
  <c r="E121" i="1"/>
  <c r="E117" i="1"/>
  <c r="E115" i="1"/>
  <c r="E114" i="1"/>
  <c r="E112" i="1"/>
  <c r="E111" i="1"/>
  <c r="E110" i="1"/>
  <c r="E109" i="1"/>
  <c r="E108" i="1"/>
  <c r="E107" i="1"/>
  <c r="E106" i="1"/>
  <c r="E105" i="1"/>
  <c r="E104" i="1"/>
  <c r="E103" i="1"/>
  <c r="E102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1" i="1"/>
  <c r="G81" i="1"/>
  <c r="F82" i="1"/>
  <c r="G82" i="1"/>
  <c r="F84" i="1"/>
  <c r="G84" i="1"/>
  <c r="F88" i="1"/>
  <c r="G88" i="1"/>
  <c r="F90" i="1"/>
  <c r="G90" i="1"/>
  <c r="F93" i="1"/>
  <c r="G93" i="1"/>
  <c r="F96" i="1"/>
  <c r="G96" i="1"/>
  <c r="E96" i="1"/>
  <c r="E93" i="1"/>
  <c r="E90" i="1"/>
  <c r="E88" i="1"/>
  <c r="E84" i="1"/>
  <c r="E82" i="1"/>
  <c r="E81" i="1"/>
  <c r="E79" i="1"/>
  <c r="E78" i="1"/>
  <c r="E77" i="1"/>
  <c r="E76" i="1"/>
  <c r="E75" i="1"/>
  <c r="E74" i="1"/>
  <c r="E73" i="1"/>
  <c r="E72" i="1"/>
  <c r="E71" i="1"/>
  <c r="E70" i="1"/>
  <c r="E69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8" i="1"/>
  <c r="G48" i="1"/>
  <c r="F49" i="1"/>
  <c r="G49" i="1"/>
  <c r="F51" i="1"/>
  <c r="G51" i="1"/>
  <c r="F55" i="1"/>
  <c r="G55" i="1"/>
  <c r="F57" i="1"/>
  <c r="G57" i="1"/>
  <c r="F60" i="1"/>
  <c r="G60" i="1"/>
  <c r="F63" i="1"/>
  <c r="G63" i="1"/>
  <c r="E63" i="1"/>
  <c r="E60" i="1"/>
  <c r="E57" i="1"/>
  <c r="E55" i="1"/>
  <c r="E51" i="1"/>
  <c r="E49" i="1"/>
  <c r="E48" i="1"/>
  <c r="E46" i="1"/>
  <c r="E45" i="1"/>
  <c r="E44" i="1"/>
  <c r="E43" i="1"/>
  <c r="E42" i="1"/>
  <c r="E41" i="1"/>
  <c r="E40" i="1"/>
  <c r="E39" i="1"/>
  <c r="E38" i="1"/>
  <c r="E37" i="1"/>
  <c r="E36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9" i="1"/>
  <c r="C34" i="20"/>
  <c r="D34" i="20"/>
  <c r="F34" i="20"/>
  <c r="G34" i="20"/>
  <c r="I34" i="20"/>
  <c r="J34" i="20"/>
  <c r="K34" i="20" s="1"/>
  <c r="M34" i="20"/>
  <c r="P34" i="20"/>
  <c r="Q34" i="20" s="1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I139" i="1"/>
  <c r="I135" i="1"/>
  <c r="I165" i="1"/>
  <c r="I164" i="1"/>
  <c r="I163" i="1"/>
  <c r="I162" i="1"/>
  <c r="I160" i="1"/>
  <c r="I159" i="1"/>
  <c r="I157" i="1"/>
  <c r="I156" i="1"/>
  <c r="I154" i="1"/>
  <c r="I151" i="1"/>
  <c r="I150" i="1"/>
  <c r="I148" i="1"/>
  <c r="I147" i="1"/>
  <c r="I144" i="1"/>
  <c r="I143" i="1"/>
  <c r="I142" i="1"/>
  <c r="I132" i="1"/>
  <c r="I131" i="1"/>
  <c r="I130" i="1"/>
  <c r="I129" i="1"/>
  <c r="I127" i="1"/>
  <c r="I126" i="1"/>
  <c r="I124" i="1"/>
  <c r="I123" i="1"/>
  <c r="I121" i="1"/>
  <c r="I118" i="1"/>
  <c r="I117" i="1"/>
  <c r="I115" i="1"/>
  <c r="I114" i="1"/>
  <c r="I111" i="1"/>
  <c r="I110" i="1"/>
  <c r="I109" i="1"/>
  <c r="I106" i="1"/>
  <c r="I102" i="1"/>
  <c r="I99" i="1"/>
  <c r="I98" i="1"/>
  <c r="I97" i="1"/>
  <c r="I96" i="1"/>
  <c r="I94" i="1"/>
  <c r="I93" i="1"/>
  <c r="I91" i="1"/>
  <c r="I90" i="1"/>
  <c r="I88" i="1"/>
  <c r="I85" i="1"/>
  <c r="I84" i="1"/>
  <c r="I82" i="1"/>
  <c r="I81" i="1"/>
  <c r="I78" i="1"/>
  <c r="I77" i="1"/>
  <c r="I76" i="1"/>
  <c r="I73" i="1"/>
  <c r="I69" i="1"/>
  <c r="I66" i="1"/>
  <c r="I65" i="1"/>
  <c r="I64" i="1"/>
  <c r="I63" i="1"/>
  <c r="I61" i="1"/>
  <c r="I60" i="1"/>
  <c r="I58" i="1"/>
  <c r="I57" i="1"/>
  <c r="I55" i="1"/>
  <c r="I52" i="1"/>
  <c r="I51" i="1"/>
  <c r="I49" i="1"/>
  <c r="I48" i="1"/>
  <c r="I45" i="1"/>
  <c r="I44" i="1"/>
  <c r="I43" i="1"/>
  <c r="I40" i="1"/>
  <c r="I36" i="1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H34" i="20" l="1"/>
  <c r="E34" i="20"/>
  <c r="L34" i="20"/>
  <c r="O34" i="20" s="1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F18" i="26"/>
  <c r="F26" i="26"/>
  <c r="F11" i="26"/>
  <c r="F19" i="26"/>
  <c r="F27" i="26"/>
  <c r="F9" i="26"/>
  <c r="F28" i="26"/>
  <c r="F12" i="26"/>
  <c r="F20" i="26"/>
  <c r="F25" i="26"/>
  <c r="F5" i="26"/>
  <c r="F13" i="26"/>
  <c r="F21" i="26"/>
  <c r="F3" i="26"/>
  <c r="F6" i="26"/>
  <c r="F14" i="26"/>
  <c r="F22" i="26"/>
  <c r="F4" i="26"/>
  <c r="F7" i="26"/>
  <c r="F15" i="26"/>
  <c r="F23" i="26"/>
  <c r="F8" i="26"/>
  <c r="F16" i="26"/>
  <c r="F24" i="26"/>
  <c r="F17" i="26"/>
  <c r="A2" i="19" a="1"/>
  <c r="D26" i="26"/>
  <c r="P23" i="26"/>
  <c r="M28" i="26"/>
  <c r="P24" i="26"/>
  <c r="G23" i="26"/>
  <c r="A2" i="26"/>
  <c r="F2" i="26" s="1"/>
  <c r="J24" i="26"/>
  <c r="I25" i="26"/>
  <c r="P27" i="26"/>
  <c r="M25" i="26"/>
  <c r="G25" i="26"/>
  <c r="P28" i="26"/>
  <c r="Q28" i="26" s="1"/>
  <c r="P26" i="26"/>
  <c r="M23" i="26"/>
  <c r="C28" i="26"/>
  <c r="D23" i="26"/>
  <c r="G27" i="26"/>
  <c r="I24" i="26"/>
  <c r="C27" i="26"/>
  <c r="I33" i="1" s="1"/>
  <c r="F47" i="5" s="1"/>
  <c r="J25" i="26"/>
  <c r="J28" i="26"/>
  <c r="G28" i="26"/>
  <c r="C24" i="26"/>
  <c r="I30" i="1" s="1"/>
  <c r="F44" i="5" s="1"/>
  <c r="G24" i="26"/>
  <c r="C26" i="26"/>
  <c r="I32" i="1" s="1"/>
  <c r="F46" i="5" s="1"/>
  <c r="M27" i="26"/>
  <c r="I27" i="26"/>
  <c r="G26" i="26"/>
  <c r="M24" i="26"/>
  <c r="I28" i="26"/>
  <c r="I26" i="26"/>
  <c r="D28" i="26"/>
  <c r="M26" i="26"/>
  <c r="J23" i="26"/>
  <c r="J27" i="26"/>
  <c r="I23" i="26"/>
  <c r="D27" i="26"/>
  <c r="C23" i="26"/>
  <c r="I28" i="1" s="1"/>
  <c r="F42" i="5" s="1"/>
  <c r="D24" i="26"/>
  <c r="C25" i="26"/>
  <c r="I31" i="1" s="1"/>
  <c r="F45" i="5" s="1"/>
  <c r="D25" i="26"/>
  <c r="J26" i="26"/>
  <c r="P25" i="26"/>
  <c r="A2" i="27" a="1"/>
  <c r="C22" i="26"/>
  <c r="I27" i="1" s="1"/>
  <c r="F41" i="5" s="1"/>
  <c r="D20" i="26"/>
  <c r="D18" i="26"/>
  <c r="D16" i="26"/>
  <c r="D14" i="26"/>
  <c r="D12" i="26"/>
  <c r="D10" i="26"/>
  <c r="D8" i="26"/>
  <c r="D6" i="26"/>
  <c r="D4" i="26"/>
  <c r="P22" i="26"/>
  <c r="C20" i="26"/>
  <c r="I25" i="1" s="1"/>
  <c r="F39" i="5" s="1"/>
  <c r="C16" i="26"/>
  <c r="I19" i="1" s="1"/>
  <c r="F33" i="5" s="1"/>
  <c r="C14" i="26"/>
  <c r="C10" i="26"/>
  <c r="I12" i="1" s="1"/>
  <c r="F26" i="5" s="1"/>
  <c r="C6" i="26"/>
  <c r="C4" i="26"/>
  <c r="I3" i="1" s="1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I24" i="1" s="1"/>
  <c r="F38" i="5" s="1"/>
  <c r="C17" i="26"/>
  <c r="C15" i="26"/>
  <c r="I18" i="1" s="1"/>
  <c r="F32" i="5" s="1"/>
  <c r="C13" i="26"/>
  <c r="C11" i="26"/>
  <c r="I15" i="1" s="1"/>
  <c r="F29" i="5" s="1"/>
  <c r="C9" i="26"/>
  <c r="C7" i="26"/>
  <c r="I10" i="1" s="1"/>
  <c r="F24" i="5" s="1"/>
  <c r="J22" i="26"/>
  <c r="G20" i="26"/>
  <c r="G18" i="26"/>
  <c r="G16" i="26"/>
  <c r="G14" i="26"/>
  <c r="G12" i="26"/>
  <c r="G10" i="26"/>
  <c r="G8" i="26"/>
  <c r="G6" i="26"/>
  <c r="G4" i="26"/>
  <c r="J19" i="26"/>
  <c r="M22" i="26"/>
  <c r="C18" i="26"/>
  <c r="I22" i="1" s="1"/>
  <c r="F36" i="5" s="1"/>
  <c r="C12" i="26"/>
  <c r="I16" i="1" s="1"/>
  <c r="F30" i="5" s="1"/>
  <c r="C8" i="26"/>
  <c r="I11" i="1" s="1"/>
  <c r="F25" i="5" s="1"/>
  <c r="G11" i="26"/>
  <c r="G19" i="26"/>
  <c r="G9" i="26"/>
  <c r="C5" i="26"/>
  <c r="I7" i="1" s="1"/>
  <c r="F22" i="5" s="1"/>
  <c r="G3" i="26"/>
  <c r="H3" i="26" s="1"/>
  <c r="G7" i="26"/>
  <c r="G17" i="26"/>
  <c r="G21" i="26"/>
  <c r="G5" i="26"/>
  <c r="G15" i="26"/>
  <c r="C3" i="26"/>
  <c r="G13" i="26"/>
  <c r="P6" i="26"/>
  <c r="Q6" i="26" s="1"/>
  <c r="P19" i="26"/>
  <c r="M15" i="26"/>
  <c r="I16" i="26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P18" i="26"/>
  <c r="P11" i="26"/>
  <c r="J4" i="26"/>
  <c r="I18" i="26"/>
  <c r="I14" i="26"/>
  <c r="I9" i="26"/>
  <c r="M7" i="26"/>
  <c r="I8" i="26"/>
  <c r="M4" i="26"/>
  <c r="I20" i="26"/>
  <c r="J18" i="26"/>
  <c r="P17" i="26"/>
  <c r="Q17" i="26" s="1"/>
  <c r="M13" i="26"/>
  <c r="I12" i="26"/>
  <c r="I13" i="26"/>
  <c r="M10" i="26"/>
  <c r="J10" i="26"/>
  <c r="J5" i="26"/>
  <c r="M20" i="26"/>
  <c r="J12" i="26"/>
  <c r="I4" i="26"/>
  <c r="M16" i="26"/>
  <c r="I10" i="26"/>
  <c r="I21" i="26"/>
  <c r="P20" i="26"/>
  <c r="M14" i="26"/>
  <c r="I5" i="26"/>
  <c r="J17" i="26"/>
  <c r="I7" i="26"/>
  <c r="P9" i="26"/>
  <c r="Q9" i="26" s="1"/>
  <c r="P15" i="26"/>
  <c r="I6" i="26"/>
  <c r="P16" i="26"/>
  <c r="M3" i="26"/>
  <c r="P5" i="26"/>
  <c r="M19" i="26"/>
  <c r="I11" i="26"/>
  <c r="J15" i="26"/>
  <c r="P3" i="26"/>
  <c r="Q3" i="26" s="1"/>
  <c r="J3" i="26"/>
  <c r="J11" i="26"/>
  <c r="M17" i="26"/>
  <c r="P13" i="26"/>
  <c r="Q13" i="26" s="1"/>
  <c r="I15" i="26"/>
  <c r="M12" i="26"/>
  <c r="J21" i="26"/>
  <c r="M18" i="26"/>
  <c r="M9" i="26"/>
  <c r="P7" i="26"/>
  <c r="J6" i="26"/>
  <c r="M21" i="26"/>
  <c r="J20" i="26"/>
  <c r="M8" i="26"/>
  <c r="I3" i="26"/>
  <c r="P14" i="26"/>
  <c r="Q14" i="26" s="1"/>
  <c r="M6" i="26"/>
  <c r="P4" i="26"/>
  <c r="F20" i="5" l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45" i="5" s="1"/>
  <c r="Q8" i="26"/>
  <c r="K25" i="5" s="1"/>
  <c r="Q26" i="26"/>
  <c r="K46" i="5" s="1"/>
  <c r="Q15" i="26"/>
  <c r="K32" i="5" s="1"/>
  <c r="L19" i="26"/>
  <c r="Q19" i="26"/>
  <c r="K38" i="5" s="1"/>
  <c r="Q22" i="26"/>
  <c r="K41" i="5" s="1"/>
  <c r="E28" i="26"/>
  <c r="Q24" i="26"/>
  <c r="K44" i="5" s="1"/>
  <c r="Q12" i="26"/>
  <c r="K30" i="5" s="1"/>
  <c r="Q11" i="26"/>
  <c r="K29" i="5" s="1"/>
  <c r="Q5" i="26"/>
  <c r="K22" i="5" s="1"/>
  <c r="Q10" i="26"/>
  <c r="K26" i="5" s="1"/>
  <c r="Q4" i="26"/>
  <c r="K20" i="5" s="1"/>
  <c r="Q7" i="26"/>
  <c r="K24" i="5" s="1"/>
  <c r="Q16" i="26"/>
  <c r="K33" i="5" s="1"/>
  <c r="Q20" i="26"/>
  <c r="K39" i="5" s="1"/>
  <c r="Q18" i="26"/>
  <c r="K36" i="5" s="1"/>
  <c r="Q27" i="26"/>
  <c r="K47" i="5" s="1"/>
  <c r="Q23" i="26"/>
  <c r="K42" i="5" s="1"/>
  <c r="H11" i="26"/>
  <c r="H29" i="5" s="1"/>
  <c r="H15" i="26"/>
  <c r="H32" i="5" s="1"/>
  <c r="E24" i="26"/>
  <c r="G44" i="5" s="1"/>
  <c r="G44" i="23" s="1"/>
  <c r="H44" i="23" s="1"/>
  <c r="H13" i="26"/>
  <c r="H7" i="26"/>
  <c r="H24" i="5" s="1"/>
  <c r="H26" i="26"/>
  <c r="H46" i="5" s="1"/>
  <c r="H21" i="26"/>
  <c r="E6" i="26"/>
  <c r="H9" i="26"/>
  <c r="H22" i="26"/>
  <c r="H41" i="5" s="1"/>
  <c r="E22" i="26"/>
  <c r="G41" i="5" s="1"/>
  <c r="G41" i="23" s="1"/>
  <c r="H14" i="26"/>
  <c r="E7" i="26"/>
  <c r="G24" i="5" s="1"/>
  <c r="G24" i="23" s="1"/>
  <c r="E12" i="26"/>
  <c r="G30" i="5" s="1"/>
  <c r="G30" i="23" s="1"/>
  <c r="H16" i="26"/>
  <c r="H33" i="5" s="1"/>
  <c r="E9" i="26"/>
  <c r="E25" i="26"/>
  <c r="G45" i="5" s="1"/>
  <c r="G45" i="23" s="1"/>
  <c r="H45" i="23" s="1"/>
  <c r="H18" i="26"/>
  <c r="H36" i="5" s="1"/>
  <c r="E11" i="26"/>
  <c r="G29" i="5" s="1"/>
  <c r="G29" i="23" s="1"/>
  <c r="H17" i="26"/>
  <c r="H28" i="26"/>
  <c r="E14" i="26"/>
  <c r="E16" i="26"/>
  <c r="G33" i="5" s="1"/>
  <c r="G33" i="23" s="1"/>
  <c r="H19" i="26"/>
  <c r="H38" i="5" s="1"/>
  <c r="H4" i="26"/>
  <c r="H20" i="5" s="1"/>
  <c r="H20" i="26"/>
  <c r="H39" i="5" s="1"/>
  <c r="E13" i="26"/>
  <c r="E18" i="26"/>
  <c r="G36" i="5" s="1"/>
  <c r="G36" i="23" s="1"/>
  <c r="H27" i="26"/>
  <c r="H47" i="5" s="1"/>
  <c r="H25" i="26"/>
  <c r="H45" i="5" s="1"/>
  <c r="H23" i="26"/>
  <c r="H42" i="5" s="1"/>
  <c r="H5" i="26"/>
  <c r="H22" i="5" s="1"/>
  <c r="H6" i="26"/>
  <c r="E15" i="26"/>
  <c r="G32" i="5" s="1"/>
  <c r="G32" i="23" s="1"/>
  <c r="E4" i="26"/>
  <c r="G20" i="5" s="1"/>
  <c r="G20" i="23" s="1"/>
  <c r="E20" i="26"/>
  <c r="G39" i="5" s="1"/>
  <c r="G39" i="23" s="1"/>
  <c r="H24" i="26"/>
  <c r="H44" i="5" s="1"/>
  <c r="H8" i="26"/>
  <c r="H25" i="5" s="1"/>
  <c r="H25" i="23" s="1"/>
  <c r="E17" i="26"/>
  <c r="E27" i="26"/>
  <c r="G47" i="5" s="1"/>
  <c r="G47" i="23" s="1"/>
  <c r="E23" i="26"/>
  <c r="G42" i="5" s="1"/>
  <c r="G42" i="23" s="1"/>
  <c r="H42" i="23" s="1"/>
  <c r="H10" i="26"/>
  <c r="H26" i="5" s="1"/>
  <c r="E3" i="26"/>
  <c r="E19" i="26"/>
  <c r="G38" i="5" s="1"/>
  <c r="G38" i="23" s="1"/>
  <c r="H38" i="23" s="1"/>
  <c r="E8" i="26"/>
  <c r="G25" i="5" s="1"/>
  <c r="G25" i="23" s="1"/>
  <c r="H12" i="26"/>
  <c r="H30" i="5" s="1"/>
  <c r="E5" i="26"/>
  <c r="G22" i="5" s="1"/>
  <c r="G22" i="23" s="1"/>
  <c r="E21" i="26"/>
  <c r="E10" i="26"/>
  <c r="G26" i="5" s="1"/>
  <c r="G26" i="23" s="1"/>
  <c r="E26" i="26"/>
  <c r="G46" i="5" s="1"/>
  <c r="G46" i="23" s="1"/>
  <c r="K23" i="26"/>
  <c r="I42" i="5" s="1"/>
  <c r="L23" i="26"/>
  <c r="L26" i="26"/>
  <c r="K26" i="26"/>
  <c r="I46" i="5" s="1"/>
  <c r="K24" i="26"/>
  <c r="I44" i="5" s="1"/>
  <c r="L24" i="26"/>
  <c r="L28" i="26"/>
  <c r="O28" i="26" s="1"/>
  <c r="K28" i="26"/>
  <c r="L25" i="26"/>
  <c r="K25" i="26"/>
  <c r="I45" i="5" s="1"/>
  <c r="L27" i="26"/>
  <c r="K27" i="26"/>
  <c r="I47" i="5" s="1"/>
  <c r="K19" i="26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K10" i="26"/>
  <c r="I26" i="5" s="1"/>
  <c r="K22" i="26"/>
  <c r="I41" i="5" s="1"/>
  <c r="L22" i="26"/>
  <c r="K15" i="26"/>
  <c r="I32" i="5" s="1"/>
  <c r="L15" i="26"/>
  <c r="L3" i="26"/>
  <c r="O3" i="26" s="1"/>
  <c r="K3" i="26"/>
  <c r="K13" i="26"/>
  <c r="L13" i="26"/>
  <c r="O13" i="26" s="1"/>
  <c r="L8" i="26"/>
  <c r="K8" i="26"/>
  <c r="I25" i="5" s="1"/>
  <c r="L20" i="26"/>
  <c r="K20" i="26"/>
  <c r="I39" i="5" s="1"/>
  <c r="L17" i="26"/>
  <c r="O17" i="26" s="1"/>
  <c r="K17" i="26"/>
  <c r="K12" i="26"/>
  <c r="I30" i="5" s="1"/>
  <c r="L12" i="26"/>
  <c r="K7" i="26"/>
  <c r="I24" i="5" s="1"/>
  <c r="L7" i="26"/>
  <c r="K9" i="26"/>
  <c r="L9" i="26"/>
  <c r="O9" i="26" s="1"/>
  <c r="L14" i="26"/>
  <c r="O14" i="26" s="1"/>
  <c r="K14" i="26"/>
  <c r="L18" i="26"/>
  <c r="K18" i="26"/>
  <c r="I36" i="5" s="1"/>
  <c r="L4" i="26"/>
  <c r="K4" i="26"/>
  <c r="I20" i="5" s="1"/>
  <c r="L21" i="26"/>
  <c r="O21" i="26" s="1"/>
  <c r="K21" i="26"/>
  <c r="L6" i="26"/>
  <c r="O6" i="26" s="1"/>
  <c r="K6" i="26"/>
  <c r="K5" i="26"/>
  <c r="I22" i="5" s="1"/>
  <c r="L5" i="26"/>
  <c r="L16" i="26"/>
  <c r="K16" i="26"/>
  <c r="I33" i="5" s="1"/>
  <c r="L11" i="26"/>
  <c r="K11" i="26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H26" i="23" l="1"/>
  <c r="I26" i="23" s="1"/>
  <c r="I45" i="23"/>
  <c r="I42" i="23"/>
  <c r="H39" i="23"/>
  <c r="I39" i="23" s="1"/>
  <c r="H36" i="23"/>
  <c r="I36" i="23" s="1"/>
  <c r="H22" i="23"/>
  <c r="I22" i="23" s="1"/>
  <c r="H46" i="23"/>
  <c r="I46" i="23" s="1"/>
  <c r="I38" i="23"/>
  <c r="I44" i="23"/>
  <c r="H33" i="23"/>
  <c r="I33" i="23" s="1"/>
  <c r="H47" i="23"/>
  <c r="I47" i="23" s="1"/>
  <c r="H24" i="23"/>
  <c r="I24" i="23" s="1"/>
  <c r="H30" i="23"/>
  <c r="I30" i="23" s="1"/>
  <c r="H41" i="23"/>
  <c r="I41" i="23" s="1"/>
  <c r="H32" i="23"/>
  <c r="I32" i="23" s="1"/>
  <c r="H20" i="23"/>
  <c r="I20" i="23" s="1"/>
  <c r="H29" i="23"/>
  <c r="I29" i="23" s="1"/>
  <c r="I25" i="23"/>
  <c r="D2" i="19"/>
  <c r="C2" i="19"/>
  <c r="O25" i="26"/>
  <c r="O15" i="26"/>
  <c r="O19" i="26"/>
  <c r="O16" i="26"/>
  <c r="O4" i="26"/>
  <c r="O8" i="26"/>
  <c r="O22" i="26"/>
  <c r="O5" i="26"/>
  <c r="O12" i="26"/>
  <c r="O11" i="26"/>
  <c r="O20" i="26"/>
  <c r="O24" i="26"/>
  <c r="O18" i="26"/>
  <c r="O10" i="26"/>
  <c r="O27" i="26"/>
  <c r="O26" i="26"/>
  <c r="O7" i="26"/>
  <c r="O23" i="26"/>
  <c r="E2" i="26"/>
  <c r="H2" i="26"/>
  <c r="B2" i="27"/>
  <c r="C2" i="27"/>
  <c r="K2" i="26"/>
  <c r="L2" i="26"/>
  <c r="O2" i="26" s="1"/>
  <c r="B2" i="19"/>
  <c r="A2" i="20" s="1" a="1"/>
  <c r="F6" i="20" l="1"/>
  <c r="F14" i="20"/>
  <c r="F22" i="20"/>
  <c r="F30" i="20"/>
  <c r="F7" i="20"/>
  <c r="F15" i="20"/>
  <c r="F23" i="20"/>
  <c r="F31" i="20"/>
  <c r="F17" i="20"/>
  <c r="F33" i="20"/>
  <c r="F10" i="20"/>
  <c r="F8" i="20"/>
  <c r="F16" i="20"/>
  <c r="F24" i="20"/>
  <c r="F32" i="20"/>
  <c r="F9" i="20"/>
  <c r="F25" i="20"/>
  <c r="F18" i="20"/>
  <c r="F3" i="20"/>
  <c r="F11" i="20"/>
  <c r="F19" i="20"/>
  <c r="F27" i="20"/>
  <c r="F4" i="20"/>
  <c r="F12" i="20"/>
  <c r="F20" i="20"/>
  <c r="F28" i="20"/>
  <c r="F26" i="20"/>
  <c r="F5" i="20"/>
  <c r="F13" i="20"/>
  <c r="F21" i="20"/>
  <c r="F29" i="20"/>
  <c r="C32" i="20"/>
  <c r="F18" i="5" s="1"/>
  <c r="D32" i="20"/>
  <c r="C33" i="20"/>
  <c r="F19" i="5" s="1"/>
  <c r="D33" i="20"/>
  <c r="G32" i="20"/>
  <c r="I32" i="20"/>
  <c r="G33" i="20"/>
  <c r="J32" i="20"/>
  <c r="I33" i="20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C6" i="20"/>
  <c r="C7" i="20"/>
  <c r="C8" i="20"/>
  <c r="C24" i="20"/>
  <c r="F10" i="5" s="1"/>
  <c r="C25" i="20"/>
  <c r="F11" i="5" s="1"/>
  <c r="C26" i="20"/>
  <c r="F12" i="5" s="1"/>
  <c r="C27" i="20"/>
  <c r="F13" i="5" s="1"/>
  <c r="C28" i="20"/>
  <c r="F14" i="5" s="1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F9" i="5" s="1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E4" i="1" s="1"/>
  <c r="F3" i="5" s="1"/>
  <c r="D14" i="20"/>
  <c r="C17" i="20"/>
  <c r="J22" i="20"/>
  <c r="I28" i="20"/>
  <c r="I6" i="20"/>
  <c r="D9" i="20"/>
  <c r="C12" i="20"/>
  <c r="E5" i="1" s="1"/>
  <c r="F4" i="5" s="1"/>
  <c r="D17" i="20"/>
  <c r="C20" i="20"/>
  <c r="E6" i="1" s="1"/>
  <c r="F5" i="5" s="1"/>
  <c r="I23" i="20"/>
  <c r="C30" i="20"/>
  <c r="F16" i="5" s="1"/>
  <c r="C31" i="20"/>
  <c r="F17" i="5" s="1"/>
  <c r="D31" i="20"/>
  <c r="I4" i="20"/>
  <c r="C10" i="20"/>
  <c r="D15" i="20"/>
  <c r="C18" i="20"/>
  <c r="C29" i="20"/>
  <c r="F15" i="5" s="1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E7" i="1" s="1"/>
  <c r="F6" i="5" s="1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E8" i="1" s="1"/>
  <c r="F7" i="5" s="1"/>
  <c r="D22" i="20"/>
  <c r="D8" i="20"/>
  <c r="G23" i="20"/>
  <c r="D2" i="20"/>
  <c r="C2" i="20"/>
  <c r="G2" i="20"/>
  <c r="F2" i="5" l="1"/>
  <c r="E35" i="1"/>
  <c r="E68" i="1"/>
  <c r="E101" i="1"/>
  <c r="H32" i="20"/>
  <c r="H18" i="5" s="1"/>
  <c r="E33" i="20"/>
  <c r="G19" i="5" s="1"/>
  <c r="K32" i="20"/>
  <c r="I18" i="5" s="1"/>
  <c r="L32" i="20"/>
  <c r="H33" i="20"/>
  <c r="H19" i="5" s="1"/>
  <c r="L33" i="20"/>
  <c r="K33" i="20"/>
  <c r="I19" i="5" s="1"/>
  <c r="E32" i="20"/>
  <c r="G18" i="5" s="1"/>
  <c r="H15" i="20"/>
  <c r="E7" i="20"/>
  <c r="H7" i="20"/>
  <c r="H3" i="20"/>
  <c r="H14" i="20"/>
  <c r="E6" i="20"/>
  <c r="H6" i="20"/>
  <c r="H17" i="20"/>
  <c r="H9" i="20"/>
  <c r="H3" i="5" s="1"/>
  <c r="H12" i="20"/>
  <c r="H4" i="5" s="1"/>
  <c r="E4" i="20"/>
  <c r="E14" i="20"/>
  <c r="E12" i="20"/>
  <c r="G4" i="5" s="1"/>
  <c r="E18" i="20"/>
  <c r="E10" i="20"/>
  <c r="E17" i="20"/>
  <c r="H4" i="20"/>
  <c r="H18" i="20"/>
  <c r="H10" i="20"/>
  <c r="H13" i="20"/>
  <c r="E5" i="20"/>
  <c r="G2" i="5" s="1"/>
  <c r="E9" i="20"/>
  <c r="G3" i="5" s="1"/>
  <c r="H5" i="20"/>
  <c r="H2" i="5" s="1"/>
  <c r="H16" i="20"/>
  <c r="E13" i="20"/>
  <c r="E30" i="20"/>
  <c r="G16" i="5" s="1"/>
  <c r="E19" i="20"/>
  <c r="H29" i="20"/>
  <c r="H15" i="5" s="1"/>
  <c r="L20" i="20"/>
  <c r="K20" i="20"/>
  <c r="I5" i="5" s="1"/>
  <c r="L12" i="20"/>
  <c r="K12" i="20"/>
  <c r="I4" i="5" s="1"/>
  <c r="E24" i="20"/>
  <c r="G10" i="5" s="1"/>
  <c r="L26" i="20"/>
  <c r="K26" i="20"/>
  <c r="I12" i="5" s="1"/>
  <c r="H24" i="20"/>
  <c r="H10" i="5" s="1"/>
  <c r="H23" i="20"/>
  <c r="H9" i="5" s="1"/>
  <c r="E8" i="20"/>
  <c r="H28" i="20"/>
  <c r="H14" i="5" s="1"/>
  <c r="L19" i="20"/>
  <c r="K19" i="20"/>
  <c r="L11" i="20"/>
  <c r="K11" i="20"/>
  <c r="K25" i="20"/>
  <c r="I11" i="5" s="1"/>
  <c r="L25" i="20"/>
  <c r="K15" i="20"/>
  <c r="L15" i="20"/>
  <c r="O15" i="20" s="1"/>
  <c r="E22" i="20"/>
  <c r="G7" i="5" s="1"/>
  <c r="L31" i="20"/>
  <c r="K31" i="20"/>
  <c r="I17" i="5" s="1"/>
  <c r="L30" i="20"/>
  <c r="K30" i="20"/>
  <c r="I16" i="5" s="1"/>
  <c r="L22" i="20"/>
  <c r="K22" i="20"/>
  <c r="I7" i="5" s="1"/>
  <c r="H27" i="20"/>
  <c r="H13" i="5" s="1"/>
  <c r="L18" i="20"/>
  <c r="O18" i="20" s="1"/>
  <c r="K18" i="20"/>
  <c r="L10" i="20"/>
  <c r="O10" i="20" s="1"/>
  <c r="K10" i="20"/>
  <c r="H21" i="20"/>
  <c r="H6" i="5" s="1"/>
  <c r="L24" i="20"/>
  <c r="K24" i="20"/>
  <c r="I10" i="5" s="1"/>
  <c r="L7" i="20"/>
  <c r="O7" i="20" s="1"/>
  <c r="K7" i="20"/>
  <c r="E20" i="20"/>
  <c r="G5" i="5" s="1"/>
  <c r="E15" i="20"/>
  <c r="E11" i="20"/>
  <c r="H26" i="20"/>
  <c r="H12" i="5" s="1"/>
  <c r="K17" i="20"/>
  <c r="L17" i="20"/>
  <c r="O17" i="20" s="1"/>
  <c r="L9" i="20"/>
  <c r="K9" i="20"/>
  <c r="I3" i="5" s="1"/>
  <c r="E29" i="20"/>
  <c r="G15" i="5" s="1"/>
  <c r="H20" i="20"/>
  <c r="H5" i="5" s="1"/>
  <c r="L23" i="20"/>
  <c r="K23" i="20"/>
  <c r="I9" i="5" s="1"/>
  <c r="L6" i="20"/>
  <c r="O6" i="20" s="1"/>
  <c r="K6" i="20"/>
  <c r="E27" i="20"/>
  <c r="G13" i="5" s="1"/>
  <c r="E16" i="20"/>
  <c r="H25" i="20"/>
  <c r="H11" i="5" s="1"/>
  <c r="L16" i="20"/>
  <c r="O16" i="20" s="1"/>
  <c r="K16" i="20"/>
  <c r="K8" i="20"/>
  <c r="L8" i="20"/>
  <c r="E28" i="20"/>
  <c r="G14" i="5" s="1"/>
  <c r="H19" i="20"/>
  <c r="H11" i="20"/>
  <c r="E3" i="20"/>
  <c r="L5" i="20"/>
  <c r="K5" i="20"/>
  <c r="I2" i="5" s="1"/>
  <c r="L4" i="20"/>
  <c r="O4" i="20" s="1"/>
  <c r="K4" i="20"/>
  <c r="H22" i="20"/>
  <c r="H7" i="5" s="1"/>
  <c r="H31" i="20"/>
  <c r="H17" i="5" s="1"/>
  <c r="E23" i="20"/>
  <c r="G9" i="5" s="1"/>
  <c r="L14" i="20"/>
  <c r="O14" i="20" s="1"/>
  <c r="K14" i="20"/>
  <c r="E26" i="20"/>
  <c r="G12" i="5" s="1"/>
  <c r="L28" i="20"/>
  <c r="K28" i="20"/>
  <c r="I14" i="5" s="1"/>
  <c r="L3" i="20"/>
  <c r="O3" i="20" s="1"/>
  <c r="K3" i="20"/>
  <c r="L29" i="20"/>
  <c r="K29" i="20"/>
  <c r="I15" i="5" s="1"/>
  <c r="E21" i="20"/>
  <c r="G6" i="5" s="1"/>
  <c r="H30" i="20"/>
  <c r="H16" i="5" s="1"/>
  <c r="E31" i="20"/>
  <c r="G17" i="5" s="1"/>
  <c r="L21" i="20"/>
  <c r="K21" i="20"/>
  <c r="I6" i="5" s="1"/>
  <c r="L13" i="20"/>
  <c r="O13" i="20" s="1"/>
  <c r="K13" i="20"/>
  <c r="E25" i="20"/>
  <c r="G11" i="5" s="1"/>
  <c r="H8" i="20"/>
  <c r="K27" i="20"/>
  <c r="I13" i="5" s="1"/>
  <c r="L27" i="20"/>
  <c r="H2" i="20"/>
  <c r="E2" i="20"/>
  <c r="J2" i="20"/>
  <c r="I2" i="20"/>
  <c r="O32" i="20" l="1"/>
  <c r="O12" i="20"/>
  <c r="O5" i="20"/>
  <c r="O33" i="20"/>
  <c r="I2" i="23"/>
  <c r="O9" i="20"/>
  <c r="O22" i="20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E134" i="1" l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M6" i="20"/>
  <c r="P22" i="20"/>
  <c r="P14" i="20"/>
  <c r="Q14" i="20" s="1"/>
  <c r="P12" i="20"/>
  <c r="P31" i="20"/>
  <c r="P18" i="20"/>
  <c r="Q18" i="20" s="1"/>
  <c r="M8" i="20"/>
  <c r="M5" i="20"/>
  <c r="P30" i="20"/>
  <c r="M7" i="20"/>
  <c r="P26" i="20"/>
  <c r="P21" i="20"/>
  <c r="M12" i="20"/>
  <c r="P33" i="20"/>
  <c r="M22" i="20"/>
  <c r="M11" i="20"/>
  <c r="Q28" i="20"/>
  <c r="K14" i="5" s="1"/>
  <c r="M3" i="20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P4" i="20"/>
  <c r="Q4" i="20" s="1"/>
  <c r="P25" i="20"/>
  <c r="P10" i="20"/>
  <c r="Q10" i="20" s="1"/>
  <c r="P16" i="20"/>
  <c r="Q16" i="20" s="1"/>
  <c r="P8" i="20"/>
  <c r="P23" i="20"/>
  <c r="M19" i="20"/>
  <c r="M17" i="20"/>
  <c r="Q22" i="20"/>
  <c r="K7" i="5" s="1"/>
  <c r="P2" i="20"/>
  <c r="Q2" i="20" s="1"/>
  <c r="AG34" i="13"/>
  <c r="D70" i="27" s="1"/>
  <c r="Q32" i="20" l="1"/>
  <c r="K18" i="5" s="1"/>
  <c r="Q31" i="20"/>
  <c r="K17" i="5" s="1"/>
  <c r="Q21" i="20"/>
  <c r="K6" i="5" s="1"/>
  <c r="Q12" i="20"/>
  <c r="K4" i="5" s="1"/>
  <c r="Q26" i="20"/>
  <c r="K12" i="5" s="1"/>
  <c r="Q25" i="20"/>
  <c r="K11" i="5" s="1"/>
  <c r="Q33" i="20"/>
  <c r="K19" i="5" s="1"/>
  <c r="Q20" i="20"/>
  <c r="K5" i="5" s="1"/>
  <c r="Q9" i="20"/>
  <c r="K3" i="5" s="1"/>
  <c r="Q5" i="20"/>
  <c r="K2" i="5" s="1"/>
  <c r="Q30" i="20"/>
  <c r="K16" i="5" s="1"/>
  <c r="Q24" i="20"/>
  <c r="K10" i="5" s="1"/>
  <c r="Q27" i="20"/>
  <c r="K13" i="5" s="1"/>
  <c r="Q29" i="20"/>
  <c r="K15" i="5" s="1"/>
  <c r="Q8" i="20"/>
  <c r="D83" i="27"/>
  <c r="D88" i="27"/>
  <c r="M20" i="20" s="1"/>
  <c r="Q23" i="20"/>
  <c r="K9" i="5" s="1"/>
  <c r="D45" i="27"/>
  <c r="M21" i="20" s="1"/>
  <c r="N34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1" i="20" l="1"/>
  <c r="J6" i="5" s="1"/>
  <c r="N2" i="26"/>
  <c r="N21" i="26"/>
  <c r="N18" i="26"/>
  <c r="N14" i="26"/>
  <c r="N22" i="26"/>
  <c r="N19" i="26"/>
  <c r="N12" i="26"/>
  <c r="N24" i="26"/>
  <c r="N6" i="26"/>
  <c r="N7" i="26"/>
  <c r="N28" i="26"/>
  <c r="N8" i="26"/>
  <c r="N27" i="26"/>
  <c r="N16" i="26"/>
  <c r="N9" i="26"/>
  <c r="N3" i="26"/>
  <c r="N4" i="26"/>
  <c r="N26" i="26"/>
  <c r="N17" i="26"/>
  <c r="N13" i="26"/>
  <c r="N23" i="26"/>
  <c r="N11" i="26"/>
  <c r="N15" i="26"/>
  <c r="N25" i="26"/>
  <c r="N20" i="26"/>
  <c r="N5" i="26"/>
  <c r="N10" i="26"/>
  <c r="N19" i="20"/>
  <c r="N6" i="20"/>
  <c r="N15" i="20"/>
  <c r="N17" i="20"/>
  <c r="N12" i="20"/>
  <c r="J4" i="5" s="1"/>
  <c r="N8" i="20"/>
  <c r="N7" i="20"/>
  <c r="N20" i="20"/>
  <c r="J5" i="5" s="1"/>
  <c r="N4" i="20"/>
  <c r="N5" i="20"/>
  <c r="J2" i="5" s="1"/>
  <c r="J2" i="23" s="1"/>
  <c r="K2" i="23" s="1"/>
  <c r="N11" i="20"/>
  <c r="N22" i="20"/>
  <c r="J7" i="5" s="1"/>
  <c r="N3" i="20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J29" i="5" l="1"/>
  <c r="J29" i="23" s="1"/>
  <c r="K29" i="23" s="1"/>
  <c r="J33" i="5"/>
  <c r="J33" i="23" s="1"/>
  <c r="K33" i="23" s="1"/>
  <c r="N33" i="20"/>
  <c r="J19" i="5" s="1"/>
  <c r="N30" i="20"/>
  <c r="J16" i="5" s="1"/>
  <c r="J42" i="5"/>
  <c r="J42" i="23" s="1"/>
  <c r="K42" i="23" s="1"/>
  <c r="J47" i="5"/>
  <c r="J47" i="23" s="1"/>
  <c r="K47" i="23" s="1"/>
  <c r="J41" i="5"/>
  <c r="J41" i="23" s="1"/>
  <c r="K41" i="23" s="1"/>
  <c r="J25" i="5"/>
  <c r="J25" i="23" s="1"/>
  <c r="K25" i="23" s="1"/>
  <c r="N28" i="20"/>
  <c r="J14" i="5" s="1"/>
  <c r="J38" i="5"/>
  <c r="J38" i="23" s="1"/>
  <c r="K38" i="23" s="1"/>
  <c r="N27" i="20"/>
  <c r="J13" i="5" s="1"/>
  <c r="N24" i="20"/>
  <c r="J10" i="5" s="1"/>
  <c r="J26" i="5"/>
  <c r="J26" i="23" s="1"/>
  <c r="K26" i="23" s="1"/>
  <c r="J36" i="5"/>
  <c r="J36" i="23" s="1"/>
  <c r="K36" i="23" s="1"/>
  <c r="N25" i="20"/>
  <c r="J11" i="5" s="1"/>
  <c r="N23" i="20"/>
  <c r="J9" i="5" s="1"/>
  <c r="J22" i="5"/>
  <c r="J22" i="23" s="1"/>
  <c r="K22" i="23" s="1"/>
  <c r="J46" i="5"/>
  <c r="J46" i="23" s="1"/>
  <c r="K46" i="23" s="1"/>
  <c r="J24" i="5"/>
  <c r="J24" i="23" s="1"/>
  <c r="K24" i="23" s="1"/>
  <c r="N31" i="20"/>
  <c r="J17" i="5" s="1"/>
  <c r="N9" i="20"/>
  <c r="J3" i="5" s="1"/>
  <c r="J39" i="5"/>
  <c r="J39" i="23" s="1"/>
  <c r="K39" i="23" s="1"/>
  <c r="J20" i="5"/>
  <c r="J20" i="23" s="1"/>
  <c r="K20" i="23" s="1"/>
  <c r="N32" i="20"/>
  <c r="J18" i="5" s="1"/>
  <c r="J45" i="5"/>
  <c r="J45" i="23" s="1"/>
  <c r="K45" i="23" s="1"/>
  <c r="J44" i="5"/>
  <c r="J44" i="23" s="1"/>
  <c r="K44" i="23" s="1"/>
  <c r="N26" i="20"/>
  <c r="J12" i="5" s="1"/>
  <c r="N29" i="20"/>
  <c r="J15" i="5" s="1"/>
  <c r="J32" i="5"/>
  <c r="J32" i="23" s="1"/>
  <c r="K32" i="23" s="1"/>
  <c r="J30" i="5"/>
  <c r="J30" i="23" s="1"/>
  <c r="K30" i="23" s="1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I23" i="1" l="1"/>
  <c r="F5" i="17"/>
  <c r="I47" i="1" s="1"/>
  <c r="F6" i="17"/>
  <c r="I50" i="1" s="1"/>
  <c r="F7" i="17"/>
  <c r="I53" i="1" s="1"/>
  <c r="F8" i="17"/>
  <c r="I54" i="1" s="1"/>
  <c r="F9" i="17"/>
  <c r="I56" i="1" s="1"/>
  <c r="F10" i="17"/>
  <c r="I59" i="1" s="1"/>
  <c r="F4" i="17"/>
  <c r="I46" i="1" s="1"/>
  <c r="F3" i="17"/>
  <c r="I41" i="1" s="1"/>
  <c r="F11" i="17"/>
  <c r="I62" i="1" s="1"/>
  <c r="F12" i="17"/>
  <c r="I67" i="1" s="1"/>
  <c r="G12" i="17"/>
  <c r="I12" i="17"/>
  <c r="I100" i="1" s="1"/>
  <c r="J12" i="17"/>
  <c r="M12" i="17"/>
  <c r="P12" i="17"/>
  <c r="I8" i="1"/>
  <c r="F23" i="5" s="1"/>
  <c r="A2" i="17"/>
  <c r="I7" i="17"/>
  <c r="I86" i="1" s="1"/>
  <c r="J8" i="17"/>
  <c r="I9" i="17"/>
  <c r="I89" i="1" s="1"/>
  <c r="P5" i="17"/>
  <c r="M4" i="17"/>
  <c r="J3" i="17"/>
  <c r="J7" i="17"/>
  <c r="J9" i="17"/>
  <c r="G10" i="17"/>
  <c r="P6" i="17"/>
  <c r="M5" i="17"/>
  <c r="J4" i="17"/>
  <c r="I3" i="17"/>
  <c r="I74" i="1" s="1"/>
  <c r="P3" i="17"/>
  <c r="I8" i="17"/>
  <c r="I87" i="1" s="1"/>
  <c r="M3" i="17"/>
  <c r="M7" i="17"/>
  <c r="M8" i="17"/>
  <c r="G11" i="17"/>
  <c r="M6" i="17"/>
  <c r="J5" i="17"/>
  <c r="I4" i="17"/>
  <c r="I79" i="1" s="1"/>
  <c r="G3" i="17"/>
  <c r="G5" i="17"/>
  <c r="M10" i="17"/>
  <c r="P7" i="17"/>
  <c r="P8" i="17"/>
  <c r="M9" i="17"/>
  <c r="I10" i="17"/>
  <c r="I92" i="1" s="1"/>
  <c r="I11" i="17"/>
  <c r="I95" i="1" s="1"/>
  <c r="J6" i="17"/>
  <c r="I5" i="17"/>
  <c r="I80" i="1" s="1"/>
  <c r="G4" i="17"/>
  <c r="J10" i="17"/>
  <c r="J11" i="17"/>
  <c r="I6" i="17"/>
  <c r="I83" i="1" s="1"/>
  <c r="P9" i="17"/>
  <c r="M11" i="17"/>
  <c r="G6" i="17"/>
  <c r="G8" i="17"/>
  <c r="P10" i="17"/>
  <c r="P11" i="17"/>
  <c r="G7" i="17"/>
  <c r="G9" i="17"/>
  <c r="P4" i="17"/>
  <c r="N10" i="17" l="1"/>
  <c r="I4" i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N8" i="17"/>
  <c r="N4" i="17"/>
  <c r="N7" i="17"/>
  <c r="N5" i="17"/>
  <c r="N3" i="17"/>
  <c r="N11" i="17"/>
  <c r="N9" i="17"/>
  <c r="Q12" i="17"/>
  <c r="F2" i="17"/>
  <c r="N6" i="17"/>
  <c r="N12" i="17"/>
  <c r="E12" i="17"/>
  <c r="K12" i="17"/>
  <c r="L12" i="17"/>
  <c r="I133" i="1" s="1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I116" i="1" s="1"/>
  <c r="Q6" i="17"/>
  <c r="L9" i="17"/>
  <c r="I122" i="1" s="1"/>
  <c r="Q11" i="17"/>
  <c r="Q10" i="17"/>
  <c r="L10" i="17"/>
  <c r="I125" i="1" s="1"/>
  <c r="Q8" i="17"/>
  <c r="L8" i="17"/>
  <c r="I120" i="1" s="1"/>
  <c r="L5" i="17"/>
  <c r="I113" i="1" s="1"/>
  <c r="Q5" i="17"/>
  <c r="Q4" i="17"/>
  <c r="L4" i="17"/>
  <c r="I112" i="1" s="1"/>
  <c r="L3" i="17"/>
  <c r="I107" i="1" s="1"/>
  <c r="Q3" i="17"/>
  <c r="K8" i="17"/>
  <c r="K10" i="17"/>
  <c r="K11" i="17"/>
  <c r="L11" i="17"/>
  <c r="I128" i="1" s="1"/>
  <c r="K7" i="17"/>
  <c r="L7" i="17"/>
  <c r="I119" i="1" s="1"/>
  <c r="K9" i="17"/>
  <c r="G2" i="17"/>
  <c r="P2" i="17"/>
  <c r="M2" i="17"/>
  <c r="I2" i="17"/>
  <c r="J2" i="17"/>
  <c r="K6" i="17"/>
  <c r="K4" i="17"/>
  <c r="K3" i="17"/>
  <c r="K5" i="17"/>
  <c r="K23" i="5" l="1"/>
  <c r="I70" i="1"/>
  <c r="I101" i="1" s="1"/>
  <c r="I48" i="5"/>
  <c r="I35" i="5"/>
  <c r="K34" i="5"/>
  <c r="K48" i="5"/>
  <c r="I23" i="5"/>
  <c r="H23" i="5"/>
  <c r="I37" i="5"/>
  <c r="H35" i="5"/>
  <c r="H37" i="5"/>
  <c r="H28" i="5"/>
  <c r="H31" i="5"/>
  <c r="J37" i="5"/>
  <c r="I27" i="5"/>
  <c r="K40" i="5"/>
  <c r="K43" i="5"/>
  <c r="H48" i="5"/>
  <c r="J48" i="5"/>
  <c r="J40" i="5"/>
  <c r="J43" i="5"/>
  <c r="K28" i="5"/>
  <c r="K31" i="5"/>
  <c r="H40" i="5"/>
  <c r="H43" i="5"/>
  <c r="J28" i="5"/>
  <c r="I37" i="1"/>
  <c r="I68" i="1" s="1"/>
  <c r="J34" i="5"/>
  <c r="K37" i="5"/>
  <c r="H27" i="5"/>
  <c r="J27" i="5"/>
  <c r="I28" i="5"/>
  <c r="I31" i="5"/>
  <c r="I34" i="5"/>
  <c r="K27" i="5"/>
  <c r="H34" i="5"/>
  <c r="J31" i="5"/>
  <c r="J23" i="5"/>
  <c r="I40" i="5"/>
  <c r="I43" i="5"/>
  <c r="K35" i="5"/>
  <c r="J35" i="5"/>
  <c r="G23" i="5"/>
  <c r="G23" i="23" s="1"/>
  <c r="G28" i="5"/>
  <c r="G28" i="23" s="1"/>
  <c r="G31" i="5"/>
  <c r="G31" i="23" s="1"/>
  <c r="G34" i="5"/>
  <c r="G34" i="23" s="1"/>
  <c r="G27" i="5"/>
  <c r="G27" i="23" s="1"/>
  <c r="G43" i="5"/>
  <c r="G43" i="23" s="1"/>
  <c r="G35" i="5"/>
  <c r="G35" i="23" s="1"/>
  <c r="G48" i="5"/>
  <c r="G48" i="23" s="1"/>
  <c r="G37" i="5"/>
  <c r="G37" i="23" s="1"/>
  <c r="G40" i="5"/>
  <c r="G40" i="23" s="1"/>
  <c r="O12" i="17"/>
  <c r="I166" i="1" s="1"/>
  <c r="N2" i="17"/>
  <c r="F21" i="5"/>
  <c r="I35" i="1"/>
  <c r="H2" i="17"/>
  <c r="O10" i="17"/>
  <c r="I158" i="1" s="1"/>
  <c r="O11" i="17"/>
  <c r="I161" i="1" s="1"/>
  <c r="O9" i="17"/>
  <c r="I155" i="1" s="1"/>
  <c r="O8" i="17"/>
  <c r="I153" i="1" s="1"/>
  <c r="O6" i="17"/>
  <c r="I149" i="1" s="1"/>
  <c r="O7" i="17"/>
  <c r="I152" i="1" s="1"/>
  <c r="O5" i="17"/>
  <c r="I146" i="1" s="1"/>
  <c r="O3" i="17"/>
  <c r="I140" i="1" s="1"/>
  <c r="L2" i="17"/>
  <c r="I103" i="1" s="1"/>
  <c r="O4" i="17"/>
  <c r="I145" i="1" s="1"/>
  <c r="Q2" i="17"/>
  <c r="K2" i="17"/>
  <c r="H23" i="23" l="1"/>
  <c r="I23" i="23" s="1"/>
  <c r="J23" i="23" s="1"/>
  <c r="K23" i="23" s="1"/>
  <c r="H34" i="23"/>
  <c r="I34" i="23" s="1"/>
  <c r="J34" i="23" s="1"/>
  <c r="K34" i="23" s="1"/>
  <c r="H35" i="23"/>
  <c r="I35" i="23" s="1"/>
  <c r="J35" i="23" s="1"/>
  <c r="K35" i="23" s="1"/>
  <c r="H27" i="23"/>
  <c r="I27" i="23" s="1"/>
  <c r="J27" i="23" s="1"/>
  <c r="K27" i="23" s="1"/>
  <c r="H43" i="23"/>
  <c r="I43" i="23" s="1"/>
  <c r="J43" i="23" s="1"/>
  <c r="K43" i="23" s="1"/>
  <c r="H40" i="23"/>
  <c r="I40" i="23" s="1"/>
  <c r="J40" i="23" s="1"/>
  <c r="K40" i="23" s="1"/>
  <c r="H31" i="23"/>
  <c r="I31" i="23" s="1"/>
  <c r="J31" i="23" s="1"/>
  <c r="K31" i="23" s="1"/>
  <c r="H48" i="23"/>
  <c r="I48" i="23" s="1"/>
  <c r="J48" i="23" s="1"/>
  <c r="K48" i="23" s="1"/>
  <c r="H28" i="23"/>
  <c r="I28" i="23" s="1"/>
  <c r="J28" i="23" s="1"/>
  <c r="K28" i="23" s="1"/>
  <c r="H37" i="23"/>
  <c r="I37" i="23" s="1"/>
  <c r="J37" i="23" s="1"/>
  <c r="K37" i="23" s="1"/>
  <c r="H21" i="5"/>
  <c r="I21" i="5"/>
  <c r="K21" i="5"/>
  <c r="J21" i="5"/>
  <c r="G21" i="5"/>
  <c r="G21" i="23" s="1"/>
  <c r="I134" i="1"/>
  <c r="O2" i="17"/>
  <c r="H21" i="23" l="1"/>
  <c r="I21" i="23" s="1"/>
  <c r="J21" i="23" s="1"/>
  <c r="K21" i="23" s="1"/>
  <c r="I136" i="1"/>
  <c r="I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<sst xmlns="http://schemas.openxmlformats.org/spreadsheetml/2006/main" count="16446" uniqueCount="955">
  <si>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</si>
  <si>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</si>
  <si>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</si>
  <si>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</si>
  <si>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</si>
  <si>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</si>
  <si>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</si>
  <si>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</si>
  <si>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</si>
  <si>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</si>
  <si>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</si>
  <si>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</si>
  <si>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</si>
  <si>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</si>
  <si>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</si>
  <si>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</si>
  <si>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</si>
  <si>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</si>
  <si>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</si>
  <si>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</si>
  <si>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</si>
  <si>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</si>
  <si>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</si>
  <si>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</si>
  <si>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</si>
  <si>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</si>
  <si>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</si>
  <si>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</si>
  <si>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</si>
  <si>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</si>
  <si>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</si>
  <si>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</si>
  <si>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</si>
  <si>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</si>
  <si>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</si>
  <si>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</si>
  <si>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</si>
  <si>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</si>
  <si>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</si>
  <si>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</si>
  <si>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</si>
  <si>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</si>
  <si>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</si>
  <si>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</si>
  <si>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</si>
  <si>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</si>
  <si>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</si>
  <si>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</si>
  <si>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</si>
  <si>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</si>
  <si>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</si>
  <si>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</si>
  <si>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</si>
  <si>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</si>
  <si>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</si>
  <si>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</si>
  <si>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</si>
  <si>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</si>
  <si>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</si>
  <si>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</si>
  <si>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</si>
  <si>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</si>
  <si>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</si>
  <si>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</si>
  <si>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</si>
  <si>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</si>
  <si>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</si>
  <si>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</si>
  <si>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</si>
  <si>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</si>
  <si>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</si>
  <si>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</si>
  <si>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</si>
  <si>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</si>
  <si>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</si>
  <si>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</si>
  <si>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</si>
  <si>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</si>
  <si>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</si>
  <si>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</si>
  <si>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</si>
  <si>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</si>
  <si>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</si>
  <si>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</si>
  <si>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</si>
  <si>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</si>
  <si>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</si>
  <si>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</si>
  <si>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</si>
  <si>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</si>
  <si>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</si>
  <si>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</si>
  <si>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</si>
  <si>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</si>
  <si>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</si>
  <si>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</si>
  <si>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</si>
  <si>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</si>
  <si>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</si>
  <si>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</si>
  <si>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</si>
  <si>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</si>
  <si>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</si>
  <si>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</si>
  <si>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</si>
  <si>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</si>
  <si>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</si>
  <si>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</si>
  <si>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</si>
  <si>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</si>
  <si>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</si>
  <si>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</si>
  <si>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</si>
  <si>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</si>
  <si>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</si>
  <si>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</si>
  <si>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</si>
  <si>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</si>
  <si>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</si>
  <si>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</si>
  <si>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</si>
  <si>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</si>
  <si>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</si>
  <si>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</si>
  <si>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</si>
  <si>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</si>
  <si>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</si>
  <si>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</si>
  <si>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</si>
  <si>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</si>
  <si>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</si>
  <si>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</si>
  <si>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</si>
  <si>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</si>
  <si>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</si>
  <si>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</si>
  <si>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</si>
  <si>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</si>
  <si>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</si>
  <si>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</si>
  <si>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</si>
  <si>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</si>
  <si>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</si>
  <si>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</si>
  <si>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</si>
  <si>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</si>
  <si>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</si>
  <si>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</si>
  <si>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</si>
  <si>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</si>
  <si>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</si>
  <si>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</si>
  <si>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</si>
  <si>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</si>
  <si>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</si>
  <si>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</si>
  <si>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</si>
  <si>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</si>
  <si>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</si>
  <si>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</si>
  <si>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</si>
  <si>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</si>
  <si>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</si>
  <si>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</si>
  <si>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</si>
  <si>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</si>
  <si>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</si>
  <si>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</si>
  <si>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</si>
  <si>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</si>
  <si>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</si>
  <si>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</si>
  <si>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</si>
  <si>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</si>
  <si>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</si>
  <si>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</si>
  <si>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</si>
  <si>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</si>
  <si>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</si>
  <si>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</si>
  <si>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</si>
  <si>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</si>
  <si>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</si>
  <si>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</si>
  <si>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</si>
  <si>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</si>
  <si>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</si>
  <si>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</si>
  <si>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</si>
  <si>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</si>
  <si>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</si>
  <si>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</si>
  <si>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</si>
  <si>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</si>
  <si>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</si>
  <si>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</si>
  <si>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</si>
  <si>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</si>
  <si>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</si>
  <si>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</si>
  <si>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</si>
  <si>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</si>
  <si>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</si>
  <si>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</si>
  <si>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</si>
  <si>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</si>
  <si>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</si>
  <si>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</si>
  <si>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</si>
  <si>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</si>
  <si>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</si>
  <si>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</si>
  <si>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</si>
  <si>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</si>
  <si>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</si>
  <si>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</si>
  <si>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</si>
  <si>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</si>
  <si>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</si>
  <si>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</si>
  <si>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</si>
  <si>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</si>
  <si>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</si>
  <si>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</si>
  <si>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</si>
  <si>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</si>
  <si>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</si>
  <si>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</si>
  <si>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</si>
  <si>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</si>
  <si>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</si>
  <si>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</si>
  <si>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</si>
  <si>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</si>
  <si>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</si>
  <si>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</si>
  <si>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</si>
  <si>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</si>
  <si>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</si>
  <si>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</si>
  <si>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</si>
  <si>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</si>
  <si>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</si>
  <si>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</si>
  <si>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</si>
  <si>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</si>
  <si>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</si>
  <si>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</si>
  <si>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</si>
  <si>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</si>
  <si>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</si>
  <si>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</si>
  <si>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</si>
  <si>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</si>
  <si>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</si>
  <si>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</si>
  <si>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</si>
  <si>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</si>
  <si>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</si>
  <si>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</si>
  <si>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</si>
  <si>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</si>
  <si>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</si>
  <si>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</si>
  <si>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</si>
  <si>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</si>
  <si>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</si>
  <si>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</si>
  <si>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</si>
  <si>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</si>
  <si>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</si>
  <si>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</si>
  <si>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</si>
  <si>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</si>
  <si>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</si>
  <si>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</si>
  <si>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</si>
  <si>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</si>
  <si>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</si>
  <si>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</si>
  <si>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</si>
  <si>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</si>
  <si>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</si>
  <si>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</si>
  <si>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</si>
  <si>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</si>
  <si>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</si>
  <si>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</si>
  <si>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</si>
  <si>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</si>
  <si>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</si>
  <si>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</si>
  <si>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</si>
  <si>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</si>
  <si>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</si>
  <si>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</si>
  <si>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</si>
  <si>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</si>
  <si>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</si>
  <si>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</si>
  <si>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</si>
  <si>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</si>
  <si>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</si>
  <si>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</si>
  <si>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</si>
  <si>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</si>
  <si>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</si>
  <si>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</si>
  <si>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</si>
  <si>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</si>
  <si>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</si>
  <si>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</si>
  <si>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</si>
  <si>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</si>
  <si>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</si>
  <si>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</si>
  <si>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</si>
  <si>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</si>
  <si>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</si>
  <si>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</si>
  <si>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</si>
  <si>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</si>
  <si>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</si>
  <si>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</si>
  <si>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</si>
  <si>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</si>
  <si>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</si>
  <si>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</si>
  <si>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</si>
  <si>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</si>
  <si>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</si>
  <si>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</si>
  <si>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</si>
  <si>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</si>
  <si>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</si>
  <si>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</si>
  <si>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</si>
  <si>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</si>
  <si>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</si>
  <si>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</si>
  <si>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</si>
  <si>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</si>
  <si>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</si>
  <si>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</si>
  <si>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</si>
  <si>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</si>
  <si>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</si>
  <si>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</si>
  <si>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</si>
  <si>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</si>
  <si>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</si>
  <si>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</si>
  <si>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</si>
  <si>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</si>
  <si>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</si>
  <si>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</si>
  <si>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</si>
  <si>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</si>
  <si>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</si>
  <si>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</si>
  <si>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</si>
  <si>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</si>
  <si>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</si>
  <si>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</si>
  <si>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</si>
  <si>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</si>
  <si>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</si>
  <si>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</si>
  <si>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</si>
  <si>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</si>
  <si>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</si>
  <si>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</si>
  <si>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</si>
  <si>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</si>
  <si>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</si>
  <si>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</si>
  <si>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</si>
  <si>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</si>
  <si>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</si>
  <si>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</si>
  <si>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</si>
  <si>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</si>
  <si>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</si>
  <si>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</si>
  <si>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</si>
  <si>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</si>
  <si>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</si>
  <si>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</si>
  <si>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</si>
  <si>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</si>
  <si>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</si>
  <si>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</si>
  <si>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</si>
  <si>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</si>
  <si>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</si>
  <si>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</si>
  <si>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</si>
  <si>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</si>
  <si>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</si>
  <si>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</si>
  <si>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</si>
  <si>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</si>
  <si>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</si>
  <si>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</si>
  <si>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</si>
  <si>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</si>
  <si>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</si>
  <si>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</si>
  <si>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</si>
  <si>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</si>
  <si>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</si>
  <si>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</si>
  <si>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</si>
  <si>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</si>
  <si>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</si>
  <si>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</si>
  <si>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</si>
  <si>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</si>
  <si>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</si>
  <si>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</si>
  <si>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</si>
  <si>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</si>
  <si>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</si>
  <si>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</si>
  <si>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</si>
  <si>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</si>
  <si>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</si>
  <si>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</si>
  <si>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</si>
  <si>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</si>
  <si>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</si>
  <si>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</si>
  <si>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</si>
  <si>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</si>
  <si>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</si>
  <si>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</si>
  <si>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</si>
  <si>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</si>
  <si>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</si>
  <si>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</si>
  <si>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</si>
  <si>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</si>
  <si>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</si>
  <si>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</si>
  <si>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</si>
  <si>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</si>
  <si>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</si>
  <si>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</si>
  <si>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</si>
  <si>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</si>
  <si>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</si>
  <si>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</si>
  <si>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</si>
  <si>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</si>
  <si>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</si>
  <si>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</si>
  <si>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</si>
  <si>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</si>
  <si>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</si>
  <si>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</si>
  <si>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</si>
  <si>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</si>
  <si>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</si>
  <si>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</si>
  <si>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</si>
  <si>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</si>
  <si>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</si>
  <si>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</si>
  <si>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</si>
  <si>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</si>
  <si>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</si>
  <si>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</si>
  <si>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</si>
  <si>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</si>
  <si>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</si>
  <si>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</si>
  <si>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</si>
  <si>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</si>
  <si>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</si>
  <si>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</si>
  <si>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</si>
  <si>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</si>
  <si>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</si>
  <si>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</si>
  <si>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</si>
  <si>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</si>
  <si>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</si>
  <si>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</si>
  <si>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</si>
  <si>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</si>
  <si>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</si>
  <si>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</si>
  <si>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</si>
  <si>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</si>
  <si>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</si>
  <si>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</si>
  <si>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</si>
  <si>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</si>
  <si>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</si>
  <si>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</si>
  <si>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</si>
  <si>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</si>
  <si>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</si>
  <si>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</si>
  <si>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</si>
  <si>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</si>
  <si>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</si>
  <si>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</si>
  <si>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</si>
  <si>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</si>
  <si>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</si>
  <si>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</si>
  <si>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</si>
  <si>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</si>
  <si>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</si>
  <si>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</si>
  <si>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</si>
  <si>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</si>
  <si>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</si>
  <si>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</si>
  <si>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</si>
  <si>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</si>
  <si>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</si>
  <si>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</si>
  <si>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</si>
  <si>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</si>
  <si>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</si>
  <si>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</si>
  <si>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</si>
  <si>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</si>
  <si>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</si>
  <si>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</si>
  <si>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</si>
  <si>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</si>
  <si>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</si>
  <si>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</si>
  <si>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</si>
  <si>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</si>
  <si>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</si>
  <si>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</si>
  <si>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</si>
  <si>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</si>
  <si>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</si>
  <si>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</si>
  <si>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</si>
  <si>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</si>
  <si>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</si>
  <si>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</si>
  <si>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</si>
  <si>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</si>
  <si>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</si>
  <si>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</si>
  <si>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</si>
  <si>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</si>
  <si>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</si>
  <si>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</si>
  <si>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</si>
  <si>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</si>
  <si>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</si>
  <si>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</si>
  <si>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</si>
  <si>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</si>
  <si>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</si>
  <si>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</si>
  <si>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</si>
  <si>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</si>
  <si>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</si>
  <si>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</si>
  <si>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</si>
  <si>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</si>
  <si>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</si>
  <si>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</si>
  <si>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</si>
  <si>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</si>
  <si>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</si>
  <si>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</si>
  <si>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</si>
  <si>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</si>
  <si>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</si>
  <si>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</si>
  <si>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</si>
  <si>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</si>
  <si>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</si>
  <si>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</si>
  <si>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</si>
  <si>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</si>
  <si>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</si>
  <si>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</si>
  <si>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</si>
  <si>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</si>
  <si>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</si>
  <si>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</si>
  <si>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</si>
  <si>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</si>
  <si>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</si>
  <si>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</si>
  <si>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</si>
  <si>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</si>
  <si>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</si>
  <si>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</si>
  <si>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</si>
  <si>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</si>
  <si>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</si>
  <si>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</si>
  <si>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</si>
  <si>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</si>
  <si>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</si>
  <si>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</si>
  <si>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</si>
  <si>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</si>
  <si>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</si>
  <si>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</si>
  <si>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</si>
  <si>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</si>
  <si>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</si>
  <si>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</si>
  <si>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</si>
  <si>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</si>
  <si>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</si>
  <si>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</si>
  <si>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</si>
  <si>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</si>
  <si>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</si>
  <si>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</si>
  <si>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</si>
  <si>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</si>
  <si>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</si>
  <si>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</si>
  <si>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</si>
  <si>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</si>
  <si>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</si>
  <si>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</si>
  <si>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</si>
  <si>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</si>
  <si>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</si>
  <si>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</si>
  <si>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</si>
  <si>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</si>
  <si>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</si>
  <si>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</si>
  <si>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</si>
  <si>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</si>
  <si>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</si>
  <si>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</si>
  <si>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</si>
  <si>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</si>
  <si>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</si>
  <si>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</si>
  <si>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</si>
  <si>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</si>
  <si>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</si>
  <si>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</si>
  <si>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</si>
  <si>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</si>
  <si>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</si>
  <si>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</si>
  <si>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</si>
  <si>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</si>
  <si>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</si>
  <si>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</si>
  <si>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</si>
  <si>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</si>
  <si>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</si>
  <si>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</si>
  <si>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</si>
  <si>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</si>
  <si>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</si>
  <si>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</si>
  <si>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</si>
  <si>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</si>
  <si>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</si>
  <si>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</si>
  <si>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</si>
  <si>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</si>
  <si>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</si>
  <si>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</si>
  <si>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</si>
  <si>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</si>
  <si>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</si>
  <si>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</si>
  <si>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</si>
  <si>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</si>
  <si>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</si>
  <si>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</si>
  <si>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</si>
  <si>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</si>
  <si>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</si>
  <si>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</si>
  <si>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</si>
  <si>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</si>
  <si>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</si>
  <si>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</si>
  <si>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</si>
  <si>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</si>
  <si>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</si>
  <si>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</si>
  <si>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</si>
  <si>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</si>
  <si>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</si>
  <si>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</si>
  <si>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</si>
  <si>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</si>
  <si>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</si>
  <si>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</si>
  <si>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</si>
  <si>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</si>
  <si>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</si>
  <si>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</si>
  <si>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</si>
  <si>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</si>
  <si>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</si>
  <si>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</si>
  <si>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</si>
  <si>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</si>
  <si>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</si>
  <si>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</si>
  <si>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</si>
  <si>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</si>
  <si>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</si>
  <si>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</si>
  <si>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</si>
  <si>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</si>
  <si>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</si>
  <si>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</si>
  <si>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</si>
  <si>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</si>
  <si>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</si>
  <si>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</si>
  <si>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</si>
  <si>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</si>
  <si>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</si>
  <si>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</si>
  <si>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</si>
  <si>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</si>
  <si>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</si>
  <si>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</si>
  <si>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</si>
  <si>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</si>
  <si>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</si>
  <si>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</si>
  <si>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</si>
  <si>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</si>
  <si>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</si>
  <si>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</si>
  <si>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</si>
  <si>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</si>
  <si>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</si>
  <si>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</si>
  <si>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</si>
  <si>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</si>
  <si>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</si>
  <si>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</si>
  <si>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</si>
  <si>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</si>
  <si>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</si>
  <si>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</si>
  <si>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</si>
  <si>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</si>
  <si>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</si>
  <si>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</si>
  <si>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</si>
  <si>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</si>
  <si>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</si>
  <si>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</si>
  <si>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</si>
  <si>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</si>
  <si>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</si>
  <si>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</si>
  <si>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</si>
  <si>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</si>
  <si>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</si>
  <si>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</si>
  <si>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</si>
  <si>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</si>
  <si>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</si>
  <si>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</si>
  <si>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</si>
  <si>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</si>
  <si>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</si>
  <si>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</si>
  <si>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</si>
  <si>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</si>
  <si>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</si>
  <si>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</si>
  <si>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</si>
  <si>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</si>
  <si>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</si>
  <si>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</si>
  <si>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</si>
  <si>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</si>
  <si>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</si>
  <si>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</si>
  <si>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</si>
  <si>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</si>
  <si>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</si>
  <si>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</si>
  <si>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</si>
  <si>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</si>
  <si>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</si>
  <si>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</si>
  <si>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</si>
  <si>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</si>
  <si>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</si>
  <si>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</si>
  <si>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</si>
  <si>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</si>
  <si>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</si>
  <si>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</si>
  <si>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</si>
  <si>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</si>
  <si>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</si>
  <si>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</si>
  <si>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</si>
  <si>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</si>
  <si>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</si>
  <si>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</si>
  <si>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</si>
  <si>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</si>
  <si>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</si>
  <si>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</si>
  <si>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</si>
  <si>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</si>
  <si>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</si>
  <si>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</si>
  <si>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</si>
  <si>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</si>
  <si>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</si>
  <si>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</si>
  <si>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</si>
  <si>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</si>
  <si>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</si>
  <si>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</si>
  <si>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</si>
  <si>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</si>
  <si>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</si>
  <si>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</si>
  <si>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</si>
  <si>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</si>
  <si>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</si>
  <si>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</si>
  <si>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</si>
  <si>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</si>
  <si>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</si>
  <si>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</si>
  <si>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</si>
  <si>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</si>
  <si>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</si>
  <si>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</si>
  <si>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</si>
  <si>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</si>
  <si>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</si>
  <si>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</si>
  <si>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</si>
  <si>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</si>
  <si>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</si>
  <si>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</si>
  <si>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</si>
  <si>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</si>
  <si>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</si>
  <si>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</si>
  <si>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</si>
  <si>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</si>
  <si>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</si>
  <si>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</si>
  <si>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</si>
  <si>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</si>
  <si>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</si>
  <si>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</si>
  <si>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</si>
  <si>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</si>
  <si>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</si>
  <si>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</si>
  <si>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</si>
  <si>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</si>
  <si>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</si>
  <si>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</si>
  <si>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</si>
  <si>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</si>
  <si>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</si>
  <si>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</si>
  <si>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</si>
  <si>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</si>
  <si>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</si>
  <si>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</si>
  <si>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</si>
  <si>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</si>
  <si>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</si>
  <si>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</si>
  <si>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</si>
  <si>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</si>
  <si>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</si>
  <si>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</si>
  <si>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</si>
  <si>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</si>
  <si>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</si>
  <si>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</si>
  <si>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</si>
  <si>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</si>
  <si>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</si>
  <si>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</si>
  <si>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</si>
  <si>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</si>
  <si>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</si>
  <si>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</si>
  <si>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</si>
  <si>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</si>
  <si>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</si>
  <si>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</si>
  <si>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</si>
  <si>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</si>
  <si>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</si>
  <si>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</si>
  <si>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</si>
  <si>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</si>
  <si>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</si>
  <si>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</si>
  <si>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</si>
  <si>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</si>
  <si>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</si>
  <si>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</si>
  <si>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</si>
  <si>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</si>
  <si>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</si>
  <si>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</si>
  <si>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</si>
  <si>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</si>
  <si>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</si>
  <si>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</si>
  <si>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</si>
  <si>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</si>
  <si>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</si>
  <si>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</si>
  <si>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</si>
  <si>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</si>
  <si>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</si>
  <si>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</si>
  <si>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</si>
  <si>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</si>
  <si>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</si>
  <si>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</si>
  <si>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</si>
  <si>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</si>
  <si>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</si>
  <si>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</si>
  <si>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</si>
  <si>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</si>
  <si>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</si>
  <si>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</si>
  <si>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</si>
  <si>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</si>
  <si>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</si>
  <si>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</si>
  <si>
    <t>Sánchez-Guillén et al. 2012</t>
  </si>
  <si>
    <t>*</t>
  </si>
  <si>
    <t>Cumulative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</si>
</sst>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7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0" fontId="3" fillId="28" borderId="0" xfId="0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>
      <pane ySplit="1" topLeftCell="A173" activePane="bottomLeft" state="frozen"/>
      <selection pane="bottomLeft" activeCell="G189" sqref="G189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6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6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6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6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6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6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6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6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6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6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6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6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6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6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3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>
      <selection activeCell="E184" sqref="E184"/>
    </sheetView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2:T133">
    <cfRule type="duplicateValues" dxfId="12" priority="4"/>
    <cfRule type="duplicateValues" dxfId="11" priority="8"/>
  </conditionalFormatting>
  <conditionalFormatting sqref="T134:T171">
    <cfRule type="duplicateValues" dxfId="10" priority="1"/>
  </conditionalFormatting>
  <conditionalFormatting sqref="T172:T180">
    <cfRule type="duplicateValues" dxfId="9" priority="3"/>
  </conditionalFormatting>
  <conditionalFormatting sqref="T181:T1048576 T1:T133">
    <cfRule type="duplicateValues" dxfId="8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5" sqref="A25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IFERROR(1-(D2/C2),"NA")</f>
        <v>0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IFERROR(1-(G2/F2),"NA")</f>
        <v>0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IFERROR(MAX(1-(J2/I2),0),"NA")</f>
        <v>0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IFERROR(MAX(1-((2*M2)/($M$5+$M$21)),0),"NA")</f>
        <v>0.60253874940772911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 t="shared" ref="E3:E31" si="0">IFERROR(1-(D3/C3),"NA")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 t="shared" ref="H3:H31" si="1">IFERROR(1-(G3/F3),"NA")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 t="shared" ref="K3:K31" si="2">IFERROR(MAX(1-(J3/I3),0),"NA")</f>
        <v>0</v>
      </c>
      <c r="L3" s="44">
        <f t="shared" ref="L3:L31" si="3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 t="shared" ref="N3:N33" si="4">IFERROR(MAX(1-((2*M3)/($M$5+$M$21)),0),"NA")</f>
        <v>0.80997398264185416</v>
      </c>
      <c r="O3" s="44">
        <f t="shared" ref="O3:O31" si="5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 t="shared" si="0"/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 t="shared" si="1"/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 t="shared" si="2"/>
        <v>0</v>
      </c>
      <c r="L4" s="44">
        <f t="shared" si="3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 t="shared" si="4"/>
        <v>0.67247068436717106</v>
      </c>
      <c r="O4" s="44">
        <f t="shared" si="5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 t="shared" si="6"/>
        <v>0.428609022556391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 t="shared" si="0"/>
        <v>0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 t="shared" si="1"/>
        <v>0.33333333333333337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 t="shared" si="2"/>
        <v>0.15789473684210531</v>
      </c>
      <c r="L5" s="44">
        <f t="shared" si="3"/>
        <v>16</v>
      </c>
      <c r="M5" s="168">
        <f>IFERROR(AVERAGEIFS(Allopatrics_Fertilities_R!$D$2:$D$999,Allopatrics_Fertilities_R!$C$2:$C$999,"&gt;0",Allopatrics_Fertilities_R!$B$2:$B$999,Allopatrics_Summaries!$A5),"NA")</f>
        <v>340.60416666666669</v>
      </c>
      <c r="N5" s="71">
        <f t="shared" si="4"/>
        <v>0</v>
      </c>
      <c r="O5" s="44">
        <f t="shared" si="5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 t="shared" si="0"/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 t="shared" si="1"/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 t="shared" si="2"/>
        <v>0</v>
      </c>
      <c r="L6" s="44">
        <f t="shared" si="3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 t="shared" si="4"/>
        <v>0.73915683331583715</v>
      </c>
      <c r="O6" s="44">
        <f t="shared" si="5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 t="shared" si="6"/>
        <v>0.14027149321266963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 t="shared" si="0"/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 t="shared" si="1"/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 t="shared" si="2"/>
        <v>0</v>
      </c>
      <c r="L7" s="44">
        <f t="shared" si="3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 t="shared" si="4"/>
        <v>0.13839134986679225</v>
      </c>
      <c r="O7" s="44">
        <f t="shared" si="5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 t="shared" si="0"/>
        <v>0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 t="shared" si="1"/>
        <v>0.33333333333333337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 t="shared" si="2"/>
        <v>0</v>
      </c>
      <c r="L8" s="44">
        <f t="shared" si="3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 t="shared" si="4"/>
        <v>0.74505826242633855</v>
      </c>
      <c r="O8" s="44">
        <f t="shared" si="5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 t="shared" si="6"/>
        <v>0.48611111111111116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 t="shared" si="0"/>
        <v>0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 t="shared" si="1"/>
        <v>0.125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 t="shared" si="2"/>
        <v>0</v>
      </c>
      <c r="L9" s="44">
        <f t="shared" si="3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 t="shared" si="4"/>
        <v>0.40779158876118227</v>
      </c>
      <c r="O9" s="44">
        <f t="shared" si="5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 t="shared" si="6"/>
        <v>0.40559967107262029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 t="shared" si="0"/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 t="shared" si="1"/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 t="shared" si="2"/>
        <v>0</v>
      </c>
      <c r="L10" s="44">
        <f t="shared" si="3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 t="shared" si="4"/>
        <v>0.6813228280329231</v>
      </c>
      <c r="O10" s="44">
        <f t="shared" si="5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 t="shared" si="6"/>
        <v>0.67037037037037039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 t="shared" si="0"/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 t="shared" si="1"/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 t="shared" si="2"/>
        <v>0</v>
      </c>
      <c r="L11" s="44">
        <f t="shared" si="3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 t="shared" si="4"/>
        <v>0.70846940194122976</v>
      </c>
      <c r="O11" s="44">
        <f t="shared" si="5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 t="shared" si="6"/>
        <v>0.97975708502024295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 t="shared" si="0"/>
        <v>0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 t="shared" si="1"/>
        <v>0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 t="shared" si="2"/>
        <v>0</v>
      </c>
      <c r="L12" s="44">
        <f t="shared" si="3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 t="shared" si="4"/>
        <v>5.0578084702531112E-2</v>
      </c>
      <c r="O12" s="44">
        <f t="shared" si="5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 t="shared" si="0"/>
        <v>0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 t="shared" si="1"/>
        <v>0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 t="shared" si="2"/>
        <v>0</v>
      </c>
      <c r="L13" s="44">
        <f t="shared" si="3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 t="shared" si="4"/>
        <v>0.47831366663167418</v>
      </c>
      <c r="O13" s="44">
        <f t="shared" si="5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 t="shared" si="6"/>
        <v>3.6199095022624417E-2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 t="shared" si="0"/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 t="shared" si="1"/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 t="shared" si="2"/>
        <v>0</v>
      </c>
      <c r="L14" s="44">
        <f t="shared" si="3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 t="shared" si="4"/>
        <v>0.35792451277744519</v>
      </c>
      <c r="O14" s="44">
        <f t="shared" si="5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 t="shared" si="6"/>
        <v>0.41911764705882348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 t="shared" si="0"/>
        <v>0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 t="shared" si="1"/>
        <v>0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 t="shared" si="2"/>
        <v>NA</v>
      </c>
      <c r="L15" s="44">
        <f t="shared" si="3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 t="shared" si="4"/>
        <v>NA</v>
      </c>
      <c r="O15" s="44">
        <f t="shared" si="5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 t="shared" si="6"/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 t="shared" si="0"/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 t="shared" si="1"/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 t="shared" si="2"/>
        <v>0</v>
      </c>
      <c r="L16" s="44">
        <f t="shared" si="3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 t="shared" si="4"/>
        <v>8.527848787227954E-2</v>
      </c>
      <c r="O16" s="44">
        <f t="shared" si="5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 t="shared" si="6"/>
        <v>0.58193548387096772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 t="shared" si="0"/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 t="shared" si="1"/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 t="shared" si="2"/>
        <v>0</v>
      </c>
      <c r="L17" s="44">
        <f t="shared" si="3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 t="shared" si="4"/>
        <v>0.46651080841067138</v>
      </c>
      <c r="O17" s="44">
        <f t="shared" si="5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 t="shared" si="6"/>
        <v>0.95132743362831862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 t="shared" si="0"/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 t="shared" si="1"/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 t="shared" si="2"/>
        <v>0</v>
      </c>
      <c r="L18" s="44">
        <f t="shared" si="3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 t="shared" si="4"/>
        <v>0.71909197434013228</v>
      </c>
      <c r="O18" s="44">
        <f t="shared" si="5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 t="shared" si="0"/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 t="shared" si="1"/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 t="shared" si="2"/>
        <v>0</v>
      </c>
      <c r="L19" s="44">
        <f t="shared" si="3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 t="shared" si="4"/>
        <v>0.70138768700862797</v>
      </c>
      <c r="O19" s="44">
        <f t="shared" si="5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 t="shared" si="6"/>
        <v>0.27667984189723316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 t="shared" si="0"/>
        <v>0.25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 t="shared" si="1"/>
        <v>0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 t="shared" si="2"/>
        <v>0.33333333333333337</v>
      </c>
      <c r="L20" s="44">
        <f t="shared" si="3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 t="shared" si="4"/>
        <v>2.7149411133840506E-2</v>
      </c>
      <c r="O20" s="44">
        <f t="shared" si="5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 t="shared" si="6"/>
        <v>8.1032956918829058E-2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 t="shared" si="0"/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 t="shared" si="1"/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 t="shared" si="2"/>
        <v>7.1428571428571397E-2</v>
      </c>
      <c r="L21" s="44">
        <f t="shared" si="3"/>
        <v>13</v>
      </c>
      <c r="M21" s="168">
        <f>IFERROR(AVERAGEIFS(Allopatrics_Fertilities_R!$D$2:$D$999,Allopatrics_Fertilities_R!$C$2:$C$999,"&gt;0",Allopatrics_Fertilities_R!$B$2:$B$999,Allopatrics_Summaries!$A21),"NA")</f>
        <v>224.23076923076925</v>
      </c>
      <c r="N21" s="71">
        <f t="shared" si="4"/>
        <v>0.20603080659484696</v>
      </c>
      <c r="O21" s="44">
        <f t="shared" si="5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 t="shared" si="6"/>
        <v>2.0490645283052444E-2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 t="shared" si="0"/>
        <v>9.0909090909090939E-2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 t="shared" si="1"/>
        <v>9.9999999999999978E-2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 t="shared" si="2"/>
        <v>0</v>
      </c>
      <c r="L22" s="44">
        <f t="shared" si="3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 t="shared" si="4"/>
        <v>0.59421773436192216</v>
      </c>
      <c r="O22" s="44">
        <f t="shared" si="5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 t="shared" si="6"/>
        <v>0.56036837203579792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 t="shared" si="0"/>
        <v>0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 t="shared" si="1"/>
        <v>0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 t="shared" si="2"/>
        <v>NA</v>
      </c>
      <c r="L23" s="44">
        <f t="shared" si="3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 t="shared" si="4"/>
        <v>NA</v>
      </c>
      <c r="O23" s="44">
        <f t="shared" si="5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 t="shared" si="6"/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 t="shared" si="0"/>
        <v>0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 t="shared" si="1"/>
        <v>0.2857142857142857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 t="shared" si="2"/>
        <v>9.9999999999999978E-2</v>
      </c>
      <c r="L24" s="44">
        <f t="shared" si="3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 t="shared" si="4"/>
        <v>0.90636399144671076</v>
      </c>
      <c r="O24" s="44">
        <f t="shared" si="5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 t="shared" si="6"/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 t="shared" si="0"/>
        <v>0.19047619047619047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 t="shared" si="1"/>
        <v>0.26470588235294112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 t="shared" si="2"/>
        <v>0.27272727272727271</v>
      </c>
      <c r="L25" s="44">
        <f t="shared" si="3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 t="shared" si="4"/>
        <v>0.9337564582346215</v>
      </c>
      <c r="O25" s="44">
        <f t="shared" si="5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 t="shared" si="6"/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 t="shared" si="0"/>
        <v>0.33333333333333337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 t="shared" si="1"/>
        <v>0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 t="shared" si="2"/>
        <v>0.66666666666666674</v>
      </c>
      <c r="L26" s="44">
        <f t="shared" si="3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 t="shared" si="4"/>
        <v>0.99291828506739832</v>
      </c>
      <c r="O26" s="44">
        <f t="shared" si="5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 t="shared" si="6"/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 t="shared" si="0"/>
        <v>0.1333333333333333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 t="shared" si="1"/>
        <v>7.6923076923076872E-2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 t="shared" si="2"/>
        <v>0.83333333333333337</v>
      </c>
      <c r="L27" s="44">
        <f t="shared" si="3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 t="shared" si="4"/>
        <v>0.94511670927233682</v>
      </c>
      <c r="O27" s="44">
        <f t="shared" si="5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 t="shared" si="6"/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 t="shared" si="0"/>
        <v>0.18181818181818177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 t="shared" si="1"/>
        <v>0.11111111111111116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 t="shared" si="2"/>
        <v>0</v>
      </c>
      <c r="L28" s="44">
        <f t="shared" si="3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 t="shared" si="4"/>
        <v>0.11537577633583684</v>
      </c>
      <c r="O28" s="44">
        <f t="shared" si="5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 t="shared" si="6"/>
        <v>0.18179825044746067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 t="shared" si="0"/>
        <v>0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 t="shared" si="1"/>
        <v>0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 t="shared" si="2"/>
        <v>0</v>
      </c>
      <c r="L29" s="44">
        <f t="shared" si="3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 t="shared" si="4"/>
        <v>0.40867680312775745</v>
      </c>
      <c r="O29" s="44">
        <f t="shared" si="5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 t="shared" si="6"/>
        <v>0.88023952095808378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 t="shared" si="0"/>
        <v>0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 t="shared" si="1"/>
        <v>0.1428571428571429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 t="shared" si="2"/>
        <v>9.0909090909090939E-2</v>
      </c>
      <c r="L30" s="44">
        <f t="shared" si="3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 t="shared" si="4"/>
        <v>0.75237603452336033</v>
      </c>
      <c r="O30" s="44">
        <f t="shared" si="5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 t="shared" si="6"/>
        <v>0.95804878048780484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 t="shared" si="0"/>
        <v>0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 t="shared" si="1"/>
        <v>0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 t="shared" si="2"/>
        <v>0</v>
      </c>
      <c r="L31" s="44">
        <f t="shared" si="3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 t="shared" si="4"/>
        <v>0.37916965757525034</v>
      </c>
      <c r="O31" s="44">
        <f t="shared" si="5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 t="shared" si="6"/>
        <v>0.13117870722433456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 t="shared" ref="E32:E33" si="7">IFERROR(1-(D32/C32),"NA")</f>
        <v>0.25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 t="shared" ref="H32:H33" si="8">IFERROR(1-(G32/F32),"NA")</f>
        <v>0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 t="shared" ref="K32:K33" si="9">IFERROR(MAX(1-(J32/I32),0),"NA")</f>
        <v>0.375</v>
      </c>
      <c r="L32" s="44">
        <f t="shared" ref="L32:L33" si="10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 t="shared" si="4"/>
        <v>0.93354990821575401</v>
      </c>
      <c r="O32" s="44">
        <f t="shared" ref="O32:O33" si="11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 t="shared" ref="Q32:Q33" si="12">IFERROR(1-P32,"NA")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 t="shared" si="7"/>
        <v>0.1428571428571429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 t="shared" si="8"/>
        <v>0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 t="shared" si="9"/>
        <v>0.25</v>
      </c>
      <c r="L33" s="44">
        <f t="shared" si="10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 t="shared" si="4"/>
        <v>0.99036099911951436</v>
      </c>
      <c r="O33" s="44">
        <f t="shared" si="11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 t="shared" si="12"/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 t="shared" ref="E34" si="13">IFERROR(1-(D34/C34),"NA")</f>
        <v>0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 t="shared" ref="H34" si="14">IFERROR(1-(G34/F34),"NA")</f>
        <v>5.555555555555558E-2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 t="shared" ref="K34" si="15">IFERROR(MAX(1-(J34/I34),0),"NA")</f>
        <v>0.17241379310344829</v>
      </c>
      <c r="L34" s="44">
        <f t="shared" ref="L34" si="16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 t="shared" ref="N34" si="17">IFERROR(MAX(1-((2*M34)/($M$5+$M$21)),0),"NA")</f>
        <v>0.96149317505397824</v>
      </c>
      <c r="O34" s="44">
        <f t="shared" ref="O34" si="18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 t="shared" ref="Q34" si="19">IFERROR(1-P34,"NA")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hidden="1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0">
      <filters>
        <filter val="Conspecifics-elegansXelegans-ArlesXArles"/>
        <filter val="Conspecifics-elegansXelegans-BelgiumXBelgium"/>
        <filter val="Conspecifics-elegansXelegans-BelgiumXSweden"/>
        <filter val="Conspecifics-elegansXelegans-SwedenXSweden"/>
        <filter val="Conspecifics-graellsiiXgraellsii-AlbaXAlba"/>
        <filter val="Conspecifics-graellsiiXgraellsii-CachadasXCachadas"/>
        <filter val="Conspecifics-graellsiiXgraellsii-RiomaiorXRiomaior"/>
        <filter val="Heterospecifics-elegansXgraellsii-ArlesXCachadas"/>
        <filter val="Heterospecifics-elegansXgraellsii-BelgiumXCachadas"/>
        <filter val="Heterospecifics-elegansXgraellsii-LaigualXCachadas"/>
        <filter val="Heterospecifics-elegansXgraellsii-SwedenXCachadas"/>
        <filter val="Heterospecifics-graellsiiXelegans-CachadasXBelgium"/>
        <filter val="Heterospecifics-graellsiiXelegans-CachadasXMaraixDorx"/>
        <filter val="Postzygotics-elegansXhybrid-AlloEleX(H:BelgiumXCachadas)"/>
        <filter val="Postzygotics-graellsiiXhybrid-AlloGraX(H:BelgiumXCachadas)"/>
        <filter val="Postzygotics-hybridXelegans-(H:BelgiumXCachadas)XAlloEle"/>
        <filter val="Postzygotics-hybridXgraellsii-(H:BelgiumXCachadas)XAlloGra"/>
        <filter val="Postzygotics-hybridXhybrid-(H:BelgiumXCachadas)X(H:BelgiumXCachadas)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L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A7" sqref="A7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 t="shared" ref="E2:E3" si="0">IFERROR(1-(D2/C2),"NA")</f>
        <v>0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IFERROR(1-(G2/F2),"NA")</f>
        <v>0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IFERROR(MAX(1-(J2/I2),0),"NA")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IFERROR(MAX(1-((2*M2)/(Allopatrics_Summaries!$M$5+Allopatrics_Summaries!$M$21)),0),"NA")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IFERROR(1-P2,"NA")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 t="shared" si="0"/>
        <v>0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 t="shared" ref="H3:H28" si="1">IFERROR(1-(G3/F3),"NA")</f>
        <v>0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 t="shared" ref="K3:K21" si="2">IFERROR(MAX(1-(J3/I3),0),"NA")</f>
        <v>NA</v>
      </c>
      <c r="L3" s="44">
        <f t="shared" ref="L3:L21" si="3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IFERROR(MAX(1-((2*M3)/(Allopatrics_Summaries!$M$5+Allopatrics_Summaries!$M$21)),0),"NA")</f>
        <v>NA</v>
      </c>
      <c r="O3" s="44">
        <f t="shared" ref="O3:O21" si="4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IFERROR(1-(D4/C4),"NA")</f>
        <v>0.4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 t="shared" si="1"/>
        <v>0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 t="shared" si="2"/>
        <v>0.19999999999999996</v>
      </c>
      <c r="L4" s="44">
        <f t="shared" si="3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IFERROR(MAX(1-((2*M4)/(Allopatrics_Summaries!$M$5+Allopatrics_Summaries!$M$21)),0),"NA")</f>
        <v>0.28968894361581687</v>
      </c>
      <c r="O4" s="44">
        <f t="shared" si="4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 t="shared" si="5"/>
        <v>0.17174999999999996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 t="shared" ref="E5:E28" si="6">IFERROR(1-(D5/C5),"NA")</f>
        <v>0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 t="shared" si="1"/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 t="shared" si="2"/>
        <v>0</v>
      </c>
      <c r="L5" s="44">
        <f t="shared" si="3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IFERROR(MAX(1-((2*M5)/(Allopatrics_Summaries!$M$5+Allopatrics_Summaries!$M$21)),0),"NA")</f>
        <v>0.55296674487951725</v>
      </c>
      <c r="O5" s="44">
        <f t="shared" si="4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 t="shared" si="5"/>
        <v>7.0500000000000007E-2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 t="shared" si="6"/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 t="shared" si="1"/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 t="shared" si="2"/>
        <v>1</v>
      </c>
      <c r="L6" s="44">
        <f t="shared" si="3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 t="shared" si="5"/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 t="shared" si="6"/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 t="shared" si="1"/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 t="shared" si="2"/>
        <v>0.33333333333333337</v>
      </c>
      <c r="L7" s="44">
        <f t="shared" si="3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IFERROR(MAX(1-((2*M7)/(Allopatrics_Summaries!$M$5+Allopatrics_Summaries!$M$21)),0),"NA")</f>
        <v>0.42284023299296081</v>
      </c>
      <c r="O7" s="44">
        <f t="shared" si="4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 t="shared" si="5"/>
        <v>0.31850000000000001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 t="shared" si="6"/>
        <v>0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 t="shared" si="1"/>
        <v>0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 t="shared" si="2"/>
        <v>0</v>
      </c>
      <c r="L8" s="44">
        <f t="shared" si="3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IFERROR(MAX(1-((2*M8)/(Allopatrics_Summaries!$M$5+Allopatrics_Summaries!$M$21)),0),"NA")</f>
        <v>0.70138886729445016</v>
      </c>
      <c r="O8" s="44">
        <f t="shared" si="4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 t="shared" si="5"/>
        <v>0.59650000000000003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 t="shared" si="6"/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 t="shared" si="1"/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 t="shared" si="2"/>
        <v>1</v>
      </c>
      <c r="L9" s="44">
        <f t="shared" si="3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IFERROR(MAX(1-((2*M9)/(Allopatrics_Summaries!$M$5+Allopatrics_Summaries!$M$21)),0),"NA")</f>
        <v>NA</v>
      </c>
      <c r="O9" s="44">
        <f t="shared" si="4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 t="shared" si="5"/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 t="shared" si="6"/>
        <v>0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 t="shared" si="1"/>
        <v>0.2857142857142857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 t="shared" si="2"/>
        <v>0.27272727272727271</v>
      </c>
      <c r="L10" s="44">
        <f t="shared" si="3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IFERROR(MAX(1-((2*M10)/(Allopatrics_Summaries!$M$5+Allopatrics_Summaries!$M$21)),0),"NA")</f>
        <v>0.62289867983895908</v>
      </c>
      <c r="O10" s="44">
        <f t="shared" si="4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 t="shared" si="5"/>
        <v>0.23262499999999997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 t="shared" si="6"/>
        <v>0.25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 t="shared" si="1"/>
        <v>0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 t="shared" si="2"/>
        <v>0</v>
      </c>
      <c r="L11" s="44">
        <f t="shared" si="3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IFERROR(MAX(1-((2*M11)/(Allopatrics_Summaries!$M$5+Allopatrics_Summaries!$M$21)),0),"NA")</f>
        <v>0.5255250995156856</v>
      </c>
      <c r="O11" s="44">
        <f t="shared" si="4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 t="shared" si="5"/>
        <v>0.2533333333333333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 t="shared" si="6"/>
        <v>0.95833333333333337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 t="shared" si="1"/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 t="shared" si="2"/>
        <v>NA</v>
      </c>
      <c r="L12" s="44">
        <f t="shared" si="3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IFERROR(MAX(1-((2*M12)/(Allopatrics_Summaries!$M$5+Allopatrics_Summaries!$M$21)),0),"NA")</f>
        <v>NA</v>
      </c>
      <c r="O12" s="44">
        <f t="shared" si="4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 t="shared" si="5"/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 t="shared" si="6"/>
        <v>0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 t="shared" si="1"/>
        <v>0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 t="shared" si="2"/>
        <v>NA</v>
      </c>
      <c r="L13" s="44">
        <f t="shared" si="3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IFERROR(MAX(1-((2*M13)/(Allopatrics_Summaries!$M$5+Allopatrics_Summaries!$M$21)),0),"NA")</f>
        <v>NA</v>
      </c>
      <c r="O13" s="44">
        <f t="shared" si="4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 t="shared" si="5"/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 t="shared" si="6"/>
        <v>0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 t="shared" si="1"/>
        <v>0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 t="shared" si="2"/>
        <v>NA</v>
      </c>
      <c r="L14" s="44">
        <f t="shared" si="3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IFERROR(MAX(1-((2*M14)/(Allopatrics_Summaries!$M$5+Allopatrics_Summaries!$M$21)),0),"NA")</f>
        <v>NA</v>
      </c>
      <c r="O14" s="44">
        <f t="shared" si="4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 t="shared" si="5"/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 t="shared" si="6"/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 t="shared" si="1"/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 t="shared" si="2"/>
        <v>0</v>
      </c>
      <c r="L15" s="44">
        <f t="shared" si="3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IFERROR(MAX(1-((2*M15)/(Allopatrics_Summaries!$M$5+Allopatrics_Summaries!$M$21)),0),"NA")</f>
        <v>0.42401933852923901</v>
      </c>
      <c r="O15" s="44">
        <f t="shared" si="4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 t="shared" si="5"/>
        <v>0.72699999999999998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 t="shared" si="6"/>
        <v>0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 t="shared" si="1"/>
        <v>0.125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 t="shared" si="2"/>
        <v>8.333333333333337E-2</v>
      </c>
      <c r="L16" s="44">
        <f t="shared" si="3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IFERROR(MAX(1-((2*M16)/(Allopatrics_Summaries!$M$5+Allopatrics_Summaries!$M$21)),0),"NA")</f>
        <v>0.42659547328403957</v>
      </c>
      <c r="O16" s="44">
        <f t="shared" si="4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 t="shared" si="6"/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 t="shared" si="1"/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 t="shared" si="2"/>
        <v>0</v>
      </c>
      <c r="L17" s="44">
        <f t="shared" si="3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IFERROR(MAX(1-((2*M17)/(Allopatrics_Summaries!$M$5+Allopatrics_Summaries!$M$21)),0),"NA")</f>
        <v>0.41615273352494053</v>
      </c>
      <c r="O17" s="44">
        <f t="shared" si="4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 t="shared" si="5"/>
        <v>0.25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 t="shared" si="6"/>
        <v>0.83333333333333337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 t="shared" si="1"/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 t="shared" si="2"/>
        <v>NA</v>
      </c>
      <c r="L18" s="44">
        <f t="shared" si="3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IFERROR(MAX(1-((2*M18)/(Allopatrics_Summaries!$M$5+Allopatrics_Summaries!$M$21)),0),"NA")</f>
        <v>NA</v>
      </c>
      <c r="O18" s="44">
        <f t="shared" si="4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 t="shared" si="5"/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 t="shared" si="6"/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 t="shared" si="1"/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 t="shared" si="2"/>
        <v>NA</v>
      </c>
      <c r="L19" s="44">
        <f t="shared" si="3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IFERROR(MAX(1-((2*M19)/(Allopatrics_Summaries!$M$5+Allopatrics_Summaries!$M$21)),0),"NA")</f>
        <v>NA</v>
      </c>
      <c r="O19" s="44">
        <f t="shared" si="4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 t="shared" si="5"/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 t="shared" si="6"/>
        <v>0.5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 t="shared" si="1"/>
        <v>0.6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 t="shared" si="2"/>
        <v>0</v>
      </c>
      <c r="L20" s="44">
        <f t="shared" si="3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IFERROR(MAX(1-((2*M20)/(Allopatrics_Summaries!$M$5+Allopatrics_Summaries!$M$21)),0),"NA")</f>
        <v>0.67797907829891313</v>
      </c>
      <c r="O20" s="44">
        <f t="shared" si="4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 t="shared" si="5"/>
        <v>0.7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 t="shared" si="6"/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 t="shared" si="1"/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 t="shared" si="2"/>
        <v>0</v>
      </c>
      <c r="L21" s="44">
        <f t="shared" si="3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IFERROR(MAX(1-((2*M21)/(Allopatrics_Summaries!$M$5+Allopatrics_Summaries!$M$21)),0),"NA")</f>
        <v>0.50900062589195272</v>
      </c>
      <c r="O21" s="44">
        <f t="shared" si="4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 t="shared" si="5"/>
        <v>0.58339999999999992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 t="shared" si="6"/>
        <v>0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 t="shared" si="1"/>
        <v>0.625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 t="shared" ref="K22" si="7">IFERROR(MAX(1-(J22/I22),0),"NA")</f>
        <v>0</v>
      </c>
      <c r="L22" s="44">
        <f t="shared" ref="L22" si="8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IFERROR(MAX(1-((2*M22)/(Allopatrics_Summaries!$M$5+Allopatrics_Summaries!$M$21)),0),"NA")</f>
        <v>0.32546665266968733</v>
      </c>
      <c r="O22" s="44">
        <f t="shared" ref="O22" si="9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 t="shared" si="6"/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 t="shared" si="1"/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 t="shared" ref="K23:K25" si="11">IFERROR(MAX(1-(J23/I23),0),"NA")</f>
        <v>0</v>
      </c>
      <c r="L23" s="44">
        <f t="shared" ref="L23:L25" si="12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IFERROR(MAX(1-((2*M23)/(Allopatrics_Summaries!$M$5+Allopatrics_Summaries!$M$21)),0),"NA")</f>
        <v>0.91619852634505772</v>
      </c>
      <c r="O23" s="44">
        <f t="shared" ref="O23:O25" si="13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 t="shared" si="6"/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 t="shared" si="1"/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 t="shared" si="11"/>
        <v>NA</v>
      </c>
      <c r="L24" s="44">
        <f t="shared" si="12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IFERROR(MAX(1-((2*M24)/(Allopatrics_Summaries!$M$5+Allopatrics_Summaries!$M$21)),0),"NA")</f>
        <v>NA</v>
      </c>
      <c r="O24" s="44">
        <f t="shared" si="13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 t="shared" si="14"/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 t="shared" si="6"/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 t="shared" si="1"/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 t="shared" si="11"/>
        <v>NA</v>
      </c>
      <c r="L25" s="44">
        <f t="shared" si="12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IFERROR(MAX(1-((2*M25)/(Allopatrics_Summaries!$M$5+Allopatrics_Summaries!$M$21)),0),"NA")</f>
        <v>NA</v>
      </c>
      <c r="O25" s="44">
        <f t="shared" si="13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 t="shared" si="14"/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 t="shared" si="6"/>
        <v>0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 t="shared" si="1"/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 t="shared" ref="K26:K28" si="15">IFERROR(MAX(1-(J26/I26),0),"NA")</f>
        <v>NA</v>
      </c>
      <c r="L26" s="44">
        <f t="shared" ref="L26:L28" si="1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IFERROR(MAX(1-((2*M26)/(Allopatrics_Summaries!$M$5+Allopatrics_Summaries!$M$21)),0),"NA")</f>
        <v>NA</v>
      </c>
      <c r="O26" s="44">
        <f t="shared" ref="O26:O28" si="1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 t="shared" si="6"/>
        <v>0.75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 t="shared" si="1"/>
        <v>0.25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 t="shared" si="15"/>
        <v>0</v>
      </c>
      <c r="L27" s="44">
        <f t="shared" si="1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IFERROR(MAX(1-((2*M27)/(Allopatrics_Summaries!$M$5+Allopatrics_Summaries!$M$21)),0),"NA")</f>
        <v>0.42074247165848111</v>
      </c>
      <c r="O27" s="44">
        <f t="shared" si="1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 t="shared" si="6"/>
        <v>0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 t="shared" si="1"/>
        <v>0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 t="shared" si="15"/>
        <v>NA</v>
      </c>
      <c r="L28" s="44">
        <f t="shared" si="1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IFERROR(MAX(1-((2*M28)/(Allopatrics_Summaries!$M$5+Allopatrics_Summaries!$M$21)),0),"NA")</f>
        <v>NA</v>
      </c>
      <c r="O28" s="44">
        <f t="shared" si="1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 t="shared" si="18"/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9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9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9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9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9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9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9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9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9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9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9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9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9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9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9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9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9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9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9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9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9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9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9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9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9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9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9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9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9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9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9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9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9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9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9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9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9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9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9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9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9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9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9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9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9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9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9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9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9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9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9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9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9">
        <f t="shared" si="120"/>
        <v>0.55256064690026951</v>
      </c>
    </row>
  </sheetData>
  <autoFilter ref="A1:AN294" xr:uid="{00000000-0009-0000-0000-000002000000}"/>
  <phoneticPr fontId="22" type="noConversion"/>
  <conditionalFormatting sqref="S240:S294">
    <cfRule type="duplicateValues" dxfId="4" priority="1"/>
  </conditionalFormatting>
  <conditionalFormatting sqref="S295:S1048576 S1:S239">
    <cfRule type="duplicateValues" dxfId="3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C11" sqref="C11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tabSelected="1" workbookViewId="0">
      <selection activeCell="E2" sqref="E2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IFERROR(1-(D2/C2),"NA")</f>
        <v>0.17073170731707321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IFERROR(1-(G2/F2),"NA")</f>
        <v>0.26470588235294112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IFERROR(MAX(1-(J2/I2),0),"NA")</f>
        <v>0.1071428571428571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IFERROR(MAX(1-((2*M2)/(Allopatrics_Summaries!$M$5+Allopatrics_Summaries!$M$21)),0),"NA")</f>
        <v>0.68299883390030569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IFERROR(1-P2,"NA")</f>
        <v>0.26297706253828934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 t="shared" ref="E3:E11" si="0">IFERROR(1-(D3/C3),"NA")</f>
        <v>0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 t="shared" ref="H3:H11" si="1">IFERROR(1-(G3/F3),"NA")</f>
        <v>0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 t="shared" ref="K3:K6" si="2">IFERROR(MAX(1-(J3/I3),0),"NA")</f>
        <v>0</v>
      </c>
      <c r="L3" s="44">
        <f t="shared" ref="L3:L6" si="3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IFERROR(MAX(1-((2*M3)/(Allopatrics_Summaries!$M$5+Allopatrics_Summaries!$M$21)),0),"NA")</f>
        <v>0.67468372028360912</v>
      </c>
      <c r="O3" s="44">
        <f t="shared" ref="O3:O6" si="4">L3</f>
        <v>12</v>
      </c>
      <c r="P3" s="79">
        <f>IFERROR(AVERAGEIFS('2019_R'!$G$2:$G$999,'2019_R'!$E$2:$E$999,"&gt;0",'2019_R'!$B$2:$B$999,'2019_Summaries'!$A3),"NA")</f>
        <v>0.48795454545454542</v>
      </c>
      <c r="Q3" s="71">
        <f t="shared" ref="Q3:Q11" si="5">IFERROR(1-P3,"NA")</f>
        <v>0.51204545454545458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 t="shared" si="0"/>
        <v>0.20634920634920639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 t="shared" si="1"/>
        <v>0.19999999999999996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 t="shared" si="2"/>
        <v>5.6603773584905648E-2</v>
      </c>
      <c r="L4" s="44">
        <f t="shared" si="3"/>
        <v>50</v>
      </c>
      <c r="M4" s="80">
        <f>IFERROR(AVERAGEIFS('2019_R'!$F$2:$F$999,'2019_R'!$E$2:$E$999,"&gt;0",'2019_R'!$B$2:$B$999,'2019_Summaries'!$A4),"NA")</f>
        <v>79.90000000000002</v>
      </c>
      <c r="N4" s="71">
        <f>IFERROR(MAX(1-((2*M4)/(Allopatrics_Summaries!$M$5+Allopatrics_Summaries!$M$21)),0),"NA")</f>
        <v>0.7170854884425617</v>
      </c>
      <c r="O4" s="44">
        <f t="shared" si="4"/>
        <v>50</v>
      </c>
      <c r="P4" s="79">
        <f>IFERROR(AVERAGEIFS('2019_R'!$G$2:$G$999,'2019_R'!$E$2:$E$999,"&gt;0",'2019_R'!$B$2:$B$999,'2019_Summaries'!$A4),"NA")</f>
        <v>0.56464655204783698</v>
      </c>
      <c r="Q4" s="71">
        <f t="shared" si="5"/>
        <v>0.43535344795216302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 t="shared" si="0"/>
        <v>0.26470588235294112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 t="shared" si="1"/>
        <v>0.28000000000000003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 t="shared" si="2"/>
        <v>0</v>
      </c>
      <c r="L5" s="44">
        <f t="shared" si="3"/>
        <v>13</v>
      </c>
      <c r="M5" s="80">
        <f>IFERROR(AVERAGEIFS('2019_R'!$F$2:$F$999,'2019_R'!$E$2:$E$999,"&gt;0",'2019_R'!$B$2:$B$999,'2019_Summaries'!$A5),"NA")</f>
        <v>103.58974358974358</v>
      </c>
      <c r="N5" s="71">
        <f>IFERROR(MAX(1-((2*M5)/(Allopatrics_Summaries!$M$5+Allopatrics_Summaries!$M$21)),0),"NA")</f>
        <v>0.6332034829780655</v>
      </c>
      <c r="O5" s="44">
        <f t="shared" si="4"/>
        <v>13</v>
      </c>
      <c r="P5" s="79">
        <f>IFERROR(AVERAGEIFS('2019_R'!$G$2:$G$999,'2019_R'!$E$2:$E$999,"&gt;0",'2019_R'!$B$2:$B$999,'2019_Summaries'!$A5),"NA")</f>
        <v>0.54944496445562507</v>
      </c>
      <c r="Q5" s="71">
        <f t="shared" si="5"/>
        <v>0.45055503554437493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 t="shared" si="0"/>
        <v>0.89473684210526316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 t="shared" si="1"/>
        <v>0.5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 t="shared" si="2"/>
        <v>NA</v>
      </c>
      <c r="L6" s="44">
        <f t="shared" si="3"/>
        <v>0</v>
      </c>
      <c r="M6" s="80" t="str">
        <f>IFERROR(AVERAGEIFS('2019_R'!$F$2:$F$999,'2019_R'!$E$2:$E$999,"&gt;0",'2019_R'!$B$2:$B$999,'2019_Summaries'!$A6),"NA")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79" t="str">
        <f>IFERROR(AVERAGEIFS('2019_R'!$G$2:$G$999,'2019_R'!$E$2:$E$999,"&gt;0",'2019_R'!$B$2:$B$999,'2019_Summaries'!$A6),"NA")</f>
        <v>NA</v>
      </c>
      <c r="Q6" s="71" t="str">
        <f t="shared" si="5"/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 t="shared" si="0"/>
        <v>0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 t="shared" si="1"/>
        <v>0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 t="shared" ref="K7:K11" si="6">IFERROR(MAX(1-(J7/I7),0),"NA")</f>
        <v>0</v>
      </c>
      <c r="L7" s="44">
        <f t="shared" ref="L7:L11" si="7">J7</f>
        <v>4</v>
      </c>
      <c r="M7" s="80">
        <f>IFERROR(AVERAGEIFS('2019_R'!$F$2:$F$999,'2019_R'!$E$2:$E$999,"&gt;0",'2019_R'!$B$2:$B$999,'2019_Summaries'!$A7),"NA")</f>
        <v>6.75</v>
      </c>
      <c r="N7" s="71">
        <f>IFERROR(MAX(1-((2*M7)/(Allopatrics_Summaries!$M$5+Allopatrics_Summaries!$M$21)),0),"NA")</f>
        <v>0.97609921210246919</v>
      </c>
      <c r="O7" s="44">
        <f t="shared" ref="O7:O11" si="8">L7</f>
        <v>4</v>
      </c>
      <c r="P7" s="79">
        <f>IFERROR(AVERAGEIFS('2019_R'!$G$2:$G$999,'2019_R'!$E$2:$E$999,"&gt;0",'2019_R'!$B$2:$B$999,'2019_Summaries'!$A7),"NA")</f>
        <v>0.73322510822510822</v>
      </c>
      <c r="Q7" s="71">
        <f t="shared" si="5"/>
        <v>0.26677489177489178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 t="shared" si="0"/>
        <v>0.26666666666666672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 t="shared" si="1"/>
        <v>9.0909090909090939E-2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 t="shared" si="6"/>
        <v>0.18181818181818177</v>
      </c>
      <c r="L8" s="44">
        <f t="shared" si="7"/>
        <v>9</v>
      </c>
      <c r="M8" s="80">
        <f>IFERROR(AVERAGEIFS('2019_R'!$F$2:$F$999,'2019_R'!$E$2:$E$999,"&gt;0",'2019_R'!$B$2:$B$999,'2019_Summaries'!$A8),"NA")</f>
        <v>124.33333333333333</v>
      </c>
      <c r="N8" s="71">
        <f>IFERROR(MAX(1-((2*M8)/(Allopatrics_Summaries!$M$5+Allopatrics_Summaries!$M$21)),0),"NA")</f>
        <v>0.55975338835659394</v>
      </c>
      <c r="O8" s="44">
        <f t="shared" si="8"/>
        <v>9</v>
      </c>
      <c r="P8" s="79">
        <f>IFERROR(AVERAGEIFS('2019_R'!$G$2:$G$999,'2019_R'!$E$2:$E$999,"&gt;0",'2019_R'!$B$2:$B$999,'2019_Summaries'!$A8),"NA")</f>
        <v>0.64875816993464053</v>
      </c>
      <c r="Q8" s="71">
        <f t="shared" si="5"/>
        <v>0.35124183006535947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 t="shared" si="0"/>
        <v>0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 t="shared" si="1"/>
        <v>0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 t="shared" si="6"/>
        <v>0</v>
      </c>
      <c r="L9" s="44">
        <f t="shared" si="7"/>
        <v>1</v>
      </c>
      <c r="M9" s="80">
        <f>IFERROR(AVERAGEIFS('2019_R'!$F$2:$F$999,'2019_R'!$E$2:$E$999,"&gt;0",'2019_R'!$B$2:$B$999,'2019_Summaries'!$A9),"NA")</f>
        <v>38.666666666666664</v>
      </c>
      <c r="N9" s="71">
        <f>IFERROR(MAX(1-((2*M9)/(Allopatrics_Summaries!$M$5+Allopatrics_Summaries!$M$21)),0),"NA")</f>
        <v>0.86308684463636698</v>
      </c>
      <c r="O9" s="44">
        <f t="shared" si="8"/>
        <v>1</v>
      </c>
      <c r="P9" s="79">
        <f>IFERROR(AVERAGEIFS('2019_R'!$G$2:$G$999,'2019_R'!$E$2:$E$999,"&gt;0",'2019_R'!$B$2:$B$999,'2019_Summaries'!$A9),"NA")</f>
        <v>0.13793103448275862</v>
      </c>
      <c r="Q9" s="71">
        <f t="shared" si="5"/>
        <v>0.86206896551724133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 t="shared" si="0"/>
        <v>0.625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 t="shared" si="1"/>
        <v>0.33333333333333337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 t="shared" si="6"/>
        <v>0</v>
      </c>
      <c r="L10" s="44">
        <f t="shared" si="7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IFERROR(MAX(1-((2*M10)/(Allopatrics_Summaries!$M$5+Allopatrics_Summaries!$M$21)),0),"NA")</f>
        <v>0.74800897698158919</v>
      </c>
      <c r="O10" s="44">
        <f t="shared" si="8"/>
        <v>2</v>
      </c>
      <c r="P10" s="79">
        <f>IFERROR(AVERAGEIFS('2019_R'!$G$2:$G$999,'2019_R'!$E$2:$E$999,"&gt;0",'2019_R'!$B$2:$B$999,'2019_Summaries'!$A10),"NA")</f>
        <v>0.49172576832151299</v>
      </c>
      <c r="Q10" s="71">
        <f t="shared" si="5"/>
        <v>0.50827423167848695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 t="shared" si="0"/>
        <v>0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 t="shared" si="1"/>
        <v>0.19999999999999996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 t="shared" si="6"/>
        <v>0</v>
      </c>
      <c r="L11" s="44">
        <f t="shared" si="7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IFERROR(MAX(1-((2*M11)/(Allopatrics_Summaries!$M$5+Allopatrics_Summaries!$M$21)),0),"NA")</f>
        <v>0.60903032142928071</v>
      </c>
      <c r="O11" s="44">
        <f t="shared" si="8"/>
        <v>4</v>
      </c>
      <c r="P11" s="79">
        <f>IFERROR(AVERAGEIFS('2019_R'!$G$2:$G$999,'2019_R'!$E$2:$E$999,"&gt;0",'2019_R'!$B$2:$B$999,'2019_Summaries'!$A11),"NA")</f>
        <v>7.1999999999999995E-2</v>
      </c>
      <c r="Q11" s="71">
        <f t="shared" si="5"/>
        <v>0.92800000000000005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 t="shared" ref="E12" si="9">IFERROR(1-(D12/C12),"NA")</f>
        <v>0.11111111111111116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 t="shared" ref="H12" si="10">IFERROR(1-(G12/F12),"NA")</f>
        <v>0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 t="shared" ref="K12" si="11">IFERROR(MAX(1-(J12/I12),0),"NA")</f>
        <v>0.15000000000000002</v>
      </c>
      <c r="L12" s="44">
        <f t="shared" ref="L12" si="12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IFERROR(MAX(1-((2*M12)/(Allopatrics_Summaries!$M$5+Allopatrics_Summaries!$M$21)),0),"NA")</f>
        <v>0.75450054900314079</v>
      </c>
      <c r="O12" s="44">
        <f t="shared" ref="O12" si="13">L12</f>
        <v>17</v>
      </c>
      <c r="P12" s="79">
        <f>IFERROR(AVERAGEIFS('2019_R'!$G$2:$G$999,'2019_R'!$E$2:$E$999,"&gt;0",'2019_R'!$B$2:$B$999,'2019_Summaries'!$A12),"NA")</f>
        <v>0.19854493407594487</v>
      </c>
      <c r="Q12" s="71">
        <f t="shared" ref="Q12" si="14">IFERROR(1-P12,"NA")</f>
        <v>0.80145506592405513</v>
      </c>
    </row>
    <row r="13" spans="1:17" x14ac:dyDescent="0.25">
      <c r="A13">
        <v>0</v>
      </c>
      <c r="B13" s="45"/>
      <c r="C13" s="36"/>
      <c r="D13" s="38"/>
      <c r="E13" s="79"/>
      <c r="F13" s="36"/>
      <c r="G13" s="73"/>
      <c r="H13" s="71"/>
      <c r="I13" s="44"/>
      <c r="J13" s="44"/>
      <c r="K13" s="71"/>
      <c r="L13" s="44"/>
      <c r="M13" s="80"/>
      <c r="N13" s="71"/>
      <c r="O13" s="44"/>
      <c r="P13" s="79"/>
      <c r="Q13" s="71"/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6" t="s">
        <v>708</v>
      </c>
      <c r="E1" s="217"/>
      <c r="F1" s="217"/>
      <c r="G1" s="218"/>
      <c r="H1" s="213" t="s">
        <v>920</v>
      </c>
      <c r="I1" s="214"/>
      <c r="J1" s="214"/>
      <c r="K1" s="215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9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0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0.4</v>
      </c>
    </row>
    <row r="4" spans="1:11" ht="14.45" customHeight="1" x14ac:dyDescent="0.25">
      <c r="A4" s="220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0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0.17073170731707321</v>
      </c>
    </row>
    <row r="5" spans="1:11" ht="14.45" customHeight="1" x14ac:dyDescent="0.25">
      <c r="A5" s="220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0</v>
      </c>
      <c r="I5" s="2"/>
      <c r="J5" s="2"/>
      <c r="K5" s="102"/>
    </row>
    <row r="6" spans="1:11" ht="14.45" customHeight="1" x14ac:dyDescent="0.25">
      <c r="A6" s="220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0.25</v>
      </c>
      <c r="H6" s="131"/>
      <c r="I6" s="129"/>
      <c r="J6" s="129"/>
      <c r="K6" s="130"/>
    </row>
    <row r="7" spans="1:11" ht="14.45" customHeight="1" x14ac:dyDescent="0.25">
      <c r="A7" s="220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0</v>
      </c>
    </row>
    <row r="8" spans="1:11" ht="14.45" customHeight="1" x14ac:dyDescent="0.25">
      <c r="A8" s="220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9.0909090909090939E-2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0</v>
      </c>
    </row>
    <row r="9" spans="1:11" ht="14.45" customHeight="1" x14ac:dyDescent="0.25">
      <c r="A9" s="220"/>
      <c r="B9" s="170" t="s">
        <v>712</v>
      </c>
      <c r="C9" s="172" t="s">
        <v>563</v>
      </c>
      <c r="D9" s="171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0</v>
      </c>
      <c r="H9" s="109"/>
      <c r="I9" s="93"/>
      <c r="J9" s="93"/>
      <c r="K9" s="103"/>
    </row>
    <row r="10" spans="1:11" ht="14.45" customHeight="1" x14ac:dyDescent="0.25">
      <c r="A10" s="220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0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20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0.19047619047619047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0</v>
      </c>
    </row>
    <row r="12" spans="1:11" ht="14.45" customHeight="1" x14ac:dyDescent="0.25">
      <c r="A12" s="220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0.33333333333333337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0</v>
      </c>
    </row>
    <row r="13" spans="1:11" ht="14.45" customHeight="1" x14ac:dyDescent="0.25">
      <c r="A13" s="220"/>
      <c r="B13" s="8" t="s">
        <v>713</v>
      </c>
      <c r="C13" s="125" t="s">
        <v>564</v>
      </c>
      <c r="D13" s="98" t="s">
        <v>573</v>
      </c>
      <c r="E13" s="173">
        <f>Allopatrics_Summaries!C$27</f>
        <v>15</v>
      </c>
      <c r="F13" s="2">
        <f>Allopatrics_Summaries!D$27</f>
        <v>13</v>
      </c>
      <c r="G13" s="184">
        <f>Allopatrics_Summaries!E$27</f>
        <v>0.1333333333333333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0.20634920634920639</v>
      </c>
    </row>
    <row r="14" spans="1:11" ht="14.45" customHeight="1" x14ac:dyDescent="0.25">
      <c r="A14" s="220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0.26470588235294112</v>
      </c>
    </row>
    <row r="15" spans="1:11" ht="14.45" customHeight="1" x14ac:dyDescent="0.25">
      <c r="A15" s="220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0.18181818181818177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0.25</v>
      </c>
    </row>
    <row r="16" spans="1:11" ht="14.45" customHeight="1" x14ac:dyDescent="0.25">
      <c r="A16" s="220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0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0.95833333333333337</v>
      </c>
    </row>
    <row r="17" spans="1:11" ht="14.45" customHeight="1" x14ac:dyDescent="0.25">
      <c r="A17" s="220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0.89473684210526316</v>
      </c>
    </row>
    <row r="18" spans="1:11" ht="14.45" customHeight="1" x14ac:dyDescent="0.25">
      <c r="A18" s="220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0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20"/>
      <c r="B19" s="8" t="s">
        <v>698</v>
      </c>
      <c r="C19" s="125" t="s">
        <v>570</v>
      </c>
      <c r="D19" s="147"/>
      <c r="E19" s="174"/>
      <c r="F19" s="2"/>
      <c r="G19" s="184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0</v>
      </c>
    </row>
    <row r="20" spans="1:11" ht="14.45" customHeight="1" x14ac:dyDescent="0.25">
      <c r="A20" s="220"/>
      <c r="B20" s="8" t="s">
        <v>698</v>
      </c>
      <c r="C20" s="125" t="s">
        <v>570</v>
      </c>
      <c r="D20" s="147"/>
      <c r="E20" s="174"/>
      <c r="F20" s="2"/>
      <c r="G20" s="184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0</v>
      </c>
    </row>
    <row r="21" spans="1:11" ht="14.45" customHeight="1" x14ac:dyDescent="0.25">
      <c r="A21" s="220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0.26666666666666672</v>
      </c>
    </row>
    <row r="22" spans="1:11" ht="14.45" customHeight="1" x14ac:dyDescent="0.25">
      <c r="A22" s="220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0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0.83333333333333337</v>
      </c>
    </row>
    <row r="23" spans="1:11" ht="14.45" customHeight="1" x14ac:dyDescent="0.25">
      <c r="A23" s="220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0</v>
      </c>
    </row>
    <row r="24" spans="1:11" ht="14.45" customHeight="1" x14ac:dyDescent="0.25">
      <c r="A24" s="220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0.25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20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0.5</v>
      </c>
    </row>
    <row r="26" spans="1:11" ht="14.45" customHeight="1" x14ac:dyDescent="0.25">
      <c r="A26" s="220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0.625</v>
      </c>
    </row>
    <row r="27" spans="1:11" ht="14.45" customHeight="1" x14ac:dyDescent="0.25">
      <c r="A27" s="220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0.1428571428571429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0</v>
      </c>
    </row>
    <row r="28" spans="1:11" ht="14.45" customHeight="1" x14ac:dyDescent="0.25">
      <c r="A28" s="220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20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0</v>
      </c>
    </row>
    <row r="30" spans="1:11" ht="14.45" customHeight="1" x14ac:dyDescent="0.25">
      <c r="A30" s="220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0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20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20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0</v>
      </c>
    </row>
    <row r="33" spans="1:11" ht="14.45" customHeight="1" x14ac:dyDescent="0.25">
      <c r="A33" s="220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0.75</v>
      </c>
    </row>
    <row r="34" spans="1:11" ht="14.45" customHeight="1" thickBot="1" x14ac:dyDescent="0.3">
      <c r="A34" s="220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0.11111111111111116</v>
      </c>
    </row>
    <row r="35" spans="1:11" ht="14.45" customHeight="1" thickBot="1" x14ac:dyDescent="0.3">
      <c r="A35" s="194"/>
      <c r="B35" s="195"/>
      <c r="C35" s="196"/>
      <c r="D35" s="205" t="s">
        <v>928</v>
      </c>
      <c r="E35" s="197">
        <f>SUM(E3:E34)</f>
        <v>180</v>
      </c>
      <c r="F35" s="197"/>
      <c r="G35" s="198"/>
      <c r="H35" s="205" t="s">
        <v>928</v>
      </c>
      <c r="I35" s="197">
        <f>SUM(I3:I34)</f>
        <v>327</v>
      </c>
      <c r="J35" s="197"/>
      <c r="K35" s="198"/>
    </row>
    <row r="36" spans="1:11" x14ac:dyDescent="0.25">
      <c r="A36" s="221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0.33333333333333337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0</v>
      </c>
    </row>
    <row r="37" spans="1:11" x14ac:dyDescent="0.25">
      <c r="A37" s="222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0.125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0.26470588235294112</v>
      </c>
    </row>
    <row r="38" spans="1:11" x14ac:dyDescent="0.25">
      <c r="A38" s="222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0</v>
      </c>
      <c r="I38" s="2"/>
      <c r="J38" s="2"/>
      <c r="K38" s="102"/>
    </row>
    <row r="39" spans="1:11" x14ac:dyDescent="0.25">
      <c r="A39" s="222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0</v>
      </c>
      <c r="H39" s="131"/>
      <c r="I39" s="129"/>
      <c r="J39" s="129"/>
      <c r="K39" s="130"/>
    </row>
    <row r="40" spans="1:11" x14ac:dyDescent="0.25">
      <c r="A40" s="222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2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9.9999999999999978E-2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0</v>
      </c>
    </row>
    <row r="42" spans="1:11" x14ac:dyDescent="0.25">
      <c r="A42" s="222"/>
      <c r="B42" s="170" t="s">
        <v>712</v>
      </c>
      <c r="C42" s="172" t="s">
        <v>563</v>
      </c>
      <c r="D42" s="171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0</v>
      </c>
      <c r="H42" s="109"/>
      <c r="I42" s="93"/>
      <c r="J42" s="93"/>
      <c r="K42" s="103"/>
    </row>
    <row r="43" spans="1:11" x14ac:dyDescent="0.25">
      <c r="A43" s="222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0.2857142857142857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2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0.26470588235294112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0</v>
      </c>
    </row>
    <row r="45" spans="1:11" x14ac:dyDescent="0.25">
      <c r="A45" s="222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0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0.2857142857142857</v>
      </c>
    </row>
    <row r="46" spans="1:11" x14ac:dyDescent="0.25">
      <c r="A46" s="222"/>
      <c r="B46" s="8" t="s">
        <v>713</v>
      </c>
      <c r="C46" s="125" t="s">
        <v>564</v>
      </c>
      <c r="D46" s="98" t="s">
        <v>573</v>
      </c>
      <c r="E46" s="185">
        <f>Allopatrics_Summaries!F$27</f>
        <v>13</v>
      </c>
      <c r="F46" s="2">
        <f>Allopatrics_Summaries!G$27</f>
        <v>12</v>
      </c>
      <c r="G46" s="184">
        <f>Allopatrics_Summaries!H$27</f>
        <v>7.6923076923076872E-2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0.19999999999999996</v>
      </c>
    </row>
    <row r="47" spans="1:11" x14ac:dyDescent="0.25">
      <c r="A47" s="222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0.28000000000000003</v>
      </c>
    </row>
    <row r="48" spans="1:11" x14ac:dyDescent="0.25">
      <c r="A48" s="222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0.11111111111111116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0</v>
      </c>
    </row>
    <row r="49" spans="1:11" x14ac:dyDescent="0.25">
      <c r="A49" s="222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0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2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0.5</v>
      </c>
    </row>
    <row r="51" spans="1:11" x14ac:dyDescent="0.25">
      <c r="A51" s="222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0.1428571428571429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2"/>
      <c r="B52" s="8" t="s">
        <v>698</v>
      </c>
      <c r="C52" s="125" t="s">
        <v>570</v>
      </c>
      <c r="D52" s="147"/>
      <c r="E52" s="174"/>
      <c r="F52" s="2"/>
      <c r="G52" s="184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0.125</v>
      </c>
    </row>
    <row r="53" spans="1:11" x14ac:dyDescent="0.25">
      <c r="A53" s="222"/>
      <c r="B53" s="8" t="s">
        <v>698</v>
      </c>
      <c r="C53" s="125" t="s">
        <v>570</v>
      </c>
      <c r="D53" s="147"/>
      <c r="E53" s="174"/>
      <c r="F53" s="2"/>
      <c r="G53" s="184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0</v>
      </c>
    </row>
    <row r="54" spans="1:11" x14ac:dyDescent="0.25">
      <c r="A54" s="222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9.0909090909090939E-2</v>
      </c>
    </row>
    <row r="55" spans="1:11" x14ac:dyDescent="0.25">
      <c r="A55" s="222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0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2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0</v>
      </c>
    </row>
    <row r="57" spans="1:11" x14ac:dyDescent="0.25">
      <c r="A57" s="222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0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2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0.6</v>
      </c>
    </row>
    <row r="59" spans="1:11" x14ac:dyDescent="0.25">
      <c r="A59" s="222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0.33333333333333337</v>
      </c>
    </row>
    <row r="60" spans="1:11" x14ac:dyDescent="0.25">
      <c r="A60" s="222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0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0.625</v>
      </c>
    </row>
    <row r="61" spans="1:11" x14ac:dyDescent="0.25">
      <c r="A61" s="222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2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0.19999999999999996</v>
      </c>
    </row>
    <row r="63" spans="1:11" x14ac:dyDescent="0.25">
      <c r="A63" s="222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5.555555555555558E-2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2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2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2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0.25</v>
      </c>
    </row>
    <row r="67" spans="1:11" ht="15.75" thickBot="1" x14ac:dyDescent="0.3">
      <c r="A67" s="223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0</v>
      </c>
    </row>
    <row r="68" spans="1:11" ht="15.75" thickBot="1" x14ac:dyDescent="0.3">
      <c r="A68" s="199"/>
      <c r="B68" s="195"/>
      <c r="C68" s="196"/>
      <c r="D68" s="205" t="s">
        <v>928</v>
      </c>
      <c r="E68" s="197">
        <f>SUM(E36:E67)</f>
        <v>159</v>
      </c>
      <c r="F68" s="197"/>
      <c r="G68" s="198"/>
      <c r="H68" s="205" t="s">
        <v>928</v>
      </c>
      <c r="I68" s="197">
        <f>SUM(I36:I67)</f>
        <v>205</v>
      </c>
      <c r="J68" s="197"/>
      <c r="K68" s="198"/>
    </row>
    <row r="69" spans="1:11" x14ac:dyDescent="0.25">
      <c r="A69" s="224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0.15789473684210531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0.19999999999999996</v>
      </c>
    </row>
    <row r="70" spans="1:11" x14ac:dyDescent="0.25">
      <c r="A70" s="225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0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0.1071428571428571</v>
      </c>
    </row>
    <row r="71" spans="1:11" x14ac:dyDescent="0.25">
      <c r="A71" s="225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0</v>
      </c>
      <c r="I71" s="2"/>
      <c r="J71" s="2"/>
      <c r="K71" s="102"/>
    </row>
    <row r="72" spans="1:11" x14ac:dyDescent="0.25">
      <c r="A72" s="225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0.33333333333333337</v>
      </c>
      <c r="H72" s="131"/>
      <c r="I72" s="129"/>
      <c r="J72" s="129"/>
      <c r="K72" s="130"/>
    </row>
    <row r="73" spans="1:11" x14ac:dyDescent="0.25">
      <c r="A73" s="225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7.1428571428571397E-2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0</v>
      </c>
    </row>
    <row r="74" spans="1:11" x14ac:dyDescent="0.25">
      <c r="A74" s="225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0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0</v>
      </c>
    </row>
    <row r="75" spans="1:11" x14ac:dyDescent="0.25">
      <c r="A75" s="225"/>
      <c r="B75" s="170" t="s">
        <v>712</v>
      </c>
      <c r="C75" s="172" t="s">
        <v>563</v>
      </c>
      <c r="D75" s="171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5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9.9999999999999978E-2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0.33333333333333337</v>
      </c>
    </row>
    <row r="77" spans="1:11" x14ac:dyDescent="0.25">
      <c r="A77" s="225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0.27272727272727271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0</v>
      </c>
    </row>
    <row r="78" spans="1:11" x14ac:dyDescent="0.25">
      <c r="A78" s="225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0.66666666666666674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0.27272727272727271</v>
      </c>
    </row>
    <row r="79" spans="1:11" x14ac:dyDescent="0.25">
      <c r="A79" s="225"/>
      <c r="B79" s="8" t="s">
        <v>713</v>
      </c>
      <c r="C79" s="125" t="s">
        <v>564</v>
      </c>
      <c r="D79" s="98" t="s">
        <v>573</v>
      </c>
      <c r="E79" s="185">
        <f>Allopatrics_Summaries!I$27</f>
        <v>6</v>
      </c>
      <c r="F79" s="2">
        <f>Allopatrics_Summaries!J$27</f>
        <v>1</v>
      </c>
      <c r="G79" s="184">
        <f>Allopatrics_Summaries!K$27</f>
        <v>0.83333333333333337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5.6603773584905648E-2</v>
      </c>
    </row>
    <row r="80" spans="1:11" x14ac:dyDescent="0.25">
      <c r="A80" s="225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0</v>
      </c>
    </row>
    <row r="81" spans="1:11" x14ac:dyDescent="0.25">
      <c r="A81" s="225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0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0</v>
      </c>
    </row>
    <row r="82" spans="1:11" x14ac:dyDescent="0.25">
      <c r="A82" s="225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0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5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5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9.0909090909090939E-2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0</v>
      </c>
    </row>
    <row r="85" spans="1:11" x14ac:dyDescent="0.25">
      <c r="A85" s="225"/>
      <c r="B85" s="8" t="s">
        <v>698</v>
      </c>
      <c r="C85" s="125" t="s">
        <v>570</v>
      </c>
      <c r="D85" s="147"/>
      <c r="E85" s="174"/>
      <c r="F85" s="2"/>
      <c r="G85" s="184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8.333333333333337E-2</v>
      </c>
    </row>
    <row r="86" spans="1:11" x14ac:dyDescent="0.25">
      <c r="A86" s="225"/>
      <c r="B86" s="8" t="s">
        <v>698</v>
      </c>
      <c r="C86" s="125" t="s">
        <v>570</v>
      </c>
      <c r="D86" s="147"/>
      <c r="E86" s="174"/>
      <c r="F86" s="2"/>
      <c r="G86" s="184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0</v>
      </c>
    </row>
    <row r="87" spans="1:11" x14ac:dyDescent="0.25">
      <c r="A87" s="225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0.18181818181818177</v>
      </c>
    </row>
    <row r="88" spans="1:11" x14ac:dyDescent="0.25">
      <c r="A88" s="225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0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5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0</v>
      </c>
    </row>
    <row r="90" spans="1:11" x14ac:dyDescent="0.25">
      <c r="A90" s="225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0.375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5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0</v>
      </c>
    </row>
    <row r="92" spans="1:11" x14ac:dyDescent="0.25">
      <c r="A92" s="225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0</v>
      </c>
    </row>
    <row r="93" spans="1:11" x14ac:dyDescent="0.25">
      <c r="A93" s="225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0.25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0</v>
      </c>
    </row>
    <row r="94" spans="1:11" x14ac:dyDescent="0.25">
      <c r="A94" s="225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0</v>
      </c>
    </row>
    <row r="95" spans="1:11" x14ac:dyDescent="0.25">
      <c r="A95" s="225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0</v>
      </c>
    </row>
    <row r="96" spans="1:11" x14ac:dyDescent="0.25">
      <c r="A96" s="225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0.17241379310344829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5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5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5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0</v>
      </c>
    </row>
    <row r="100" spans="1:11" ht="15.75" thickBot="1" x14ac:dyDescent="0.3">
      <c r="A100" s="226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0.15000000000000002</v>
      </c>
    </row>
    <row r="101" spans="1:11" ht="15.75" thickBot="1" x14ac:dyDescent="0.3">
      <c r="A101" s="200"/>
      <c r="B101" s="195"/>
      <c r="C101" s="196"/>
      <c r="D101" s="205" t="s">
        <v>928</v>
      </c>
      <c r="E101" s="197">
        <f>SUM(E69:E100)</f>
        <v>152</v>
      </c>
      <c r="F101" s="197"/>
      <c r="G101" s="198"/>
      <c r="H101" s="205" t="s">
        <v>928</v>
      </c>
      <c r="I101" s="197">
        <f>SUM(I69:I100)</f>
        <v>209</v>
      </c>
      <c r="J101" s="197"/>
      <c r="K101" s="198"/>
    </row>
    <row r="102" spans="1:11" x14ac:dyDescent="0.25">
      <c r="A102" s="207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5">
        <f>Allopatrics_Summaries!M$5</f>
        <v>340.60416666666669</v>
      </c>
      <c r="G102" s="102">
        <f>Allopatrics_Summaries!N$5</f>
        <v>0</v>
      </c>
      <c r="H102" s="100" t="s">
        <v>719</v>
      </c>
      <c r="I102" s="95">
        <f>'2001_Summaries'!L$4</f>
        <v>8</v>
      </c>
      <c r="J102" s="175">
        <f>'2001_Summaries'!M$4</f>
        <v>200.60425000000004</v>
      </c>
      <c r="K102" s="102">
        <f>'2001_Summaries'!N$4</f>
        <v>0.28968894361581687</v>
      </c>
    </row>
    <row r="103" spans="1:11" x14ac:dyDescent="0.25">
      <c r="A103" s="208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5">
        <f>Allopatrics_Summaries!M$9</f>
        <v>167.25</v>
      </c>
      <c r="G103" s="102">
        <f>Allopatrics_Summaries!N$9</f>
        <v>0.40779158876118227</v>
      </c>
      <c r="H103" s="100" t="s">
        <v>577</v>
      </c>
      <c r="I103" s="2">
        <f>'2019_Summaries'!L$2</f>
        <v>25</v>
      </c>
      <c r="J103" s="175">
        <f>'2019_Summaries'!M$2</f>
        <v>89.526666666666657</v>
      </c>
      <c r="K103" s="102">
        <f>'2019_Summaries'!N$2</f>
        <v>0.68299883390030569</v>
      </c>
    </row>
    <row r="104" spans="1:11" x14ac:dyDescent="0.25">
      <c r="A104" s="208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5">
        <f>Allopatrics_Summaries!M$12</f>
        <v>268.13333333333333</v>
      </c>
      <c r="G104" s="102">
        <f>Allopatrics_Summaries!N$12</f>
        <v>5.0578084702531112E-2</v>
      </c>
      <c r="I104" s="2"/>
      <c r="J104" s="175"/>
      <c r="K104" s="102"/>
    </row>
    <row r="105" spans="1:11" x14ac:dyDescent="0.25">
      <c r="A105" s="208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6">
        <f>Allopatrics_Summaries!M$20</f>
        <v>274.75</v>
      </c>
      <c r="G105" s="130">
        <f>Allopatrics_Summaries!N$20</f>
        <v>2.7149411133840506E-2</v>
      </c>
      <c r="H105" s="131"/>
      <c r="I105" s="129"/>
      <c r="J105" s="176"/>
      <c r="K105" s="130"/>
    </row>
    <row r="106" spans="1:11" x14ac:dyDescent="0.25">
      <c r="A106" s="208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5">
        <f>Allopatrics_Summaries!M$21</f>
        <v>224.23076923076925</v>
      </c>
      <c r="G106" s="102">
        <f>Allopatrics_Summaries!N$21</f>
        <v>0.20603080659484696</v>
      </c>
      <c r="H106" s="100" t="s">
        <v>720</v>
      </c>
      <c r="I106" s="2">
        <f>'2001_Summaries'!L$5</f>
        <v>4</v>
      </c>
      <c r="J106" s="175">
        <f>'2001_Summaries'!M$5</f>
        <v>126.25</v>
      </c>
      <c r="K106" s="102">
        <f>'2001_Summaries'!N$5</f>
        <v>0.55296674487951725</v>
      </c>
    </row>
    <row r="107" spans="1:11" x14ac:dyDescent="0.25">
      <c r="A107" s="208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5">
        <f>Allopatrics_Summaries!M$22</f>
        <v>114.6</v>
      </c>
      <c r="G107" s="102">
        <f>Allopatrics_Summaries!N$22</f>
        <v>0.59421773436192216</v>
      </c>
      <c r="H107" s="100" t="s">
        <v>578</v>
      </c>
      <c r="I107" s="2">
        <f>'2019_Summaries'!L$3</f>
        <v>12</v>
      </c>
      <c r="J107" s="175">
        <f>'2019_Summaries'!M$3</f>
        <v>91.874999999999986</v>
      </c>
      <c r="K107" s="102">
        <f>'2019_Summaries'!N$3</f>
        <v>0.67468372028360912</v>
      </c>
    </row>
    <row r="108" spans="1:11" x14ac:dyDescent="0.25">
      <c r="A108" s="208"/>
      <c r="B108" s="170" t="s">
        <v>712</v>
      </c>
      <c r="C108" s="172" t="s">
        <v>563</v>
      </c>
      <c r="D108" s="171" t="s">
        <v>951</v>
      </c>
      <c r="E108" s="2">
        <f>Allopatrics_Summaries!L$23</f>
        <v>0</v>
      </c>
      <c r="F108" s="177" t="str">
        <f>Allopatrics_Summaries!M$23</f>
        <v>NA</v>
      </c>
      <c r="G108" s="103" t="str">
        <f>Allopatrics_Summaries!N$23</f>
        <v>NA</v>
      </c>
      <c r="H108" s="109"/>
      <c r="I108" s="93"/>
      <c r="J108" s="177"/>
      <c r="K108" s="103"/>
    </row>
    <row r="109" spans="1:11" x14ac:dyDescent="0.25">
      <c r="A109" s="208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8">
        <f>Allopatrics_Summaries!M$24</f>
        <v>26.444444444444446</v>
      </c>
      <c r="G109" s="134">
        <f>Allopatrics_Summaries!N$24</f>
        <v>0.90636399144671076</v>
      </c>
      <c r="H109" s="135" t="s">
        <v>741</v>
      </c>
      <c r="I109" s="133">
        <f>'2001_Summaries'!L$7</f>
        <v>2</v>
      </c>
      <c r="J109" s="178">
        <f>'2001_Summaries'!M$7</f>
        <v>163</v>
      </c>
      <c r="K109" s="134">
        <f>'2001_Summaries'!N$7</f>
        <v>0.42284023299296081</v>
      </c>
    </row>
    <row r="110" spans="1:11" x14ac:dyDescent="0.25">
      <c r="A110" s="208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5">
        <f>Allopatrics_Summaries!M$25</f>
        <v>18.708333333333336</v>
      </c>
      <c r="G110" s="102">
        <f>Allopatrics_Summaries!N$25</f>
        <v>0.9337564582346215</v>
      </c>
      <c r="H110" s="100" t="s">
        <v>721</v>
      </c>
      <c r="I110" s="2">
        <f>'2001_Summaries'!L$8</f>
        <v>2</v>
      </c>
      <c r="J110" s="175">
        <f>'2001_Summaries'!M$8</f>
        <v>84.332999999999998</v>
      </c>
      <c r="K110" s="102">
        <f>'2001_Summaries'!N$8</f>
        <v>0.70138886729445016</v>
      </c>
    </row>
    <row r="111" spans="1:11" x14ac:dyDescent="0.25">
      <c r="A111" s="208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5">
        <f>Allopatrics_Summaries!M$26</f>
        <v>2</v>
      </c>
      <c r="G111" s="102">
        <f>Allopatrics_Summaries!N$26</f>
        <v>0.99291828506739832</v>
      </c>
      <c r="H111" s="100" t="s">
        <v>722</v>
      </c>
      <c r="I111" s="2">
        <f>'2001_Summaries'!L$10</f>
        <v>8</v>
      </c>
      <c r="J111" s="175">
        <f>'2001_Summaries'!M$10</f>
        <v>106.5</v>
      </c>
      <c r="K111" s="102">
        <f>'2001_Summaries'!N$10</f>
        <v>0.62289867983895908</v>
      </c>
    </row>
    <row r="112" spans="1:11" x14ac:dyDescent="0.25">
      <c r="A112" s="208"/>
      <c r="B112" s="8" t="s">
        <v>713</v>
      </c>
      <c r="C112" s="125" t="s">
        <v>564</v>
      </c>
      <c r="D112" s="98" t="s">
        <v>573</v>
      </c>
      <c r="E112" s="185">
        <f>Allopatrics_Summaries!L$27</f>
        <v>1</v>
      </c>
      <c r="F112" s="175">
        <f>Allopatrics_Summaries!M$27</f>
        <v>15.5</v>
      </c>
      <c r="G112" s="184">
        <f>Allopatrics_Summaries!N$27</f>
        <v>0.94511670927233682</v>
      </c>
      <c r="H112" s="100" t="s">
        <v>579</v>
      </c>
      <c r="I112" s="2">
        <f>'2019_Summaries'!L$4</f>
        <v>50</v>
      </c>
      <c r="J112" s="175">
        <f>'2019_Summaries'!M$4</f>
        <v>79.90000000000002</v>
      </c>
      <c r="K112" s="102">
        <f>'2019_Summaries'!N$4</f>
        <v>0.7170854884425617</v>
      </c>
    </row>
    <row r="113" spans="1:11" x14ac:dyDescent="0.25">
      <c r="A113" s="208"/>
      <c r="B113" s="8" t="s">
        <v>713</v>
      </c>
      <c r="C113" s="148" t="s">
        <v>564</v>
      </c>
      <c r="D113" s="128"/>
      <c r="E113" s="129"/>
      <c r="F113" s="176"/>
      <c r="G113" s="130"/>
      <c r="H113" s="131" t="s">
        <v>580</v>
      </c>
      <c r="I113" s="129">
        <f>'2019_Summaries'!L$5</f>
        <v>13</v>
      </c>
      <c r="J113" s="176">
        <f>'2019_Summaries'!M$5</f>
        <v>103.58974358974358</v>
      </c>
      <c r="K113" s="130">
        <f>'2019_Summaries'!N$5</f>
        <v>0.6332034829780655</v>
      </c>
    </row>
    <row r="114" spans="1:11" x14ac:dyDescent="0.25">
      <c r="A114" s="208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5">
        <f>Allopatrics_Summaries!M$28</f>
        <v>249.83333333333331</v>
      </c>
      <c r="G114" s="102">
        <f>Allopatrics_Summaries!N$28</f>
        <v>0.11537577633583684</v>
      </c>
      <c r="H114" s="100" t="s">
        <v>723</v>
      </c>
      <c r="I114" s="2">
        <f>'2001_Summaries'!L$11</f>
        <v>3</v>
      </c>
      <c r="J114" s="175">
        <f>'2001_Summaries'!M$11</f>
        <v>134</v>
      </c>
      <c r="K114" s="102">
        <f>'2001_Summaries'!N$11</f>
        <v>0.5255250995156856</v>
      </c>
    </row>
    <row r="115" spans="1:11" x14ac:dyDescent="0.25">
      <c r="A115" s="208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5">
        <f>Allopatrics_Summaries!M$29</f>
        <v>167</v>
      </c>
      <c r="G115" s="102">
        <f>Allopatrics_Summaries!N$29</f>
        <v>0.40867680312775745</v>
      </c>
      <c r="H115" s="100" t="s">
        <v>724</v>
      </c>
      <c r="I115" s="2">
        <f>'2001_Summaries'!L$12</f>
        <v>0</v>
      </c>
      <c r="J115" s="175" t="str">
        <f>'2001_Summaries'!M$12</f>
        <v>NA</v>
      </c>
      <c r="K115" s="102" t="str">
        <f>'2001_Summaries'!N$12</f>
        <v>NA</v>
      </c>
    </row>
    <row r="116" spans="1:11" x14ac:dyDescent="0.25">
      <c r="A116" s="208"/>
      <c r="B116" s="10" t="s">
        <v>713</v>
      </c>
      <c r="C116" s="11" t="s">
        <v>565</v>
      </c>
      <c r="D116" s="99"/>
      <c r="E116" s="93"/>
      <c r="F116" s="177"/>
      <c r="G116" s="103"/>
      <c r="H116" s="109" t="s">
        <v>581</v>
      </c>
      <c r="I116" s="93">
        <f>'2019_Summaries'!L$6</f>
        <v>0</v>
      </c>
      <c r="J116" s="177" t="str">
        <f>'2019_Summaries'!M$6</f>
        <v>NA</v>
      </c>
      <c r="K116" s="103" t="str">
        <f>'2019_Summaries'!N$6</f>
        <v>NA</v>
      </c>
    </row>
    <row r="117" spans="1:11" x14ac:dyDescent="0.25">
      <c r="A117" s="208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8">
        <f>Allopatrics_Summaries!M$30</f>
        <v>69.933333333333337</v>
      </c>
      <c r="G117" s="134">
        <f>Allopatrics_Summaries!N$30</f>
        <v>0.75237603452336033</v>
      </c>
      <c r="H117" s="135" t="s">
        <v>742</v>
      </c>
      <c r="I117" s="133">
        <f>'2001_Summaries'!L$15</f>
        <v>1</v>
      </c>
      <c r="J117" s="178">
        <f>'2001_Summaries'!M$15</f>
        <v>162.667</v>
      </c>
      <c r="K117" s="134">
        <f>'2001_Summaries'!N$15</f>
        <v>0.42401933852923901</v>
      </c>
    </row>
    <row r="118" spans="1:11" x14ac:dyDescent="0.25">
      <c r="A118" s="208"/>
      <c r="B118" s="8" t="s">
        <v>698</v>
      </c>
      <c r="C118" s="125" t="s">
        <v>570</v>
      </c>
      <c r="D118" s="147"/>
      <c r="E118" s="174"/>
      <c r="F118" s="175"/>
      <c r="G118" s="184"/>
      <c r="H118" s="100" t="s">
        <v>725</v>
      </c>
      <c r="I118" s="2">
        <f>'2001_Summaries'!L$16</f>
        <v>11</v>
      </c>
      <c r="J118" s="175">
        <f>'2001_Summaries'!M$16</f>
        <v>161.93945454545454</v>
      </c>
      <c r="K118" s="102">
        <f>'2001_Summaries'!N$16</f>
        <v>0.42659547328403957</v>
      </c>
    </row>
    <row r="119" spans="1:11" x14ac:dyDescent="0.25">
      <c r="A119" s="208"/>
      <c r="B119" s="8" t="s">
        <v>698</v>
      </c>
      <c r="C119" s="125" t="s">
        <v>570</v>
      </c>
      <c r="D119" s="147"/>
      <c r="E119" s="174"/>
      <c r="F119" s="175"/>
      <c r="G119" s="184"/>
      <c r="H119" s="100" t="s">
        <v>923</v>
      </c>
      <c r="I119" s="2">
        <f>'2019_Summaries'!L$7</f>
        <v>4</v>
      </c>
      <c r="J119" s="175">
        <f>'2019_Summaries'!M$7</f>
        <v>6.75</v>
      </c>
      <c r="K119" s="102">
        <f>'2019_Summaries'!N$7</f>
        <v>0.97609921210246919</v>
      </c>
    </row>
    <row r="120" spans="1:11" x14ac:dyDescent="0.25">
      <c r="A120" s="208"/>
      <c r="B120" s="8" t="s">
        <v>698</v>
      </c>
      <c r="C120" s="148" t="s">
        <v>570</v>
      </c>
      <c r="D120" s="128"/>
      <c r="E120" s="129"/>
      <c r="F120" s="176"/>
      <c r="G120" s="130"/>
      <c r="H120" s="131" t="s">
        <v>726</v>
      </c>
      <c r="I120" s="129">
        <f>'2019_Summaries'!L$8</f>
        <v>9</v>
      </c>
      <c r="J120" s="176">
        <f>'2019_Summaries'!M$8</f>
        <v>124.33333333333333</v>
      </c>
      <c r="K120" s="130">
        <f>'2019_Summaries'!N$8</f>
        <v>0.55975338835659394</v>
      </c>
    </row>
    <row r="121" spans="1:11" x14ac:dyDescent="0.25">
      <c r="A121" s="208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9">
        <f>Allopatrics_Summaries!M$31</f>
        <v>175.33333333333334</v>
      </c>
      <c r="G121" s="139">
        <f>Allopatrics_Summaries!N$31</f>
        <v>0.37916965757525034</v>
      </c>
      <c r="H121" s="140" t="s">
        <v>727</v>
      </c>
      <c r="I121" s="138">
        <f>'2001_Summaries'!L$18</f>
        <v>0</v>
      </c>
      <c r="J121" s="179" t="str">
        <f>'2001_Summaries'!M$18</f>
        <v>NA</v>
      </c>
      <c r="K121" s="139" t="str">
        <f>'2001_Summaries'!N$18</f>
        <v>NA</v>
      </c>
    </row>
    <row r="122" spans="1:11" x14ac:dyDescent="0.25">
      <c r="A122" s="208"/>
      <c r="B122" s="8" t="s">
        <v>698</v>
      </c>
      <c r="C122" s="127" t="s">
        <v>568</v>
      </c>
      <c r="D122" s="128"/>
      <c r="E122" s="129"/>
      <c r="F122" s="176"/>
      <c r="G122" s="130"/>
      <c r="H122" s="131" t="s">
        <v>728</v>
      </c>
      <c r="I122" s="129">
        <f>'2019_Summaries'!L$9</f>
        <v>1</v>
      </c>
      <c r="J122" s="176">
        <f>'2019_Summaries'!M$9</f>
        <v>38.666666666666664</v>
      </c>
      <c r="K122" s="130">
        <f>'2019_Summaries'!N$9</f>
        <v>0.86308684463636698</v>
      </c>
    </row>
    <row r="123" spans="1:11" x14ac:dyDescent="0.25">
      <c r="A123" s="208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80">
        <f>Allopatrics_Summaries!M$32</f>
        <v>18.766666666666669</v>
      </c>
      <c r="G123" s="141">
        <f>Allopatrics_Summaries!N$32</f>
        <v>0.93354990821575401</v>
      </c>
      <c r="H123" s="140" t="s">
        <v>729</v>
      </c>
      <c r="I123" s="142">
        <f>'2001_Summaries'!L$19</f>
        <v>0</v>
      </c>
      <c r="J123" s="180" t="str">
        <f>'2001_Summaries'!M$19</f>
        <v>NA</v>
      </c>
      <c r="K123" s="141" t="str">
        <f>'2001_Summaries'!N$19</f>
        <v>NA</v>
      </c>
    </row>
    <row r="124" spans="1:11" x14ac:dyDescent="0.25">
      <c r="A124" s="208"/>
      <c r="B124" s="1" t="s">
        <v>698</v>
      </c>
      <c r="C124" s="9" t="s">
        <v>569</v>
      </c>
      <c r="D124" s="98"/>
      <c r="E124" s="2"/>
      <c r="F124" s="181"/>
      <c r="G124" s="104"/>
      <c r="H124" s="100" t="s">
        <v>730</v>
      </c>
      <c r="I124" s="143">
        <f>'2001_Summaries'!L$20</f>
        <v>3</v>
      </c>
      <c r="J124" s="181">
        <f>'2001_Summaries'!M$20</f>
        <v>90.944333333333319</v>
      </c>
      <c r="K124" s="104">
        <f>'2001_Summaries'!N$20</f>
        <v>0.67797907829891313</v>
      </c>
    </row>
    <row r="125" spans="1:11" x14ac:dyDescent="0.25">
      <c r="A125" s="208"/>
      <c r="B125" s="1" t="s">
        <v>698</v>
      </c>
      <c r="C125" s="127" t="s">
        <v>569</v>
      </c>
      <c r="D125" s="128"/>
      <c r="E125" s="129"/>
      <c r="F125" s="182"/>
      <c r="G125" s="144"/>
      <c r="H125" s="131" t="s">
        <v>731</v>
      </c>
      <c r="I125" s="145">
        <f>'2019_Summaries'!L$10</f>
        <v>2</v>
      </c>
      <c r="J125" s="182">
        <f>'2019_Summaries'!M$10</f>
        <v>71.166666666666671</v>
      </c>
      <c r="K125" s="144">
        <f>'2019_Summaries'!N$10</f>
        <v>0.74800897698158919</v>
      </c>
    </row>
    <row r="126" spans="1:11" x14ac:dyDescent="0.25">
      <c r="A126" s="208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9">
        <f>Allopatrics_Summaries!M$33</f>
        <v>2.7222222222222219</v>
      </c>
      <c r="G126" s="139">
        <f>Allopatrics_Summaries!N$33</f>
        <v>0.99036099911951436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0.32546665266968733</v>
      </c>
    </row>
    <row r="127" spans="1:11" x14ac:dyDescent="0.25">
      <c r="A127" s="208"/>
      <c r="B127" s="1" t="s">
        <v>698</v>
      </c>
      <c r="C127" s="9" t="s">
        <v>567</v>
      </c>
      <c r="D127" s="98"/>
      <c r="E127" s="2"/>
      <c r="F127" s="175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0.91619852634505772</v>
      </c>
    </row>
    <row r="128" spans="1:11" x14ac:dyDescent="0.25">
      <c r="A128" s="208"/>
      <c r="B128" s="1" t="s">
        <v>698</v>
      </c>
      <c r="C128" s="127" t="s">
        <v>567</v>
      </c>
      <c r="D128" s="128"/>
      <c r="E128" s="129"/>
      <c r="F128" s="176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0.60903032142928071</v>
      </c>
    </row>
    <row r="129" spans="1:11" x14ac:dyDescent="0.25">
      <c r="A129" s="208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5">
        <f>Allopatrics_Summaries!M$34</f>
        <v>10.875000000000002</v>
      </c>
      <c r="G129" s="102">
        <f>Allopatrics_Summaries!N$34</f>
        <v>0.96149317505397824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8"/>
      <c r="B130" s="1" t="s">
        <v>698</v>
      </c>
      <c r="C130" s="9" t="s">
        <v>566</v>
      </c>
      <c r="D130" s="98"/>
      <c r="E130" s="2"/>
      <c r="F130" s="175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8"/>
      <c r="B131" s="1" t="s">
        <v>698</v>
      </c>
      <c r="C131" s="9" t="s">
        <v>566</v>
      </c>
      <c r="D131" s="98"/>
      <c r="E131" s="2"/>
      <c r="F131" s="175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8"/>
      <c r="B132" s="1" t="s">
        <v>698</v>
      </c>
      <c r="C132" s="9" t="s">
        <v>566</v>
      </c>
      <c r="D132" s="98"/>
      <c r="E132" s="2"/>
      <c r="F132" s="175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0.42074247165848111</v>
      </c>
    </row>
    <row r="133" spans="1:11" ht="15.75" thickBot="1" x14ac:dyDescent="0.3">
      <c r="A133" s="209"/>
      <c r="B133" s="3" t="s">
        <v>698</v>
      </c>
      <c r="C133" s="12" t="s">
        <v>566</v>
      </c>
      <c r="D133" s="98"/>
      <c r="E133" s="2"/>
      <c r="F133" s="183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0.75450054900314079</v>
      </c>
    </row>
    <row r="134" spans="1:11" ht="15.75" thickBot="1" x14ac:dyDescent="0.3">
      <c r="A134" s="201"/>
      <c r="B134" s="195"/>
      <c r="C134" s="196"/>
      <c r="D134" s="205" t="s">
        <v>928</v>
      </c>
      <c r="E134" s="197">
        <f>SUM(E102:E133)</f>
        <v>125</v>
      </c>
      <c r="F134" s="202"/>
      <c r="G134" s="198"/>
      <c r="H134" s="205" t="s">
        <v>928</v>
      </c>
      <c r="I134" s="197">
        <f>SUM(I102:I133)</f>
        <v>191</v>
      </c>
      <c r="J134" s="197"/>
      <c r="K134" s="198"/>
    </row>
    <row r="135" spans="1:11" x14ac:dyDescent="0.25">
      <c r="A135" s="210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4">
        <f>Allopatrics_Summaries!P$5</f>
        <v>0.72910497394591667</v>
      </c>
      <c r="G135" s="102">
        <f>Allopatrics_Summaries!Q$5</f>
        <v>0.27089502605408333</v>
      </c>
      <c r="H135" s="100" t="s">
        <v>719</v>
      </c>
      <c r="I135" s="95">
        <f>'2001_Summaries'!O$4</f>
        <v>8</v>
      </c>
      <c r="J135" s="184">
        <f>'2001_Summaries'!P$4</f>
        <v>0.82825000000000004</v>
      </c>
      <c r="K135" s="102">
        <f>'2001_Summaries'!Q$4</f>
        <v>0.17174999999999996</v>
      </c>
    </row>
    <row r="136" spans="1:11" x14ac:dyDescent="0.25">
      <c r="A136" s="211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4">
        <f>Allopatrics_Summaries!P$9</f>
        <v>0.59440032892737971</v>
      </c>
      <c r="G136" s="102">
        <f>Allopatrics_Summaries!Q$9</f>
        <v>0.40559967107262029</v>
      </c>
      <c r="H136" s="100" t="s">
        <v>577</v>
      </c>
      <c r="I136" s="2">
        <f>'2019_Summaries'!O$2</f>
        <v>25</v>
      </c>
      <c r="J136" s="184">
        <f>'2019_Summaries'!P$2</f>
        <v>0.73702293746171066</v>
      </c>
      <c r="K136" s="102">
        <f>'2019_Summaries'!Q$2</f>
        <v>0.26297706253828934</v>
      </c>
    </row>
    <row r="137" spans="1:11" x14ac:dyDescent="0.25">
      <c r="A137" s="211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4">
        <f>Allopatrics_Summaries!P$12</f>
        <v>0.74435729087077829</v>
      </c>
      <c r="G137" s="102">
        <f>Allopatrics_Summaries!Q$12</f>
        <v>0.25564270912922171</v>
      </c>
      <c r="I137" s="2"/>
      <c r="J137" s="184"/>
      <c r="K137" s="102"/>
    </row>
    <row r="138" spans="1:11" x14ac:dyDescent="0.25">
      <c r="A138" s="211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6">
        <f>Allopatrics_Summaries!P$20</f>
        <v>0.91896704308117094</v>
      </c>
      <c r="G138" s="130">
        <f>Allopatrics_Summaries!Q$20</f>
        <v>8.1032956918829058E-2</v>
      </c>
      <c r="H138" s="131"/>
      <c r="I138" s="129"/>
      <c r="J138" s="186"/>
      <c r="K138" s="130"/>
    </row>
    <row r="139" spans="1:11" x14ac:dyDescent="0.25">
      <c r="A139" s="211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4">
        <f>Allopatrics_Summaries!P$21</f>
        <v>0.97950935471694756</v>
      </c>
      <c r="G139" s="102">
        <f>Allopatrics_Summaries!Q$21</f>
        <v>2.0490645283052444E-2</v>
      </c>
      <c r="H139" s="100" t="s">
        <v>720</v>
      </c>
      <c r="I139" s="2">
        <f>'2001_Summaries'!O$5</f>
        <v>4</v>
      </c>
      <c r="J139" s="184">
        <f>'2001_Summaries'!P$5</f>
        <v>0.92949999999999999</v>
      </c>
      <c r="K139" s="102">
        <f>'2001_Summaries'!Q$5</f>
        <v>7.0500000000000007E-2</v>
      </c>
    </row>
    <row r="140" spans="1:11" x14ac:dyDescent="0.25">
      <c r="A140" s="211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4">
        <f>Allopatrics_Summaries!P$22</f>
        <v>0.43963162796420213</v>
      </c>
      <c r="G140" s="102">
        <f>Allopatrics_Summaries!Q$22</f>
        <v>0.56036837203579792</v>
      </c>
      <c r="H140" s="100" t="s">
        <v>578</v>
      </c>
      <c r="I140" s="2">
        <f>'2019_Summaries'!O$3</f>
        <v>12</v>
      </c>
      <c r="J140" s="184">
        <f>'2019_Summaries'!P$3</f>
        <v>0.48795454545454542</v>
      </c>
      <c r="K140" s="102">
        <f>'2019_Summaries'!Q$3</f>
        <v>0.51204545454545458</v>
      </c>
    </row>
    <row r="141" spans="1:11" x14ac:dyDescent="0.25">
      <c r="A141" s="211"/>
      <c r="B141" s="170" t="s">
        <v>712</v>
      </c>
      <c r="C141" s="172" t="s">
        <v>563</v>
      </c>
      <c r="D141" s="171" t="s">
        <v>951</v>
      </c>
      <c r="E141" s="2">
        <f>Allopatrics_Summaries!O$23</f>
        <v>0</v>
      </c>
      <c r="F141" s="187" t="str">
        <f>Allopatrics_Summaries!P$23</f>
        <v>NA</v>
      </c>
      <c r="G141" s="103" t="str">
        <f>Allopatrics_Summaries!Q$23</f>
        <v>NA</v>
      </c>
      <c r="H141" s="109"/>
      <c r="I141" s="93"/>
      <c r="J141" s="187"/>
      <c r="K141" s="103"/>
    </row>
    <row r="142" spans="1:11" x14ac:dyDescent="0.25">
      <c r="A142" s="211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8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8">
        <f>'2001_Summaries'!P$7</f>
        <v>0.68149999999999999</v>
      </c>
      <c r="K142" s="134">
        <f>'2001_Summaries'!Q$7</f>
        <v>0.31850000000000001</v>
      </c>
    </row>
    <row r="143" spans="1:11" x14ac:dyDescent="0.25">
      <c r="A143" s="211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4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4">
        <f>'2001_Summaries'!P$8</f>
        <v>0.40350000000000003</v>
      </c>
      <c r="K143" s="102">
        <f>'2001_Summaries'!Q$8</f>
        <v>0.59650000000000003</v>
      </c>
    </row>
    <row r="144" spans="1:11" x14ac:dyDescent="0.25">
      <c r="A144" s="211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4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4">
        <f>'2001_Summaries'!P$10</f>
        <v>0.76737500000000003</v>
      </c>
      <c r="K144" s="102">
        <f>'2001_Summaries'!Q$10</f>
        <v>0.23262499999999997</v>
      </c>
    </row>
    <row r="145" spans="1:11" x14ac:dyDescent="0.25">
      <c r="A145" s="211"/>
      <c r="B145" s="8" t="s">
        <v>713</v>
      </c>
      <c r="C145" s="125" t="s">
        <v>564</v>
      </c>
      <c r="D145" s="98" t="s">
        <v>573</v>
      </c>
      <c r="E145" s="185">
        <f>Allopatrics_Summaries!O$27</f>
        <v>1</v>
      </c>
      <c r="F145" s="184">
        <f>Allopatrics_Summaries!P$27</f>
        <v>0</v>
      </c>
      <c r="G145" s="184">
        <f>Allopatrics_Summaries!Q$27</f>
        <v>1</v>
      </c>
      <c r="H145" s="100" t="s">
        <v>579</v>
      </c>
      <c r="I145" s="2">
        <f>'2019_Summaries'!O$4</f>
        <v>50</v>
      </c>
      <c r="J145" s="184">
        <f>'2019_Summaries'!P$4</f>
        <v>0.56464655204783698</v>
      </c>
      <c r="K145" s="102">
        <f>'2019_Summaries'!Q$4</f>
        <v>0.43535344795216302</v>
      </c>
    </row>
    <row r="146" spans="1:11" x14ac:dyDescent="0.25">
      <c r="A146" s="211"/>
      <c r="B146" s="8" t="s">
        <v>713</v>
      </c>
      <c r="C146" s="148" t="s">
        <v>564</v>
      </c>
      <c r="D146" s="128"/>
      <c r="E146" s="129"/>
      <c r="F146" s="186"/>
      <c r="G146" s="130"/>
      <c r="H146" s="131" t="s">
        <v>580</v>
      </c>
      <c r="I146" s="129">
        <f>'2019_Summaries'!O$5</f>
        <v>13</v>
      </c>
      <c r="J146" s="186">
        <f>'2019_Summaries'!P$5</f>
        <v>0.54944496445562507</v>
      </c>
      <c r="K146" s="130">
        <f>'2019_Summaries'!Q$5</f>
        <v>0.45055503554437493</v>
      </c>
    </row>
    <row r="147" spans="1:11" x14ac:dyDescent="0.25">
      <c r="A147" s="211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4">
        <f>Allopatrics_Summaries!P$28</f>
        <v>0.81820174955253933</v>
      </c>
      <c r="G147" s="102">
        <f>Allopatrics_Summaries!Q$28</f>
        <v>0.18179825044746067</v>
      </c>
      <c r="H147" s="100" t="s">
        <v>723</v>
      </c>
      <c r="I147" s="2">
        <f>'2001_Summaries'!O$11</f>
        <v>3</v>
      </c>
      <c r="J147" s="184">
        <f>'2001_Summaries'!P$11</f>
        <v>0.7466666666666667</v>
      </c>
      <c r="K147" s="102">
        <f>'2001_Summaries'!Q$11</f>
        <v>0.2533333333333333</v>
      </c>
    </row>
    <row r="148" spans="1:11" x14ac:dyDescent="0.25">
      <c r="A148" s="211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4">
        <f>Allopatrics_Summaries!P$29</f>
        <v>0.11976047904191617</v>
      </c>
      <c r="G148" s="102">
        <f>Allopatrics_Summaries!Q$29</f>
        <v>0.88023952095808378</v>
      </c>
      <c r="H148" s="100" t="s">
        <v>724</v>
      </c>
      <c r="I148" s="2">
        <f>'2001_Summaries'!O$12</f>
        <v>0</v>
      </c>
      <c r="J148" s="184" t="str">
        <f>'2001_Summaries'!P$12</f>
        <v>NA</v>
      </c>
      <c r="K148" s="102" t="str">
        <f>'2001_Summaries'!Q$12</f>
        <v>NA</v>
      </c>
    </row>
    <row r="149" spans="1:11" x14ac:dyDescent="0.25">
      <c r="A149" s="211"/>
      <c r="B149" s="10" t="s">
        <v>713</v>
      </c>
      <c r="C149" s="11" t="s">
        <v>565</v>
      </c>
      <c r="D149" s="99"/>
      <c r="E149" s="93"/>
      <c r="F149" s="187"/>
      <c r="G149" s="103"/>
      <c r="H149" s="109" t="s">
        <v>581</v>
      </c>
      <c r="I149" s="93">
        <f>'2019_Summaries'!O$6</f>
        <v>0</v>
      </c>
      <c r="J149" s="187" t="str">
        <f>'2019_Summaries'!P$6</f>
        <v>NA</v>
      </c>
      <c r="K149" s="103" t="str">
        <f>'2019_Summaries'!Q$6</f>
        <v>NA</v>
      </c>
    </row>
    <row r="150" spans="1:11" x14ac:dyDescent="0.25">
      <c r="A150" s="211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8">
        <f>Allopatrics_Summaries!P$30</f>
        <v>4.1951219512195118E-2</v>
      </c>
      <c r="G150" s="134">
        <f>Allopatrics_Summaries!Q$30</f>
        <v>0.95804878048780484</v>
      </c>
      <c r="H150" s="135" t="s">
        <v>742</v>
      </c>
      <c r="I150" s="133">
        <f>'2001_Summaries'!O$15</f>
        <v>1</v>
      </c>
      <c r="J150" s="188">
        <f>'2001_Summaries'!P$15</f>
        <v>0.27300000000000002</v>
      </c>
      <c r="K150" s="134">
        <f>'2001_Summaries'!Q$15</f>
        <v>0.72699999999999998</v>
      </c>
    </row>
    <row r="151" spans="1:11" x14ac:dyDescent="0.25">
      <c r="A151" s="211"/>
      <c r="B151" s="8" t="s">
        <v>698</v>
      </c>
      <c r="C151" s="125" t="s">
        <v>570</v>
      </c>
      <c r="D151" s="147"/>
      <c r="E151" s="174"/>
      <c r="F151" s="184"/>
      <c r="G151" s="184"/>
      <c r="H151" s="100" t="s">
        <v>725</v>
      </c>
      <c r="I151" s="2">
        <f>'2001_Summaries'!O$16</f>
        <v>11</v>
      </c>
      <c r="J151" s="184">
        <f>'2001_Summaries'!P$16</f>
        <v>0.714090909090909</v>
      </c>
      <c r="K151" s="102">
        <f>'2001_Summaries'!Q$16</f>
        <v>0.285909090909091</v>
      </c>
    </row>
    <row r="152" spans="1:11" x14ac:dyDescent="0.25">
      <c r="A152" s="211"/>
      <c r="B152" s="8" t="s">
        <v>698</v>
      </c>
      <c r="C152" s="125" t="s">
        <v>570</v>
      </c>
      <c r="D152" s="147"/>
      <c r="E152" s="174"/>
      <c r="F152" s="184"/>
      <c r="G152" s="184"/>
      <c r="H152" s="100" t="s">
        <v>923</v>
      </c>
      <c r="I152" s="2">
        <f>'2019_Summaries'!O$7</f>
        <v>4</v>
      </c>
      <c r="J152" s="184">
        <f>'2019_Summaries'!P$7</f>
        <v>0.73322510822510822</v>
      </c>
      <c r="K152" s="102">
        <f>'2019_Summaries'!Q$7</f>
        <v>0.26677489177489178</v>
      </c>
    </row>
    <row r="153" spans="1:11" x14ac:dyDescent="0.25">
      <c r="A153" s="211"/>
      <c r="B153" s="8" t="s">
        <v>698</v>
      </c>
      <c r="C153" s="148" t="s">
        <v>570</v>
      </c>
      <c r="D153" s="128"/>
      <c r="E153" s="129"/>
      <c r="F153" s="186"/>
      <c r="G153" s="130"/>
      <c r="H153" s="131" t="s">
        <v>726</v>
      </c>
      <c r="I153" s="129">
        <f>'2019_Summaries'!O$8</f>
        <v>9</v>
      </c>
      <c r="J153" s="186">
        <f>'2019_Summaries'!P$8</f>
        <v>0.64875816993464053</v>
      </c>
      <c r="K153" s="130">
        <f>'2019_Summaries'!Q$8</f>
        <v>0.35124183006535947</v>
      </c>
    </row>
    <row r="154" spans="1:11" x14ac:dyDescent="0.25">
      <c r="A154" s="211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9">
        <f>Allopatrics_Summaries!P$31</f>
        <v>0.86882129277566544</v>
      </c>
      <c r="G154" s="139">
        <f>Allopatrics_Summaries!Q$31</f>
        <v>0.13117870722433456</v>
      </c>
      <c r="H154" s="140" t="s">
        <v>727</v>
      </c>
      <c r="I154" s="138">
        <f>'2001_Summaries'!O$18</f>
        <v>0</v>
      </c>
      <c r="J154" s="189" t="str">
        <f>'2001_Summaries'!P$18</f>
        <v>NA</v>
      </c>
      <c r="K154" s="139" t="str">
        <f>'2001_Summaries'!Q$18</f>
        <v>NA</v>
      </c>
    </row>
    <row r="155" spans="1:11" x14ac:dyDescent="0.25">
      <c r="A155" s="211"/>
      <c r="B155" s="8" t="s">
        <v>698</v>
      </c>
      <c r="C155" s="127" t="s">
        <v>568</v>
      </c>
      <c r="D155" s="128"/>
      <c r="E155" s="129"/>
      <c r="F155" s="186"/>
      <c r="G155" s="130"/>
      <c r="H155" s="131" t="s">
        <v>728</v>
      </c>
      <c r="I155" s="129">
        <f>'2019_Summaries'!O$9</f>
        <v>1</v>
      </c>
      <c r="J155" s="186">
        <f>'2019_Summaries'!P$9</f>
        <v>0.13793103448275862</v>
      </c>
      <c r="K155" s="130">
        <f>'2019_Summaries'!Q$9</f>
        <v>0.86206896551724133</v>
      </c>
    </row>
    <row r="156" spans="1:11" x14ac:dyDescent="0.25">
      <c r="A156" s="211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90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90" t="str">
        <f>'2001_Summaries'!P$19</f>
        <v>NA</v>
      </c>
      <c r="K156" s="141" t="str">
        <f>'2001_Summaries'!Q$19</f>
        <v>NA</v>
      </c>
    </row>
    <row r="157" spans="1:11" x14ac:dyDescent="0.25">
      <c r="A157" s="211"/>
      <c r="B157" s="1" t="s">
        <v>698</v>
      </c>
      <c r="C157" s="9" t="s">
        <v>569</v>
      </c>
      <c r="D157" s="98"/>
      <c r="E157" s="2"/>
      <c r="F157" s="191"/>
      <c r="G157" s="104"/>
      <c r="H157" s="100" t="s">
        <v>730</v>
      </c>
      <c r="I157" s="143">
        <f>'2001_Summaries'!O$20</f>
        <v>3</v>
      </c>
      <c r="J157" s="191">
        <f>'2001_Summaries'!P$20</f>
        <v>0.3</v>
      </c>
      <c r="K157" s="104">
        <f>'2001_Summaries'!Q$20</f>
        <v>0.7</v>
      </c>
    </row>
    <row r="158" spans="1:11" x14ac:dyDescent="0.25">
      <c r="A158" s="211"/>
      <c r="B158" s="1" t="s">
        <v>698</v>
      </c>
      <c r="C158" s="127" t="s">
        <v>569</v>
      </c>
      <c r="D158" s="128"/>
      <c r="E158" s="129"/>
      <c r="F158" s="192"/>
      <c r="G158" s="144"/>
      <c r="H158" s="131" t="s">
        <v>731</v>
      </c>
      <c r="I158" s="145">
        <f>'2019_Summaries'!O$10</f>
        <v>2</v>
      </c>
      <c r="J158" s="192">
        <f>'2019_Summaries'!P$10</f>
        <v>0.49172576832151299</v>
      </c>
      <c r="K158" s="144">
        <f>'2019_Summaries'!Q$10</f>
        <v>0.50827423167848695</v>
      </c>
    </row>
    <row r="159" spans="1:11" x14ac:dyDescent="0.25">
      <c r="A159" s="211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9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9">
        <f>'2001_Summaries'!P$22</f>
        <v>0.65700000000000003</v>
      </c>
      <c r="K159" s="139">
        <f>'2001_Summaries'!Q$22</f>
        <v>0.34299999999999997</v>
      </c>
    </row>
    <row r="160" spans="1:11" x14ac:dyDescent="0.25">
      <c r="A160" s="211"/>
      <c r="B160" s="1" t="s">
        <v>698</v>
      </c>
      <c r="C160" s="9" t="s">
        <v>567</v>
      </c>
      <c r="D160" s="98"/>
      <c r="E160" s="2"/>
      <c r="F160" s="184"/>
      <c r="G160" s="102"/>
      <c r="H160" s="100" t="s">
        <v>925</v>
      </c>
      <c r="I160" s="2">
        <f>'2001_Summaries'!O$23</f>
        <v>1</v>
      </c>
      <c r="J160" s="184">
        <f>'2001_Summaries'!P$23</f>
        <v>0.26800000000000002</v>
      </c>
      <c r="K160" s="102">
        <f>'2001_Summaries'!Q$23</f>
        <v>0.73199999999999998</v>
      </c>
    </row>
    <row r="161" spans="1:11" x14ac:dyDescent="0.25">
      <c r="A161" s="211"/>
      <c r="B161" s="1" t="s">
        <v>698</v>
      </c>
      <c r="C161" s="127" t="s">
        <v>567</v>
      </c>
      <c r="D161" s="128"/>
      <c r="E161" s="129"/>
      <c r="F161" s="186"/>
      <c r="G161" s="130"/>
      <c r="H161" s="131" t="s">
        <v>733</v>
      </c>
      <c r="I161" s="129">
        <f>'2019_Summaries'!O$11</f>
        <v>4</v>
      </c>
      <c r="J161" s="186">
        <f>'2019_Summaries'!P$11</f>
        <v>7.1999999999999995E-2</v>
      </c>
      <c r="K161" s="130">
        <f>'2019_Summaries'!Q$11</f>
        <v>0.92800000000000005</v>
      </c>
    </row>
    <row r="162" spans="1:11" x14ac:dyDescent="0.25">
      <c r="A162" s="211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4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4" t="str">
        <f>'2001_Summaries'!P$24</f>
        <v>NA</v>
      </c>
      <c r="K162" s="102" t="str">
        <f>'2001_Summaries'!Q$24</f>
        <v>NA</v>
      </c>
    </row>
    <row r="163" spans="1:11" x14ac:dyDescent="0.25">
      <c r="A163" s="211"/>
      <c r="B163" s="1" t="s">
        <v>698</v>
      </c>
      <c r="C163" s="9" t="s">
        <v>566</v>
      </c>
      <c r="D163" s="98"/>
      <c r="E163" s="2"/>
      <c r="F163" s="184"/>
      <c r="G163" s="102"/>
      <c r="H163" s="100" t="s">
        <v>735</v>
      </c>
      <c r="I163" s="2">
        <f>'2001_Summaries'!O$25</f>
        <v>0</v>
      </c>
      <c r="J163" s="184" t="str">
        <f>'2001_Summaries'!P$25</f>
        <v>NA</v>
      </c>
      <c r="K163" s="102" t="str">
        <f>'2001_Summaries'!Q$25</f>
        <v>NA</v>
      </c>
    </row>
    <row r="164" spans="1:11" x14ac:dyDescent="0.25">
      <c r="A164" s="211"/>
      <c r="B164" s="1" t="s">
        <v>698</v>
      </c>
      <c r="C164" s="9" t="s">
        <v>566</v>
      </c>
      <c r="D164" s="98"/>
      <c r="E164" s="2"/>
      <c r="F164" s="184"/>
      <c r="G164" s="102"/>
      <c r="H164" s="126" t="s">
        <v>736</v>
      </c>
      <c r="I164" s="2">
        <f>'2001_Summaries'!O$26</f>
        <v>0</v>
      </c>
      <c r="J164" s="184" t="str">
        <f>'2001_Summaries'!P$26</f>
        <v>NA</v>
      </c>
      <c r="K164" s="102" t="str">
        <f>'2001_Summaries'!Q$26</f>
        <v>NA</v>
      </c>
    </row>
    <row r="165" spans="1:11" x14ac:dyDescent="0.25">
      <c r="A165" s="211"/>
      <c r="B165" s="1" t="s">
        <v>698</v>
      </c>
      <c r="C165" s="9" t="s">
        <v>566</v>
      </c>
      <c r="D165" s="98"/>
      <c r="E165" s="2"/>
      <c r="F165" s="184"/>
      <c r="G165" s="102"/>
      <c r="H165" s="100" t="s">
        <v>737</v>
      </c>
      <c r="I165" s="2">
        <f>'2001_Summaries'!O$27</f>
        <v>9</v>
      </c>
      <c r="J165" s="184">
        <f>'2001_Summaries'!P$27</f>
        <v>0.66900000000000004</v>
      </c>
      <c r="K165" s="102">
        <f>'2001_Summaries'!Q$27</f>
        <v>0.33099999999999996</v>
      </c>
    </row>
    <row r="166" spans="1:11" ht="15.75" thickBot="1" x14ac:dyDescent="0.3">
      <c r="A166" s="212"/>
      <c r="B166" s="3" t="s">
        <v>698</v>
      </c>
      <c r="C166" s="12" t="s">
        <v>566</v>
      </c>
      <c r="D166" s="98"/>
      <c r="E166" s="2"/>
      <c r="F166" s="193"/>
      <c r="G166" s="105"/>
      <c r="H166" s="100" t="s">
        <v>738</v>
      </c>
      <c r="I166" s="2">
        <f>'2019_Summaries'!O$12</f>
        <v>17</v>
      </c>
      <c r="J166" s="193">
        <f>'2019_Summaries'!P$12</f>
        <v>0.19854493407594487</v>
      </c>
      <c r="K166" s="105">
        <f>'2019_Summaries'!Q$12</f>
        <v>0.80145506592405513</v>
      </c>
    </row>
    <row r="167" spans="1:11" ht="15.75" thickBot="1" x14ac:dyDescent="0.3">
      <c r="A167" s="203"/>
      <c r="B167" s="195"/>
      <c r="C167" s="196"/>
      <c r="D167" s="205" t="s">
        <v>928</v>
      </c>
      <c r="E167" s="197">
        <f>SUM(E135:E166)</f>
        <v>125</v>
      </c>
      <c r="F167" s="204"/>
      <c r="G167" s="198"/>
      <c r="H167" s="205" t="s">
        <v>928</v>
      </c>
      <c r="I167" s="197">
        <f>SUM(I135:I166)</f>
        <v>191</v>
      </c>
      <c r="J167" s="204"/>
      <c r="K167" s="198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3:G12 K3:K167 G14:G18 G21:G45 G47:G51 G54:G78 G80:G84 G87:G111 G113:G117 G120:G144 G146:G150 G153:G167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workbookViewId="0">
      <selection activeCell="F1" sqref="F1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0</v>
      </c>
      <c r="H2" s="68">
        <f>Barriers!G36</f>
        <v>0.33333333333333337</v>
      </c>
      <c r="I2" s="68">
        <f>Barriers!G69</f>
        <v>0.15789473684210531</v>
      </c>
      <c r="J2" s="68">
        <f>Barriers!G102</f>
        <v>0</v>
      </c>
      <c r="K2" s="68">
        <f>Barriers!G135</f>
        <v>0.27089502605408333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0</v>
      </c>
      <c r="H3" s="68">
        <f>Barriers!G37</f>
        <v>0.125</v>
      </c>
      <c r="I3" s="68">
        <f>Barriers!G70</f>
        <v>0</v>
      </c>
      <c r="J3" s="68">
        <f>Barriers!G103</f>
        <v>0.40779158876118227</v>
      </c>
      <c r="K3" s="68">
        <f>Barriers!G136</f>
        <v>0.40559967107262029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0</v>
      </c>
      <c r="H4" s="68">
        <f>Barriers!G38</f>
        <v>0</v>
      </c>
      <c r="I4" s="68">
        <f>Barriers!G71</f>
        <v>0</v>
      </c>
      <c r="J4" s="68">
        <f>Barriers!G104</f>
        <v>5.0578084702531112E-2</v>
      </c>
      <c r="K4" s="68">
        <f>Barriers!G137</f>
        <v>0.25564270912922171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0.25</v>
      </c>
      <c r="H5" s="68">
        <f>Barriers!G39</f>
        <v>0</v>
      </c>
      <c r="I5" s="68">
        <f>Barriers!G72</f>
        <v>0.33333333333333337</v>
      </c>
      <c r="J5" s="68">
        <f>Barriers!G105</f>
        <v>2.7149411133840506E-2</v>
      </c>
      <c r="K5" s="68">
        <f>Barriers!G138</f>
        <v>8.1032956918829058E-2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7.1428571428571397E-2</v>
      </c>
      <c r="J6" s="68">
        <f>Barriers!G106</f>
        <v>0.20603080659484696</v>
      </c>
      <c r="K6" s="68">
        <f>Barriers!G139</f>
        <v>2.0490645283052444E-2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9.0909090909090939E-2</v>
      </c>
      <c r="H7" s="68">
        <f>Barriers!G41</f>
        <v>9.9999999999999978E-2</v>
      </c>
      <c r="I7" s="68">
        <f>Barriers!G74</f>
        <v>0</v>
      </c>
      <c r="J7" s="68">
        <f>Barriers!G107</f>
        <v>0.59421773436192216</v>
      </c>
      <c r="K7" s="68">
        <f>Barriers!G140</f>
        <v>0.56036837203579792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0</v>
      </c>
      <c r="H8" s="68">
        <f>Barriers!G42</f>
        <v>0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0</v>
      </c>
      <c r="H9" s="68">
        <f>Barriers!G43</f>
        <v>0.2857142857142857</v>
      </c>
      <c r="I9" s="68">
        <f>Barriers!G76</f>
        <v>9.9999999999999978E-2</v>
      </c>
      <c r="J9" s="68">
        <f>Barriers!G109</f>
        <v>0.90636399144671076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0.19047619047619047</v>
      </c>
      <c r="H10" s="68">
        <f>Barriers!G44</f>
        <v>0.26470588235294112</v>
      </c>
      <c r="I10" s="68">
        <f>Barriers!G77</f>
        <v>0.27272727272727271</v>
      </c>
      <c r="J10" s="68">
        <f>Barriers!G110</f>
        <v>0.9337564582346215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0.33333333333333337</v>
      </c>
      <c r="H11" s="68">
        <f>Barriers!G45</f>
        <v>0</v>
      </c>
      <c r="I11" s="68">
        <f>Barriers!G78</f>
        <v>0.66666666666666674</v>
      </c>
      <c r="J11" s="68">
        <f>Barriers!G111</f>
        <v>0.99291828506739832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0.1333333333333333</v>
      </c>
      <c r="H12" s="68">
        <f>Barriers!G46</f>
        <v>7.6923076923076872E-2</v>
      </c>
      <c r="I12" s="68">
        <f>Barriers!G79</f>
        <v>0.83333333333333337</v>
      </c>
      <c r="J12" s="68">
        <f>Barriers!G112</f>
        <v>0.94511670927233682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0.18181818181818177</v>
      </c>
      <c r="H13" s="68">
        <f>Barriers!G48</f>
        <v>0.11111111111111116</v>
      </c>
      <c r="I13" s="68">
        <f>Barriers!G81</f>
        <v>0</v>
      </c>
      <c r="J13" s="68">
        <f>Barriers!G114</f>
        <v>0.11537577633583684</v>
      </c>
      <c r="K13" s="68">
        <f>Barriers!G147</f>
        <v>0.18179825044746067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0</v>
      </c>
      <c r="H14" s="68">
        <f>Barriers!G49</f>
        <v>0</v>
      </c>
      <c r="I14" s="68">
        <f>Barriers!G82</f>
        <v>0</v>
      </c>
      <c r="J14" s="68">
        <f>Barriers!G115</f>
        <v>0.40867680312775745</v>
      </c>
      <c r="K14" s="68">
        <f>Barriers!G148</f>
        <v>0.88023952095808378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0</v>
      </c>
      <c r="H15" s="68">
        <f>Barriers!G51</f>
        <v>0.1428571428571429</v>
      </c>
      <c r="I15" s="68">
        <f>Barriers!G84</f>
        <v>9.0909090909090939E-2</v>
      </c>
      <c r="J15" s="68">
        <f>Barriers!G117</f>
        <v>0.75237603452336033</v>
      </c>
      <c r="K15" s="68">
        <f>Barriers!G150</f>
        <v>0.95804878048780484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0</v>
      </c>
      <c r="H16" s="68">
        <f>Barriers!G55</f>
        <v>0</v>
      </c>
      <c r="I16" s="68">
        <f>Barriers!G88</f>
        <v>0</v>
      </c>
      <c r="J16" s="68">
        <f>Barriers!G121</f>
        <v>0.37916965757525034</v>
      </c>
      <c r="K16" s="68">
        <f>Barriers!G154</f>
        <v>0.13117870722433456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0.25</v>
      </c>
      <c r="H17" s="68">
        <f>Barriers!G57</f>
        <v>0</v>
      </c>
      <c r="I17" s="68">
        <f>Barriers!G90</f>
        <v>0.375</v>
      </c>
      <c r="J17" s="68">
        <f>Barriers!G123</f>
        <v>0.93354990821575401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0.1428571428571429</v>
      </c>
      <c r="H18" s="68">
        <f>Barriers!G60</f>
        <v>0</v>
      </c>
      <c r="I18" s="68">
        <f>Barriers!G93</f>
        <v>0.25</v>
      </c>
      <c r="J18" s="68">
        <f>Barriers!G126</f>
        <v>0.99036099911951436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0</v>
      </c>
      <c r="H19" s="68">
        <f>Barriers!G63</f>
        <v>5.555555555555558E-2</v>
      </c>
      <c r="I19" s="68">
        <f>Barriers!G96</f>
        <v>0.17241379310344829</v>
      </c>
      <c r="J19" s="68">
        <f>Barriers!G129</f>
        <v>0.96149317505397824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0.4</v>
      </c>
      <c r="H20" s="68">
        <f>Barriers!K36</f>
        <v>0</v>
      </c>
      <c r="I20" s="68">
        <f>Barriers!K69</f>
        <v>0.19999999999999996</v>
      </c>
      <c r="J20" s="68">
        <f>Barriers!K102</f>
        <v>0.28968894361581687</v>
      </c>
      <c r="K20" s="68">
        <f>Barriers!K135</f>
        <v>0.17174999999999996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0.17073170731707321</v>
      </c>
      <c r="H21" s="68">
        <f>Barriers!K37</f>
        <v>0.26470588235294112</v>
      </c>
      <c r="I21" s="68">
        <f>Barriers!K70</f>
        <v>0.1071428571428571</v>
      </c>
      <c r="J21" s="68">
        <f>Barriers!K103</f>
        <v>0.68299883390030569</v>
      </c>
      <c r="K21" s="68">
        <f>Barriers!K136</f>
        <v>0.26297706253828934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0</v>
      </c>
      <c r="H22" s="68">
        <f>Barriers!K40</f>
        <v>1</v>
      </c>
      <c r="I22" s="68">
        <f>Barriers!K73</f>
        <v>0</v>
      </c>
      <c r="J22" s="68">
        <f>Barriers!K106</f>
        <v>0.55296674487951725</v>
      </c>
      <c r="K22" s="68">
        <f>Barriers!K139</f>
        <v>7.0500000000000007E-2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0</v>
      </c>
      <c r="H23" s="68">
        <f>Barriers!K41</f>
        <v>0</v>
      </c>
      <c r="I23" s="68">
        <f>Barriers!K74</f>
        <v>0</v>
      </c>
      <c r="J23" s="68">
        <f>Barriers!K107</f>
        <v>0.67468372028360912</v>
      </c>
      <c r="K23" s="68">
        <f>Barriers!K140</f>
        <v>0.51204545454545458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0.33333333333333337</v>
      </c>
      <c r="J24" s="68">
        <f>Barriers!K109</f>
        <v>0.42284023299296081</v>
      </c>
      <c r="K24" s="68">
        <f>Barriers!K142</f>
        <v>0.31850000000000001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0</v>
      </c>
      <c r="H25" s="68">
        <f>Barriers!K44</f>
        <v>0</v>
      </c>
      <c r="I25" s="68">
        <f>Barriers!K77</f>
        <v>0</v>
      </c>
      <c r="J25" s="68">
        <f>Barriers!K110</f>
        <v>0.70138886729445016</v>
      </c>
      <c r="K25" s="68">
        <f>Barriers!K143</f>
        <v>0.59650000000000003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0</v>
      </c>
      <c r="H26" s="68">
        <f>Barriers!K45</f>
        <v>0.2857142857142857</v>
      </c>
      <c r="I26" s="68">
        <f>Barriers!K78</f>
        <v>0.27272727272727271</v>
      </c>
      <c r="J26" s="68">
        <f>Barriers!K111</f>
        <v>0.62289867983895908</v>
      </c>
      <c r="K26" s="68">
        <f>Barriers!K144</f>
        <v>0.23262499999999997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0.20634920634920639</v>
      </c>
      <c r="H27" s="68">
        <f>Barriers!K46</f>
        <v>0.19999999999999996</v>
      </c>
      <c r="I27" s="68">
        <f>Barriers!K79</f>
        <v>5.6603773584905648E-2</v>
      </c>
      <c r="J27" s="68">
        <f>Barriers!K112</f>
        <v>0.7170854884425617</v>
      </c>
      <c r="K27" s="68">
        <f>Barriers!K145</f>
        <v>0.43535344795216302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0.26470588235294112</v>
      </c>
      <c r="H28" s="68">
        <f>Barriers!K47</f>
        <v>0.28000000000000003</v>
      </c>
      <c r="I28" s="68">
        <f>Barriers!K80</f>
        <v>0</v>
      </c>
      <c r="J28" s="68">
        <f>Barriers!K113</f>
        <v>0.6332034829780655</v>
      </c>
      <c r="K28" s="68">
        <f>Barriers!K146</f>
        <v>0.45055503554437493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0.25</v>
      </c>
      <c r="H29" s="68">
        <f>Barriers!K48</f>
        <v>0</v>
      </c>
      <c r="I29" s="68">
        <f>Barriers!K81</f>
        <v>0</v>
      </c>
      <c r="J29" s="68">
        <f>Barriers!K114</f>
        <v>0.5255250995156856</v>
      </c>
      <c r="K29" s="68">
        <f>Barriers!K147</f>
        <v>0.2533333333333333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0.95833333333333337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0.89473684210526316</v>
      </c>
      <c r="H31" s="68">
        <f>Barriers!K50</f>
        <v>0.5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0</v>
      </c>
      <c r="J32" s="68">
        <f>Barriers!K117</f>
        <v>0.42401933852923901</v>
      </c>
      <c r="K32" s="68">
        <f>Barriers!K150</f>
        <v>0.72699999999999998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0</v>
      </c>
      <c r="H33" s="68">
        <f>Barriers!K52</f>
        <v>0.125</v>
      </c>
      <c r="I33" s="68">
        <f>Barriers!K85</f>
        <v>8.333333333333337E-2</v>
      </c>
      <c r="J33" s="68">
        <f>Barriers!K118</f>
        <v>0.42659547328403957</v>
      </c>
      <c r="K33" s="68">
        <f>Barriers!K151</f>
        <v>0.285909090909091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0</v>
      </c>
      <c r="H34" s="68">
        <f>Barriers!K53</f>
        <v>0</v>
      </c>
      <c r="I34" s="68">
        <f>Barriers!K86</f>
        <v>0</v>
      </c>
      <c r="J34" s="68">
        <f>Barriers!K119</f>
        <v>0.97609921210246919</v>
      </c>
      <c r="K34" s="68">
        <f>Barriers!K152</f>
        <v>0.26677489177489178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0.26666666666666672</v>
      </c>
      <c r="H35" s="68">
        <f>Barriers!K54</f>
        <v>9.0909090909090939E-2</v>
      </c>
      <c r="I35" s="68">
        <f>Barriers!K87</f>
        <v>0.18181818181818177</v>
      </c>
      <c r="J35" s="68">
        <f>Barriers!K120</f>
        <v>0.55975338835659394</v>
      </c>
      <c r="K35" s="68">
        <f>Barriers!K153</f>
        <v>0.35124183006535947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0.83333333333333337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0</v>
      </c>
      <c r="H37" s="68">
        <f>Barriers!K56</f>
        <v>0</v>
      </c>
      <c r="I37" s="68">
        <f>Barriers!K89</f>
        <v>0</v>
      </c>
      <c r="J37" s="68">
        <f>Barriers!K122</f>
        <v>0.86308684463636698</v>
      </c>
      <c r="K37" s="68">
        <f>Barriers!K155</f>
        <v>0.86206896551724133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0.5</v>
      </c>
      <c r="H39" s="68">
        <f>Barriers!K58</f>
        <v>0.6</v>
      </c>
      <c r="I39" s="68">
        <f>Barriers!K91</f>
        <v>0</v>
      </c>
      <c r="J39" s="68">
        <f>Barriers!K124</f>
        <v>0.67797907829891313</v>
      </c>
      <c r="K39" s="68">
        <f>Barriers!K157</f>
        <v>0.7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0.625</v>
      </c>
      <c r="H40" s="68">
        <f>Barriers!K59</f>
        <v>0.33333333333333337</v>
      </c>
      <c r="I40" s="68">
        <f>Barriers!K92</f>
        <v>0</v>
      </c>
      <c r="J40" s="68">
        <f>Barriers!K125</f>
        <v>0.74800897698158919</v>
      </c>
      <c r="K40" s="68">
        <f>Barriers!K158</f>
        <v>0.50827423167848695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0</v>
      </c>
      <c r="H41" s="68">
        <f>Barriers!K60</f>
        <v>0.625</v>
      </c>
      <c r="I41" s="68">
        <f>Barriers!K93</f>
        <v>0</v>
      </c>
      <c r="J41" s="68">
        <f>Barriers!K126</f>
        <v>0.32546665266968733</v>
      </c>
      <c r="K41" s="68">
        <f>Barriers!K159</f>
        <v>0.34299999999999997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0</v>
      </c>
      <c r="J42" s="68">
        <f>Barriers!K127</f>
        <v>0.91619852634505772</v>
      </c>
      <c r="K42" s="68">
        <f>Barriers!K160</f>
        <v>0.73199999999999998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0</v>
      </c>
      <c r="H43" s="68">
        <f>Barriers!K62</f>
        <v>0.19999999999999996</v>
      </c>
      <c r="I43" s="68">
        <f>Barriers!K95</f>
        <v>0</v>
      </c>
      <c r="J43" s="68">
        <f>Barriers!K128</f>
        <v>0.60903032142928071</v>
      </c>
      <c r="K43" s="68">
        <f>Barriers!K161</f>
        <v>0.92800000000000005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0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0.75</v>
      </c>
      <c r="H47" s="68">
        <f>Barriers!K66</f>
        <v>0.25</v>
      </c>
      <c r="I47" s="68">
        <f>Barriers!K99</f>
        <v>0</v>
      </c>
      <c r="J47" s="68">
        <f>Barriers!K132</f>
        <v>0.42074247165848111</v>
      </c>
      <c r="K47" s="68">
        <f>Barriers!K165</f>
        <v>0.33099999999999996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0.11111111111111116</v>
      </c>
      <c r="H48" s="68">
        <f>Barriers!K67</f>
        <v>0</v>
      </c>
      <c r="I48" s="68">
        <f>Barriers!K100</f>
        <v>0.15000000000000002</v>
      </c>
      <c r="J48" s="68">
        <f>Barriers!K133</f>
        <v>0.75450054900314079</v>
      </c>
      <c r="K48" s="68">
        <f>Barriers!K166</f>
        <v>0.80145506592405513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8"/>
  <sheetViews>
    <sheetView workbookViewId="0">
      <selection activeCell="H5" sqref="H5"/>
    </sheetView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</cols>
  <sheetData>
    <row r="1" spans="1:12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</row>
    <row r="2" spans="1:12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0</v>
      </c>
      <c r="H2" s="68">
        <f>IFERROR(IF(G2=1,"NA",Absolute_Isolation!H2*(1-G2)+G2),"NA")</f>
        <v>0.33333333333333337</v>
      </c>
      <c r="I2" s="68">
        <f>IFERROR(IF(H2=1,"NA",Absolute_Isolation!I2*(1-H2)+H2),"NA")</f>
        <v>0.43859649122807021</v>
      </c>
      <c r="J2" s="68">
        <f>IFERROR(IF(I2=1,"NA",Absolute_Isolation!J2*(1-I2)+I2),"NA")</f>
        <v>0.43859649122807021</v>
      </c>
      <c r="K2" s="68">
        <f>IFERROR(IF(J2=1,"NA",Absolute_Isolation!K2*(1-J2)+J2),"NA")</f>
        <v>0.59067790936369591</v>
      </c>
      <c r="L2" s="68" t="s">
        <v>47</v>
      </c>
    </row>
    <row r="3" spans="1:12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0</v>
      </c>
      <c r="H3" s="68">
        <f>IFERROR(IF(G3=1,"NA",Absolute_Isolation!H3*(1-G3)+G3),"NA")</f>
        <v>0.125</v>
      </c>
      <c r="I3" s="68">
        <f>IFERROR(IF(H3=1,"NA",Absolute_Isolation!I3*(1-H3)+H3),"NA")</f>
        <v>0.125</v>
      </c>
      <c r="J3" s="68">
        <f>IFERROR(IF(I3=1,"NA",Absolute_Isolation!J3*(1-I3)+I3),"NA")</f>
        <v>0.48181764016603446</v>
      </c>
      <c r="K3" s="68">
        <f>IFERROR(IF(J3=1,"NA",Absolute_Isolation!K3*(1-J3)+J3),"NA")</f>
        <v>0.69199223487032502</v>
      </c>
      <c r="L3" s="68" t="s">
        <v>47</v>
      </c>
    </row>
    <row r="4" spans="1:12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0</v>
      </c>
      <c r="H4" s="68">
        <f>IFERROR(IF(G4=1,"NA",Absolute_Isolation!H4*(1-G4)+G4),"NA")</f>
        <v>0</v>
      </c>
      <c r="I4" s="68">
        <f>IFERROR(IF(H4=1,"NA",Absolute_Isolation!I4*(1-H4)+H4),"NA")</f>
        <v>0</v>
      </c>
      <c r="J4" s="68">
        <f>IFERROR(IF(I4=1,"NA",Absolute_Isolation!J4*(1-I4)+I4),"NA")</f>
        <v>5.0578084702531112E-2</v>
      </c>
      <c r="K4" s="68">
        <f>IFERROR(IF(J4=1,"NA",Absolute_Isolation!K4*(1-J4)+J4),"NA")</f>
        <v>0.29329087523583053</v>
      </c>
      <c r="L4" s="68" t="s">
        <v>47</v>
      </c>
    </row>
    <row r="5" spans="1:12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0.25</v>
      </c>
      <c r="H5" s="68">
        <f>IFERROR(IF(G5=1,"NA",Absolute_Isolation!H5*(1-G5)+G5),"NA")</f>
        <v>0.25</v>
      </c>
      <c r="I5" s="68">
        <f>IFERROR(IF(H5=1,"NA",Absolute_Isolation!I5*(1-H5)+H5),"NA")</f>
        <v>0.5</v>
      </c>
      <c r="J5" s="68">
        <f>IFERROR(IF(I5=1,"NA",Absolute_Isolation!J5*(1-I5)+I5),"NA")</f>
        <v>0.5135747055669202</v>
      </c>
      <c r="K5" s="68">
        <f>IFERROR(IF(J5=1,"NA",Absolute_Isolation!K5*(1-J5)+J5),"NA")</f>
        <v>0.55299118549494475</v>
      </c>
      <c r="L5" s="68" t="s">
        <v>47</v>
      </c>
    </row>
    <row r="6" spans="1:12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</row>
    <row r="7" spans="1:12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9.0909090909090939E-2</v>
      </c>
      <c r="H7" s="68">
        <f>IFERROR(IF(G7=1,"NA",Absolute_Isolation!H7*(1-G7)+G7),"NA")</f>
        <v>0.18181818181818182</v>
      </c>
      <c r="I7" s="68">
        <f>IFERROR(IF(H7=1,"NA",Absolute_Isolation!I7*(1-H7)+H7),"NA")</f>
        <v>0.18181818181818182</v>
      </c>
      <c r="J7" s="68">
        <f>IFERROR(IF(I7=1,"NA",Absolute_Isolation!J7*(1-I7)+I7),"NA")</f>
        <v>0.66799632811429999</v>
      </c>
      <c r="K7" s="68">
        <f>IFERROR(IF(J7=1,"NA",Absolute_Isolation!K7*(1-J7)+J7),"NA")</f>
        <v>0.85404068523879695</v>
      </c>
      <c r="L7" s="68" t="s">
        <v>47</v>
      </c>
    </row>
    <row r="8" spans="1:12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0</v>
      </c>
      <c r="H8" s="68">
        <f>IFERROR(IF(G8=1,"NA",Absolute_Isolation!H8*(1-G8)+G8),"NA")</f>
        <v>0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</row>
    <row r="9" spans="1:12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0</v>
      </c>
      <c r="H9" s="68">
        <f>IFERROR(IF(G9=1,"NA",Absolute_Isolation!H9*(1-G9)+G9),"NA")</f>
        <v>0.2857142857142857</v>
      </c>
      <c r="I9" s="68">
        <f>IFERROR(IF(H9=1,"NA",Absolute_Isolation!I9*(1-H9)+H9),"NA")</f>
        <v>0.3571428571428571</v>
      </c>
      <c r="J9" s="68">
        <f>IFERROR(IF(I9=1,"NA",Absolute_Isolation!J9*(1-I9)+I9),"NA")</f>
        <v>0.9398054230728855</v>
      </c>
      <c r="K9" s="68">
        <f>IFERROR(IF(J9=1,"NA",Absolute_Isolation!K9*(1-J9)+J9),"NA")</f>
        <v>1</v>
      </c>
      <c r="L9" s="68" t="s">
        <v>47</v>
      </c>
    </row>
    <row r="10" spans="1:12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0.19047619047619047</v>
      </c>
      <c r="H10" s="68">
        <f>IFERROR(IF(G10=1,"NA",Absolute_Isolation!H10*(1-G10)+G10),"NA")</f>
        <v>0.40476190476190471</v>
      </c>
      <c r="I10" s="68">
        <f>IFERROR(IF(H10=1,"NA",Absolute_Isolation!I10*(1-H10)+H10),"NA")</f>
        <v>0.5670995670995671</v>
      </c>
      <c r="J10" s="68">
        <f>IFERROR(IF(I10=1,"NA",Absolute_Isolation!J10*(1-I10)+I10),"NA")</f>
        <v>0.97132314209290982</v>
      </c>
      <c r="K10" s="68">
        <f>IFERROR(IF(J10=1,"NA",Absolute_Isolation!K10*(1-J10)+J10),"NA")</f>
        <v>1</v>
      </c>
      <c r="L10" s="68" t="s">
        <v>47</v>
      </c>
    </row>
    <row r="11" spans="1:12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0.33333333333333337</v>
      </c>
      <c r="H11" s="68">
        <f>IFERROR(IF(G11=1,"NA",Absolute_Isolation!H11*(1-G11)+G11),"NA")</f>
        <v>0.33333333333333337</v>
      </c>
      <c r="I11" s="68">
        <f>IFERROR(IF(H11=1,"NA",Absolute_Isolation!I11*(1-H11)+H11),"NA")</f>
        <v>0.7777777777777779</v>
      </c>
      <c r="J11" s="68">
        <f>IFERROR(IF(I11=1,"NA",Absolute_Isolation!J11*(1-I11)+I11),"NA")</f>
        <v>0.99842628557053292</v>
      </c>
      <c r="K11" s="68">
        <f>IFERROR(IF(J11=1,"NA",Absolute_Isolation!K11*(1-J11)+J11),"NA")</f>
        <v>1</v>
      </c>
      <c r="L11" s="68" t="s">
        <v>47</v>
      </c>
    </row>
    <row r="12" spans="1:12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0.1333333333333333</v>
      </c>
      <c r="H12" s="68">
        <f>IFERROR(IF(G12=1,"NA",Absolute_Isolation!H12*(1-G12)+G12),"NA")</f>
        <v>0.19999999999999993</v>
      </c>
      <c r="I12" s="68">
        <f>IFERROR(IF(H12=1,"NA",Absolute_Isolation!I12*(1-H12)+H12),"NA")</f>
        <v>0.8666666666666667</v>
      </c>
      <c r="J12" s="68">
        <f>IFERROR(IF(I12=1,"NA",Absolute_Isolation!J12*(1-I12)+I12),"NA")</f>
        <v>0.99268222790297822</v>
      </c>
      <c r="K12" s="68">
        <f>IFERROR(IF(J12=1,"NA",Absolute_Isolation!K12*(1-J12)+J12),"NA")</f>
        <v>1</v>
      </c>
      <c r="L12" s="68" t="s">
        <v>47</v>
      </c>
    </row>
    <row r="13" spans="1:12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0.18181818181818177</v>
      </c>
      <c r="H13" s="68">
        <f>IFERROR(IF(G13=1,"NA",Absolute_Isolation!H13*(1-G13)+G13),"NA")</f>
        <v>0.27272727272727271</v>
      </c>
      <c r="I13" s="68">
        <f>IFERROR(IF(H13=1,"NA",Absolute_Isolation!I13*(1-H13)+H13),"NA")</f>
        <v>0.27272727272727271</v>
      </c>
      <c r="J13" s="68">
        <f>IFERROR(IF(I13=1,"NA",Absolute_Isolation!J13*(1-I13)+I13),"NA")</f>
        <v>0.35663692824424498</v>
      </c>
      <c r="K13" s="68">
        <f>IFERROR(IF(J13=1,"NA",Absolute_Isolation!K13*(1-J13)+J13),"NA")</f>
        <v>0.47359920909194536</v>
      </c>
      <c r="L13" s="68" t="s">
        <v>47</v>
      </c>
    </row>
    <row r="14" spans="1:12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0</v>
      </c>
      <c r="H14" s="68">
        <f>IFERROR(IF(G14=1,"NA",Absolute_Isolation!H14*(1-G14)+G14),"NA")</f>
        <v>0</v>
      </c>
      <c r="I14" s="68">
        <f>IFERROR(IF(H14=1,"NA",Absolute_Isolation!I14*(1-H14)+H14),"NA")</f>
        <v>0</v>
      </c>
      <c r="J14" s="68">
        <f>IFERROR(IF(I14=1,"NA",Absolute_Isolation!J14*(1-I14)+I14),"NA")</f>
        <v>0.40867680312775745</v>
      </c>
      <c r="K14" s="68">
        <f>IFERROR(IF(J14=1,"NA",Absolute_Isolation!K14*(1-J14)+J14),"NA")</f>
        <v>0.92918285067398287</v>
      </c>
      <c r="L14" s="68" t="s">
        <v>2</v>
      </c>
    </row>
    <row r="15" spans="1:12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0</v>
      </c>
      <c r="H15" s="68">
        <f>IFERROR(IF(G15=1,"NA",Absolute_Isolation!H15*(1-G15)+G15),"NA")</f>
        <v>0.1428571428571429</v>
      </c>
      <c r="I15" s="68">
        <f>IFERROR(IF(H15=1,"NA",Absolute_Isolation!I15*(1-H15)+H15),"NA")</f>
        <v>0.22077922077922085</v>
      </c>
      <c r="J15" s="68">
        <f>IFERROR(IF(I15=1,"NA",Absolute_Isolation!J15*(1-I15)+I15),"NA")</f>
        <v>0.80704626066755347</v>
      </c>
      <c r="K15" s="68">
        <f>IFERROR(IF(J15=1,"NA",Absolute_Isolation!K15*(1-J15)+J15),"NA")</f>
        <v>0.99190535532556567</v>
      </c>
      <c r="L15" s="68" t="s">
        <v>47</v>
      </c>
    </row>
    <row r="16" spans="1:12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0</v>
      </c>
      <c r="H16" s="68">
        <f>IFERROR(IF(G16=1,"NA",Absolute_Isolation!H16*(1-G16)+G16),"NA")</f>
        <v>0</v>
      </c>
      <c r="I16" s="68">
        <f>IFERROR(IF(H16=1,"NA",Absolute_Isolation!I16*(1-H16)+H16),"NA")</f>
        <v>0</v>
      </c>
      <c r="J16" s="68">
        <f>IFERROR(IF(I16=1,"NA",Absolute_Isolation!J16*(1-I16)+I16),"NA")</f>
        <v>0.37916965757525034</v>
      </c>
      <c r="K16" s="68">
        <f>IFERROR(IF(J16=1,"NA",Absolute_Isolation!K16*(1-J16)+J16),"NA")</f>
        <v>0.46060937930016993</v>
      </c>
      <c r="L16" s="68" t="s">
        <v>47</v>
      </c>
    </row>
    <row r="17" spans="1:12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0.25</v>
      </c>
      <c r="H17" s="68">
        <f>IFERROR(IF(G17=1,"NA",Absolute_Isolation!H17*(1-G17)+G17),"NA")</f>
        <v>0.25</v>
      </c>
      <c r="I17" s="68">
        <f>IFERROR(IF(H17=1,"NA",Absolute_Isolation!I17*(1-H17)+H17),"NA")</f>
        <v>0.53125</v>
      </c>
      <c r="J17" s="68">
        <f>IFERROR(IF(I17=1,"NA",Absolute_Isolation!J17*(1-I17)+I17),"NA")</f>
        <v>0.96885151947613468</v>
      </c>
      <c r="K17" s="68">
        <f>IFERROR(IF(J17=1,"NA",Absolute_Isolation!K17*(1-J17)+J17),"NA")</f>
        <v>1</v>
      </c>
      <c r="L17" s="68" t="s">
        <v>47</v>
      </c>
    </row>
    <row r="18" spans="1:12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0.1428571428571429</v>
      </c>
      <c r="H18" s="68">
        <f>IFERROR(IF(G18=1,"NA",Absolute_Isolation!H18*(1-G18)+G18),"NA")</f>
        <v>0.1428571428571429</v>
      </c>
      <c r="I18" s="68">
        <f>IFERROR(IF(H18=1,"NA",Absolute_Isolation!I18*(1-H18)+H18),"NA")</f>
        <v>0.35714285714285721</v>
      </c>
      <c r="J18" s="68">
        <f>IFERROR(IF(I18=1,"NA",Absolute_Isolation!J18*(1-I18)+I18),"NA")</f>
        <v>0.9938034994339735</v>
      </c>
      <c r="K18" s="68">
        <f>IFERROR(IF(J18=1,"NA",Absolute_Isolation!K18*(1-J18)+J18),"NA")</f>
        <v>1</v>
      </c>
      <c r="L18" s="68" t="s">
        <v>47</v>
      </c>
    </row>
    <row r="19" spans="1:12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0</v>
      </c>
      <c r="H19" s="68">
        <f>IFERROR(IF(G19=1,"NA",Absolute_Isolation!H19*(1-G19)+G19),"NA")</f>
        <v>5.555555555555558E-2</v>
      </c>
      <c r="I19" s="68">
        <f>IFERROR(IF(H19=1,"NA",Absolute_Isolation!I19*(1-H19)+H19),"NA")</f>
        <v>0.21839080459770119</v>
      </c>
      <c r="J19" s="68">
        <f>IFERROR(IF(I19=1,"NA",Absolute_Isolation!J19*(1-I19)+I19),"NA")</f>
        <v>0.96990271153644281</v>
      </c>
      <c r="K19" s="68">
        <f>IFERROR(IF(J19=1,"NA",Absolute_Isolation!K19*(1-J19)+J19),"NA")</f>
        <v>1</v>
      </c>
      <c r="L19" s="68" t="s">
        <v>47</v>
      </c>
    </row>
    <row r="20" spans="1:12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0.4</v>
      </c>
      <c r="H20" s="68">
        <f>IFERROR(IF(G20=1,"NA",Absolute_Isolation!H20*(1-G20)+G20),"NA")</f>
        <v>0.4</v>
      </c>
      <c r="I20" s="68">
        <f>IFERROR(IF(H20=1,"NA",Absolute_Isolation!I20*(1-H20)+H20),"NA")</f>
        <v>0.52</v>
      </c>
      <c r="J20" s="68">
        <f>IFERROR(IF(I20=1,"NA",Absolute_Isolation!J20*(1-I20)+I20),"NA")</f>
        <v>0.65905069293559215</v>
      </c>
      <c r="K20" s="68">
        <f>IFERROR(IF(J20=1,"NA",Absolute_Isolation!K20*(1-J20)+J20),"NA")</f>
        <v>0.71760873642390421</v>
      </c>
      <c r="L20" s="68" t="s">
        <v>47</v>
      </c>
    </row>
    <row r="21" spans="1:12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0.17073170731707321</v>
      </c>
      <c r="H21" s="68">
        <f>IFERROR(IF(G21=1,"NA",Absolute_Isolation!H21*(1-G21)+G21),"NA")</f>
        <v>0.3902439024390244</v>
      </c>
      <c r="I21" s="68">
        <f>IFERROR(IF(H21=1,"NA",Absolute_Isolation!I21*(1-H21)+H21),"NA")</f>
        <v>0.45557491289198604</v>
      </c>
      <c r="J21" s="68">
        <f>IFERROR(IF(I21=1,"NA",Absolute_Isolation!J21*(1-I21)+I21),"NA")</f>
        <v>0.82741661253283194</v>
      </c>
      <c r="K21" s="68">
        <f>IFERROR(IF(J21=1,"NA",Absolute_Isolation!K21*(1-J21)+J21),"NA")</f>
        <v>0.87280208481185517</v>
      </c>
      <c r="L21" s="68" t="s">
        <v>47</v>
      </c>
    </row>
    <row r="22" spans="1:12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0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</row>
    <row r="23" spans="1:12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0</v>
      </c>
      <c r="H23" s="68">
        <f>IFERROR(IF(G23=1,"NA",Absolute_Isolation!H23*(1-G23)+G23),"NA")</f>
        <v>0</v>
      </c>
      <c r="I23" s="68">
        <f>IFERROR(IF(H23=1,"NA",Absolute_Isolation!I23*(1-H23)+H23),"NA")</f>
        <v>0</v>
      </c>
      <c r="J23" s="68">
        <f>IFERROR(IF(I23=1,"NA",Absolute_Isolation!J23*(1-I23)+I23),"NA")</f>
        <v>0.67468372028360912</v>
      </c>
      <c r="K23" s="68">
        <f>IFERROR(IF(J23=1,"NA",Absolute_Isolation!K23*(1-J23)+J23),"NA")</f>
        <v>0.84126044260202471</v>
      </c>
      <c r="L23" s="68" t="s">
        <v>47</v>
      </c>
    </row>
    <row r="24" spans="1:12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</row>
    <row r="25" spans="1:12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0</v>
      </c>
      <c r="H25" s="68">
        <f>IFERROR(IF(G25=1,"NA",Absolute_Isolation!H25*(1-G25)+G25),"NA")</f>
        <v>0</v>
      </c>
      <c r="I25" s="68">
        <f>IFERROR(IF(H25=1,"NA",Absolute_Isolation!I25*(1-H25)+H25),"NA")</f>
        <v>0</v>
      </c>
      <c r="J25" s="68">
        <f>IFERROR(IF(I25=1,"NA",Absolute_Isolation!J25*(1-I25)+I25),"NA")</f>
        <v>0.70138886729445016</v>
      </c>
      <c r="K25" s="68">
        <f>IFERROR(IF(J25=1,"NA",Absolute_Isolation!K25*(1-J25)+J25),"NA")</f>
        <v>0.8795104079533107</v>
      </c>
      <c r="L25" s="68" t="s">
        <v>2</v>
      </c>
    </row>
    <row r="26" spans="1:12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0</v>
      </c>
      <c r="H26" s="68">
        <f>IFERROR(IF(G26=1,"NA",Absolute_Isolation!H26*(1-G26)+G26),"NA")</f>
        <v>0.2857142857142857</v>
      </c>
      <c r="I26" s="68">
        <f>IFERROR(IF(H26=1,"NA",Absolute_Isolation!I26*(1-H26)+H26),"NA")</f>
        <v>0.48051948051948046</v>
      </c>
      <c r="J26" s="68">
        <f>IFERROR(IF(I26=1,"NA",Absolute_Isolation!J26*(1-I26)+I26),"NA")</f>
        <v>0.80410321030595266</v>
      </c>
      <c r="K26" s="68">
        <f>IFERROR(IF(J26=1,"NA",Absolute_Isolation!K26*(1-J26)+J26),"NA")</f>
        <v>0.84967370100853046</v>
      </c>
      <c r="L26" s="68" t="s">
        <v>47</v>
      </c>
    </row>
    <row r="27" spans="1:12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0.20634920634920639</v>
      </c>
      <c r="H27" s="68">
        <f>IFERROR(IF(G27=1,"NA",Absolute_Isolation!H27*(1-G27)+G27),"NA")</f>
        <v>0.36507936507936511</v>
      </c>
      <c r="I27" s="68">
        <f>IFERROR(IF(H27=1,"NA",Absolute_Isolation!I27*(1-H27)+H27),"NA")</f>
        <v>0.40101826894279724</v>
      </c>
      <c r="J27" s="68">
        <f>IFERROR(IF(I27=1,"NA",Absolute_Isolation!J27*(1-I27)+I27),"NA")</f>
        <v>0.83053937612612261</v>
      </c>
      <c r="K27" s="68">
        <f>IFERROR(IF(J27=1,"NA",Absolute_Isolation!K27*(1-J27)+J27),"NA")</f>
        <v>0.90431464302173981</v>
      </c>
      <c r="L27" s="68" t="s">
        <v>47</v>
      </c>
    </row>
    <row r="28" spans="1:12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0.26470588235294112</v>
      </c>
      <c r="H28" s="68">
        <f>IFERROR(IF(G28=1,"NA",Absolute_Isolation!H28*(1-G28)+G28),"NA")</f>
        <v>0.47058823529411764</v>
      </c>
      <c r="I28" s="68">
        <f>IFERROR(IF(H28=1,"NA",Absolute_Isolation!I28*(1-H28)+H28),"NA")</f>
        <v>0.47058823529411764</v>
      </c>
      <c r="J28" s="68">
        <f>IFERROR(IF(I28=1,"NA",Absolute_Isolation!J28*(1-I28)+I28),"NA")</f>
        <v>0.80581360863544638</v>
      </c>
      <c r="K28" s="68">
        <f>IFERROR(IF(J28=1,"NA",Absolute_Isolation!K28*(1-J28)+J28),"NA")</f>
        <v>0.89330526509893671</v>
      </c>
      <c r="L28" s="68" t="s">
        <v>47</v>
      </c>
    </row>
    <row r="29" spans="1:12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0.25</v>
      </c>
      <c r="H29" s="68">
        <f>IFERROR(IF(G29=1,"NA",Absolute_Isolation!H29*(1-G29)+G29),"NA")</f>
        <v>0.25</v>
      </c>
      <c r="I29" s="68">
        <f>IFERROR(IF(H29=1,"NA",Absolute_Isolation!I29*(1-H29)+H29),"NA")</f>
        <v>0.25</v>
      </c>
      <c r="J29" s="68">
        <f>IFERROR(IF(I29=1,"NA",Absolute_Isolation!J29*(1-I29)+I29),"NA")</f>
        <v>0.64414382463676423</v>
      </c>
      <c r="K29" s="68">
        <f>IFERROR(IF(J29=1,"NA",Absolute_Isolation!K29*(1-J29)+J29),"NA")</f>
        <v>0.73429405572878392</v>
      </c>
      <c r="L29" s="68" t="s">
        <v>47</v>
      </c>
    </row>
    <row r="30" spans="1:12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0.95833333333333337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2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0.89473684210526316</v>
      </c>
      <c r="H31" s="68">
        <f>IFERROR(IF(G31=1,"NA",Absolute_Isolation!H31*(1-G31)+G31),"NA")</f>
        <v>0.94736842105263164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2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0</v>
      </c>
      <c r="H33" s="68">
        <f>IFERROR(IF(G33=1,"NA",Absolute_Isolation!H33*(1-G33)+G33),"NA")</f>
        <v>0.125</v>
      </c>
      <c r="I33" s="68">
        <f>IFERROR(IF(H33=1,"NA",Absolute_Isolation!I33*(1-H33)+H33),"NA")</f>
        <v>0.19791666666666669</v>
      </c>
      <c r="J33" s="68">
        <f>IFERROR(IF(I33=1,"NA",Absolute_Isolation!J33*(1-I33)+I33),"NA")</f>
        <v>0.54008178586324007</v>
      </c>
      <c r="K33" s="68">
        <f>IFERROR(IF(J33=1,"NA",Absolute_Isolation!K33*(1-J33)+J33),"NA")</f>
        <v>0.67157658435961376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0</v>
      </c>
      <c r="H34" s="68">
        <f>IFERROR(IF(G34=1,"NA",Absolute_Isolation!H34*(1-G34)+G34),"NA")</f>
        <v>0</v>
      </c>
      <c r="I34" s="68">
        <f>IFERROR(IF(H34=1,"NA",Absolute_Isolation!I34*(1-H34)+H34),"NA")</f>
        <v>0</v>
      </c>
      <c r="J34" s="68">
        <f>IFERROR(IF(I34=1,"NA",Absolute_Isolation!J34*(1-I34)+I34),"NA")</f>
        <v>0.97609921210246919</v>
      </c>
      <c r="K34" s="68">
        <f>IFERROR(IF(J34=1,"NA",Absolute_Isolation!K34*(1-J34)+J34),"NA")</f>
        <v>0.98247534220716759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0.26666666666666672</v>
      </c>
      <c r="H35" s="68">
        <f>IFERROR(IF(G35=1,"NA",Absolute_Isolation!H35*(1-G35)+G35),"NA")</f>
        <v>0.33333333333333337</v>
      </c>
      <c r="I35" s="68">
        <f>IFERROR(IF(H35=1,"NA",Absolute_Isolation!I35*(1-H35)+H35),"NA")</f>
        <v>0.45454545454545453</v>
      </c>
      <c r="J35" s="68">
        <f>IFERROR(IF(I35=1,"NA",Absolute_Isolation!J35*(1-I35)+I35),"NA")</f>
        <v>0.75986548455814207</v>
      </c>
      <c r="K35" s="68">
        <f>IFERROR(IF(J35=1,"NA",Absolute_Isolation!K35*(1-J35)+J35),"NA")</f>
        <v>0.84421077122379862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0.83333333333333337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0</v>
      </c>
      <c r="H37" s="68">
        <f>IFERROR(IF(G37=1,"NA",Absolute_Isolation!H37*(1-G37)+G37),"NA")</f>
        <v>0</v>
      </c>
      <c r="I37" s="68">
        <f>IFERROR(IF(H37=1,"NA",Absolute_Isolation!I37*(1-H37)+H37),"NA")</f>
        <v>0</v>
      </c>
      <c r="J37" s="68">
        <f>IFERROR(IF(I37=1,"NA",Absolute_Isolation!J37*(1-I37)+I37),"NA")</f>
        <v>0.86308684463636698</v>
      </c>
      <c r="K37" s="68">
        <f>IFERROR(IF(J37=1,"NA",Absolute_Isolation!K37*(1-J37)+J37),"NA")</f>
        <v>0.98111542684639541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0.5</v>
      </c>
      <c r="H39" s="68">
        <f>IFERROR(IF(G39=1,"NA",Absolute_Isolation!H39*(1-G39)+G39),"NA")</f>
        <v>0.8</v>
      </c>
      <c r="I39" s="68">
        <f>IFERROR(IF(H39=1,"NA",Absolute_Isolation!I39*(1-H39)+H39),"NA")</f>
        <v>0.8</v>
      </c>
      <c r="J39" s="68">
        <f>IFERROR(IF(I39=1,"NA",Absolute_Isolation!J39*(1-I39)+I39),"NA")</f>
        <v>0.93559581565978267</v>
      </c>
      <c r="K39" s="68">
        <f>IFERROR(IF(J39=1,"NA",Absolute_Isolation!K39*(1-J39)+J39),"NA")</f>
        <v>0.98067874469793481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0.625</v>
      </c>
      <c r="H40" s="68">
        <f>IFERROR(IF(G40=1,"NA",Absolute_Isolation!H40*(1-G40)+G40),"NA")</f>
        <v>0.75</v>
      </c>
      <c r="I40" s="68">
        <f>IFERROR(IF(H40=1,"NA",Absolute_Isolation!I40*(1-H40)+H40),"NA")</f>
        <v>0.75</v>
      </c>
      <c r="J40" s="68">
        <f>IFERROR(IF(I40=1,"NA",Absolute_Isolation!J40*(1-I40)+I40),"NA")</f>
        <v>0.93700224424539735</v>
      </c>
      <c r="K40" s="68">
        <f>IFERROR(IF(J40=1,"NA",Absolute_Isolation!K40*(1-J40)+J40),"NA")</f>
        <v>0.96902238014903697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0</v>
      </c>
      <c r="H41" s="68">
        <f>IFERROR(IF(G41=1,"NA",Absolute_Isolation!H41*(1-G41)+G41),"NA")</f>
        <v>0.625</v>
      </c>
      <c r="I41" s="68">
        <f>IFERROR(IF(H41=1,"NA",Absolute_Isolation!I41*(1-H41)+H41),"NA")</f>
        <v>0.625</v>
      </c>
      <c r="J41" s="68">
        <f>IFERROR(IF(I41=1,"NA",Absolute_Isolation!J41*(1-I41)+I41),"NA")</f>
        <v>0.74704999475113276</v>
      </c>
      <c r="K41" s="68">
        <f>IFERROR(IF(J41=1,"NA",Absolute_Isolation!K41*(1-J41)+J41),"NA")</f>
        <v>0.83381184655149421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0</v>
      </c>
      <c r="H43" s="68">
        <f>IFERROR(IF(G43=1,"NA",Absolute_Isolation!H43*(1-G43)+G43),"NA")</f>
        <v>0.19999999999999996</v>
      </c>
      <c r="I43" s="68">
        <f>IFERROR(IF(H43=1,"NA",Absolute_Isolation!I43*(1-H43)+H43),"NA")</f>
        <v>0.19999999999999996</v>
      </c>
      <c r="J43" s="68">
        <f>IFERROR(IF(I43=1,"NA",Absolute_Isolation!J43*(1-I43)+I43),"NA")</f>
        <v>0.68722425714342461</v>
      </c>
      <c r="K43" s="68">
        <f>IFERROR(IF(J43=1,"NA",Absolute_Isolation!K43*(1-J43)+J43),"NA")</f>
        <v>0.97748014651432658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0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0.75</v>
      </c>
      <c r="H47" s="68">
        <f>IFERROR(IF(G47=1,"NA",Absolute_Isolation!H47*(1-G47)+G47),"NA")</f>
        <v>0.8125</v>
      </c>
      <c r="I47" s="68">
        <f>IFERROR(IF(H47=1,"NA",Absolute_Isolation!I47*(1-H47)+H47),"NA")</f>
        <v>0.8125</v>
      </c>
      <c r="J47" s="68">
        <f>IFERROR(IF(I47=1,"NA",Absolute_Isolation!J47*(1-I47)+I47),"NA")</f>
        <v>0.89138921343596522</v>
      </c>
      <c r="K47" s="68">
        <f>IFERROR(IF(J47=1,"NA",Absolute_Isolation!K47*(1-J47)+J47),"NA")</f>
        <v>0.92733938378866076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0.11111111111111116</v>
      </c>
      <c r="H48" s="68">
        <f>IFERROR(IF(G48=1,"NA",Absolute_Isolation!H48*(1-G48)+G48),"NA")</f>
        <v>0.11111111111111116</v>
      </c>
      <c r="I48" s="68">
        <f>IFERROR(IF(H48=1,"NA",Absolute_Isolation!I48*(1-H48)+H48),"NA")</f>
        <v>0.24444444444444452</v>
      </c>
      <c r="J48" s="68">
        <f>IFERROR(IF(I48=1,"NA",Absolute_Isolation!J48*(1-I48)+I48),"NA")</f>
        <v>0.8145115259134843</v>
      </c>
      <c r="K48" s="68">
        <f>IFERROR(IF(J48=1,"NA",Absolute_Isolation!K48*(1-J48)+J48),"NA")</f>
        <v>0.96317220314064511</v>
      </c>
      <c r="L48" s="68" t="s">
        <v>47</v>
      </c>
    </row>
  </sheetData>
  <autoFilter ref="A1:L48" xr:uid="{D6930154-E4E3-417D-815D-314CDE811440}">
    <sortState xmlns:xlrd2="http://schemas.microsoft.com/office/spreadsheetml/2017/richdata2" ref="A2:L48">
      <sortCondition ref="A1:A48"/>
    </sortState>
  </autoFilter>
  <conditionalFormatting sqref="G2:K48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2102-29FB-4F7D-B33A-F838FBF5DC2E}">
  <sheetPr>
    <tabColor rgb="FFFFC000"/>
  </sheetPr>
  <dimension ref="A1:L48"/>
  <sheetViews>
    <sheetView workbookViewId="0"/>
  </sheetViews>
  <sheetFormatPr baseColWidth="10" defaultColWidth="11.42578125" defaultRowHeight="15" x14ac:dyDescent="0.25"/>
  <cols>
    <col min="1" max="1" width="11.42578125" style="13"/>
    <col min="2" max="2" width="12.5703125" style="13" bestFit="1" customWidth="1"/>
    <col min="3" max="3" width="12.85546875" style="111" bestFit="1" customWidth="1"/>
    <col min="4" max="4" width="11" style="13" bestFit="1" customWidth="1"/>
    <col min="5" max="5" width="38.42578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1" width="21.7109375" bestFit="1" customWidth="1"/>
    <col min="12" max="12" width="22.85546875" style="13" bestFit="1" customWidth="1"/>
    <col min="13" max="16384" width="11.42578125" style="13"/>
  </cols>
  <sheetData>
    <row r="1" spans="1:12" ht="12.75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 t="s">
        <v>954</v>
      </c>
      <c r="L1" s="32" t="s">
        <v>952</v>
      </c>
    </row>
    <row r="2" spans="1:12" ht="12.75" x14ac:dyDescent="0.2">
      <c r="A2" s="13">
        <v>1</v>
      </c>
      <c r="B2" s="111" t="s">
        <v>308</v>
      </c>
      <c r="C2" s="111" t="s">
        <v>699</v>
      </c>
      <c r="D2" s="13" t="s">
        <v>562</v>
      </c>
      <c r="E2" s="111" t="s">
        <v>922</v>
      </c>
      <c r="F2" s="110">
        <f>Barriers!E3</f>
        <v>3</v>
      </c>
      <c r="G2" s="110">
        <f>Barriers!E36</f>
        <v>3</v>
      </c>
      <c r="H2" s="110">
        <f>Barriers!E69</f>
        <v>19</v>
      </c>
      <c r="I2" s="110">
        <f>Barriers!E102</f>
        <v>16</v>
      </c>
      <c r="J2" s="110">
        <f>Barriers!E135</f>
        <v>16</v>
      </c>
      <c r="K2" s="68" t="s">
        <v>953</v>
      </c>
    </row>
    <row r="3" spans="1:12" ht="12.75" x14ac:dyDescent="0.2">
      <c r="A3" s="13">
        <v>2</v>
      </c>
      <c r="B3" s="111" t="s">
        <v>308</v>
      </c>
      <c r="C3" s="111" t="s">
        <v>699</v>
      </c>
      <c r="D3" s="13" t="s">
        <v>562</v>
      </c>
      <c r="E3" s="111" t="s">
        <v>576</v>
      </c>
      <c r="F3" s="110">
        <f>Barriers!E4</f>
        <v>8</v>
      </c>
      <c r="G3" s="110">
        <f>Barriers!E37</f>
        <v>8</v>
      </c>
      <c r="H3" s="110">
        <f>Barriers!E70</f>
        <v>8</v>
      </c>
      <c r="I3" s="110">
        <f>Barriers!E103</f>
        <v>8</v>
      </c>
      <c r="J3" s="110">
        <f>Barriers!E136</f>
        <v>8</v>
      </c>
      <c r="K3" s="68" t="s">
        <v>953</v>
      </c>
    </row>
    <row r="4" spans="1:12" ht="12.75" x14ac:dyDescent="0.2">
      <c r="A4" s="13">
        <v>3</v>
      </c>
      <c r="B4" s="111" t="s">
        <v>308</v>
      </c>
      <c r="C4" s="111" t="s">
        <v>699</v>
      </c>
      <c r="D4" s="13" t="s">
        <v>562</v>
      </c>
      <c r="E4" s="111" t="s">
        <v>709</v>
      </c>
      <c r="F4" s="110">
        <f>Barriers!E5</f>
        <v>5</v>
      </c>
      <c r="G4" s="110">
        <f>Barriers!E38</f>
        <v>5</v>
      </c>
      <c r="H4" s="110">
        <f>Barriers!E71</f>
        <v>5</v>
      </c>
      <c r="I4" s="110">
        <f>Barriers!E104</f>
        <v>5</v>
      </c>
      <c r="J4" s="110">
        <f>Barriers!E137</f>
        <v>5</v>
      </c>
      <c r="K4" s="68" t="s">
        <v>953</v>
      </c>
    </row>
    <row r="5" spans="1:12" ht="12.75" x14ac:dyDescent="0.2">
      <c r="A5" s="13">
        <v>4</v>
      </c>
      <c r="B5" s="111" t="s">
        <v>308</v>
      </c>
      <c r="C5" s="111" t="s">
        <v>699</v>
      </c>
      <c r="D5" s="13" t="s">
        <v>562</v>
      </c>
      <c r="E5" s="111" t="s">
        <v>710</v>
      </c>
      <c r="F5" s="110">
        <f>Barriers!E6</f>
        <v>4</v>
      </c>
      <c r="G5" s="110">
        <f>Barriers!E39</f>
        <v>3</v>
      </c>
      <c r="H5" s="110">
        <f>Barriers!E72</f>
        <v>3</v>
      </c>
      <c r="I5" s="110">
        <f>Barriers!E105</f>
        <v>2</v>
      </c>
      <c r="J5" s="110">
        <f>Barriers!E138</f>
        <v>2</v>
      </c>
      <c r="K5" s="68" t="s">
        <v>953</v>
      </c>
    </row>
    <row r="6" spans="1:12" ht="12.75" x14ac:dyDescent="0.2">
      <c r="A6" s="13">
        <v>5</v>
      </c>
      <c r="B6" s="111" t="s">
        <v>308</v>
      </c>
      <c r="C6" s="111" t="s">
        <v>699</v>
      </c>
      <c r="D6" s="13" t="s">
        <v>563</v>
      </c>
      <c r="E6" s="111" t="s">
        <v>740</v>
      </c>
      <c r="F6" s="110">
        <f>Barriers!E7</f>
        <v>0</v>
      </c>
      <c r="G6" s="110">
        <f>Barriers!E40</f>
        <v>0</v>
      </c>
      <c r="H6" s="110">
        <f>Barriers!E73</f>
        <v>14</v>
      </c>
      <c r="I6" s="110">
        <f>Barriers!E106</f>
        <v>13</v>
      </c>
      <c r="J6" s="110">
        <f>Barriers!E139</f>
        <v>13</v>
      </c>
      <c r="K6" s="68"/>
    </row>
    <row r="7" spans="1:12" ht="12.75" x14ac:dyDescent="0.2">
      <c r="A7" s="13">
        <v>6</v>
      </c>
      <c r="B7" s="111" t="s">
        <v>308</v>
      </c>
      <c r="C7" s="111" t="s">
        <v>699</v>
      </c>
      <c r="D7" s="13" t="s">
        <v>563</v>
      </c>
      <c r="E7" s="111" t="s">
        <v>711</v>
      </c>
      <c r="F7" s="110">
        <f>Barriers!E8</f>
        <v>11</v>
      </c>
      <c r="G7" s="110">
        <f>Barriers!E41</f>
        <v>10</v>
      </c>
      <c r="H7" s="110">
        <f>Barriers!E74</f>
        <v>10</v>
      </c>
      <c r="I7" s="110">
        <f>Barriers!E107</f>
        <v>10</v>
      </c>
      <c r="J7" s="110">
        <f>Barriers!E140</f>
        <v>10</v>
      </c>
      <c r="K7" s="68" t="s">
        <v>953</v>
      </c>
    </row>
    <row r="8" spans="1:12" ht="12.75" x14ac:dyDescent="0.2">
      <c r="A8" s="13">
        <v>7</v>
      </c>
      <c r="B8" s="111" t="s">
        <v>308</v>
      </c>
      <c r="C8" s="111" t="s">
        <v>699</v>
      </c>
      <c r="D8" s="13" t="s">
        <v>563</v>
      </c>
      <c r="E8" s="111" t="s">
        <v>951</v>
      </c>
      <c r="F8" s="110">
        <f>Barriers!E9</f>
        <v>14</v>
      </c>
      <c r="G8" s="110">
        <f>Barriers!E42</f>
        <v>14</v>
      </c>
      <c r="H8" s="110">
        <f>Barriers!E75</f>
        <v>0</v>
      </c>
      <c r="I8" s="110">
        <f>Barriers!E108</f>
        <v>0</v>
      </c>
      <c r="J8" s="110">
        <f>Barriers!E141</f>
        <v>0</v>
      </c>
      <c r="K8" s="68" t="s">
        <v>953</v>
      </c>
    </row>
    <row r="9" spans="1:12" ht="12.75" x14ac:dyDescent="0.2">
      <c r="A9" s="13">
        <v>8</v>
      </c>
      <c r="B9" s="111" t="s">
        <v>308</v>
      </c>
      <c r="C9" s="111" t="s">
        <v>700</v>
      </c>
      <c r="D9" s="13" t="s">
        <v>564</v>
      </c>
      <c r="E9" s="111" t="s">
        <v>921</v>
      </c>
      <c r="F9" s="110">
        <f>Barriers!E10</f>
        <v>7</v>
      </c>
      <c r="G9" s="110">
        <f>Barriers!E43</f>
        <v>7</v>
      </c>
      <c r="H9" s="110">
        <f>Barriers!E76</f>
        <v>10</v>
      </c>
      <c r="I9" s="110">
        <f>Barriers!E109</f>
        <v>9</v>
      </c>
      <c r="J9" s="110">
        <f>Barriers!E142</f>
        <v>9</v>
      </c>
      <c r="K9" s="68" t="s">
        <v>953</v>
      </c>
    </row>
    <row r="10" spans="1:12" ht="12.75" x14ac:dyDescent="0.2">
      <c r="A10" s="13">
        <v>9</v>
      </c>
      <c r="B10" s="111" t="s">
        <v>308</v>
      </c>
      <c r="C10" s="111" t="s">
        <v>700</v>
      </c>
      <c r="D10" s="13" t="s">
        <v>564</v>
      </c>
      <c r="E10" s="111" t="s">
        <v>571</v>
      </c>
      <c r="F10" s="110">
        <f>Barriers!E11</f>
        <v>42</v>
      </c>
      <c r="G10" s="110">
        <f>Barriers!E44</f>
        <v>34</v>
      </c>
      <c r="H10" s="110">
        <f>Barriers!E77</f>
        <v>11</v>
      </c>
      <c r="I10" s="110">
        <f>Barriers!E110</f>
        <v>8</v>
      </c>
      <c r="J10" s="110">
        <f>Barriers!E143</f>
        <v>8</v>
      </c>
      <c r="K10" s="68" t="s">
        <v>953</v>
      </c>
    </row>
    <row r="11" spans="1:12" ht="12.75" x14ac:dyDescent="0.2">
      <c r="A11" s="13">
        <v>10</v>
      </c>
      <c r="B11" s="111" t="s">
        <v>308</v>
      </c>
      <c r="C11" s="111" t="s">
        <v>700</v>
      </c>
      <c r="D11" s="13" t="s">
        <v>564</v>
      </c>
      <c r="E11" s="111" t="s">
        <v>572</v>
      </c>
      <c r="F11" s="110">
        <f>Barriers!E12</f>
        <v>6</v>
      </c>
      <c r="G11" s="110">
        <f>Barriers!E45</f>
        <v>4</v>
      </c>
      <c r="H11" s="110">
        <f>Barriers!E78</f>
        <v>3</v>
      </c>
      <c r="I11" s="110">
        <f>Barriers!E111</f>
        <v>1</v>
      </c>
      <c r="J11" s="110">
        <f>Barriers!E144</f>
        <v>1</v>
      </c>
      <c r="K11" s="68" t="s">
        <v>953</v>
      </c>
    </row>
    <row r="12" spans="1:12" ht="12.75" x14ac:dyDescent="0.2">
      <c r="A12" s="13">
        <v>11</v>
      </c>
      <c r="B12" s="111" t="s">
        <v>308</v>
      </c>
      <c r="C12" s="111" t="s">
        <v>700</v>
      </c>
      <c r="D12" s="13" t="s">
        <v>564</v>
      </c>
      <c r="E12" s="111" t="s">
        <v>573</v>
      </c>
      <c r="F12" s="110">
        <f>Barriers!E13</f>
        <v>15</v>
      </c>
      <c r="G12" s="110">
        <f>Barriers!E46</f>
        <v>13</v>
      </c>
      <c r="H12" s="110">
        <f>Barriers!E79</f>
        <v>6</v>
      </c>
      <c r="I12" s="110">
        <f>Barriers!E112</f>
        <v>1</v>
      </c>
      <c r="J12" s="110">
        <f>Barriers!E145</f>
        <v>1</v>
      </c>
      <c r="K12" s="68" t="s">
        <v>953</v>
      </c>
    </row>
    <row r="13" spans="1:12" ht="12.75" x14ac:dyDescent="0.2">
      <c r="A13" s="13">
        <v>12</v>
      </c>
      <c r="B13" s="111" t="s">
        <v>308</v>
      </c>
      <c r="C13" s="111" t="s">
        <v>700</v>
      </c>
      <c r="D13" s="13" t="s">
        <v>565</v>
      </c>
      <c r="E13" s="111" t="s">
        <v>574</v>
      </c>
      <c r="F13" s="110">
        <f>Barriers!E15</f>
        <v>11</v>
      </c>
      <c r="G13" s="110">
        <f>Barriers!E48</f>
        <v>9</v>
      </c>
      <c r="H13" s="110">
        <f>Barriers!E81</f>
        <v>5</v>
      </c>
      <c r="I13" s="110">
        <f>Barriers!E114</f>
        <v>5</v>
      </c>
      <c r="J13" s="110">
        <f>Barriers!E147</f>
        <v>5</v>
      </c>
      <c r="K13" s="68" t="s">
        <v>953</v>
      </c>
    </row>
    <row r="14" spans="1:12" ht="12.75" x14ac:dyDescent="0.2">
      <c r="A14" s="13">
        <v>13</v>
      </c>
      <c r="B14" s="111" t="s">
        <v>308</v>
      </c>
      <c r="C14" s="111" t="s">
        <v>700</v>
      </c>
      <c r="D14" s="13" t="s">
        <v>565</v>
      </c>
      <c r="E14" s="111" t="s">
        <v>575</v>
      </c>
      <c r="F14" s="110">
        <f>Barriers!E16</f>
        <v>1</v>
      </c>
      <c r="G14" s="110">
        <f>Barriers!E49</f>
        <v>1</v>
      </c>
      <c r="H14" s="110">
        <f>Barriers!E82</f>
        <v>1</v>
      </c>
      <c r="I14" s="110">
        <f>Barriers!E115</f>
        <v>1</v>
      </c>
      <c r="J14" s="110">
        <f>Barriers!E148</f>
        <v>1</v>
      </c>
      <c r="K14" s="68"/>
    </row>
    <row r="15" spans="1:12" ht="12.75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110">
        <f>Barriers!E51</f>
        <v>7</v>
      </c>
      <c r="H15" s="110">
        <f>Barriers!E84</f>
        <v>11</v>
      </c>
      <c r="I15" s="110">
        <f>Barriers!E117</f>
        <v>10</v>
      </c>
      <c r="J15" s="110">
        <f>Barriers!E150</f>
        <v>10</v>
      </c>
      <c r="K15" s="68" t="s">
        <v>953</v>
      </c>
    </row>
    <row r="16" spans="1:12" ht="12.75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110">
        <f>Barriers!E55</f>
        <v>2</v>
      </c>
      <c r="H16" s="110">
        <f>Barriers!E88</f>
        <v>1</v>
      </c>
      <c r="I16" s="110">
        <f>Barriers!E121</f>
        <v>1</v>
      </c>
      <c r="J16" s="110">
        <f>Barriers!E154</f>
        <v>1</v>
      </c>
      <c r="K16" s="68"/>
    </row>
    <row r="17" spans="1:12" ht="12.75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110">
        <f>Barriers!E57</f>
        <v>9</v>
      </c>
      <c r="H17" s="110">
        <f>Barriers!E90</f>
        <v>8</v>
      </c>
      <c r="I17" s="110">
        <f>Barriers!E123</f>
        <v>5</v>
      </c>
      <c r="J17" s="110">
        <f>Barriers!E156</f>
        <v>5</v>
      </c>
      <c r="K17" s="68" t="s">
        <v>953</v>
      </c>
    </row>
    <row r="18" spans="1:12" ht="12.75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110">
        <f>Barriers!E60</f>
        <v>12</v>
      </c>
      <c r="H18" s="110">
        <f>Barriers!E93</f>
        <v>8</v>
      </c>
      <c r="I18" s="110">
        <f>Barriers!E126</f>
        <v>6</v>
      </c>
      <c r="J18" s="110">
        <f>Barriers!E159</f>
        <v>6</v>
      </c>
      <c r="K18" s="68" t="s">
        <v>953</v>
      </c>
    </row>
    <row r="19" spans="1:12" ht="12.75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110">
        <f>Barriers!E63</f>
        <v>18</v>
      </c>
      <c r="H19" s="110">
        <f>Barriers!E96</f>
        <v>29</v>
      </c>
      <c r="I19" s="110">
        <f>Barriers!E129</f>
        <v>24</v>
      </c>
      <c r="J19" s="110">
        <f>Barriers!E162</f>
        <v>24</v>
      </c>
      <c r="K19" s="68" t="s">
        <v>953</v>
      </c>
    </row>
    <row r="20" spans="1:12" ht="12.75" x14ac:dyDescent="0.2">
      <c r="A20" s="13">
        <v>19</v>
      </c>
      <c r="B20" s="111" t="s">
        <v>54</v>
      </c>
      <c r="C20" s="111" t="s">
        <v>699</v>
      </c>
      <c r="D20" s="13" t="s">
        <v>562</v>
      </c>
      <c r="E20" s="111" t="s">
        <v>719</v>
      </c>
      <c r="F20" s="110">
        <f>Barriers!I3</f>
        <v>5</v>
      </c>
      <c r="G20" s="110">
        <f>Barriers!I36</f>
        <v>3</v>
      </c>
      <c r="H20" s="110">
        <f>Barriers!I69</f>
        <v>10</v>
      </c>
      <c r="I20" s="110">
        <f>Barriers!I102</f>
        <v>8</v>
      </c>
      <c r="J20" s="110">
        <f>Barriers!I135</f>
        <v>8</v>
      </c>
      <c r="K20" s="68" t="s">
        <v>953</v>
      </c>
      <c r="L20" s="13" t="s">
        <v>953</v>
      </c>
    </row>
    <row r="21" spans="1:12" ht="12.75" x14ac:dyDescent="0.2">
      <c r="A21" s="13">
        <v>20</v>
      </c>
      <c r="B21" s="111" t="s">
        <v>54</v>
      </c>
      <c r="C21" s="111" t="s">
        <v>699</v>
      </c>
      <c r="D21" s="13" t="s">
        <v>562</v>
      </c>
      <c r="E21" s="111" t="s">
        <v>577</v>
      </c>
      <c r="F21" s="110">
        <f>Barriers!I4</f>
        <v>41</v>
      </c>
      <c r="G21" s="110">
        <f>Barriers!I37</f>
        <v>34</v>
      </c>
      <c r="H21" s="110">
        <f>Barriers!I70</f>
        <v>28</v>
      </c>
      <c r="I21" s="110">
        <f>Barriers!I103</f>
        <v>25</v>
      </c>
      <c r="J21" s="110">
        <f>Barriers!I136</f>
        <v>25</v>
      </c>
      <c r="K21" s="68" t="s">
        <v>953</v>
      </c>
    </row>
    <row r="22" spans="1:12" ht="12.75" x14ac:dyDescent="0.2">
      <c r="A22" s="13">
        <v>21</v>
      </c>
      <c r="B22" s="111" t="s">
        <v>54</v>
      </c>
      <c r="C22" s="111" t="s">
        <v>699</v>
      </c>
      <c r="D22" s="13" t="s">
        <v>563</v>
      </c>
      <c r="E22" s="111" t="s">
        <v>720</v>
      </c>
      <c r="F22" s="110">
        <f>Barriers!I7</f>
        <v>2</v>
      </c>
      <c r="G22" s="110">
        <f>Barriers!I40</f>
        <v>2</v>
      </c>
      <c r="H22" s="110">
        <f>Barriers!I73</f>
        <v>4</v>
      </c>
      <c r="I22" s="110">
        <f>Barriers!I106</f>
        <v>4</v>
      </c>
      <c r="J22" s="110">
        <f>Barriers!I139</f>
        <v>4</v>
      </c>
      <c r="K22" s="68"/>
      <c r="L22" s="13" t="s">
        <v>953</v>
      </c>
    </row>
    <row r="23" spans="1:12" ht="12.75" x14ac:dyDescent="0.2">
      <c r="A23" s="13">
        <v>22</v>
      </c>
      <c r="B23" s="111" t="s">
        <v>54</v>
      </c>
      <c r="C23" s="111" t="s">
        <v>699</v>
      </c>
      <c r="D23" s="13" t="s">
        <v>563</v>
      </c>
      <c r="E23" s="111" t="s">
        <v>578</v>
      </c>
      <c r="F23" s="110">
        <f>Barriers!I8</f>
        <v>10</v>
      </c>
      <c r="G23" s="110">
        <f>Barriers!I41</f>
        <v>10</v>
      </c>
      <c r="H23" s="110">
        <f>Barriers!I74</f>
        <v>12</v>
      </c>
      <c r="I23" s="110">
        <f>Barriers!I107</f>
        <v>12</v>
      </c>
      <c r="J23" s="110">
        <f>Barriers!I140</f>
        <v>12</v>
      </c>
      <c r="K23" s="68" t="s">
        <v>953</v>
      </c>
    </row>
    <row r="24" spans="1:12" ht="12.75" x14ac:dyDescent="0.2">
      <c r="A24" s="13">
        <v>23</v>
      </c>
      <c r="B24" s="111" t="s">
        <v>54</v>
      </c>
      <c r="C24" s="111" t="s">
        <v>700</v>
      </c>
      <c r="D24" s="13" t="s">
        <v>564</v>
      </c>
      <c r="E24" s="111" t="s">
        <v>741</v>
      </c>
      <c r="F24" s="110">
        <f>Barriers!I10</f>
        <v>0</v>
      </c>
      <c r="G24" s="110">
        <f>Barriers!I43</f>
        <v>0</v>
      </c>
      <c r="H24" s="110">
        <f>Barriers!I76</f>
        <v>3</v>
      </c>
      <c r="I24" s="110">
        <f>Barriers!I109</f>
        <v>2</v>
      </c>
      <c r="J24" s="110">
        <f>Barriers!I142</f>
        <v>2</v>
      </c>
      <c r="K24" s="68"/>
      <c r="L24" s="13" t="s">
        <v>953</v>
      </c>
    </row>
    <row r="25" spans="1:12" ht="12.75" x14ac:dyDescent="0.2">
      <c r="A25" s="13">
        <v>24</v>
      </c>
      <c r="B25" s="111" t="s">
        <v>54</v>
      </c>
      <c r="C25" s="111" t="s">
        <v>700</v>
      </c>
      <c r="D25" s="13" t="s">
        <v>564</v>
      </c>
      <c r="E25" s="111" t="s">
        <v>721</v>
      </c>
      <c r="F25" s="110">
        <f>Barriers!I11</f>
        <v>1</v>
      </c>
      <c r="G25" s="110">
        <f>Barriers!I44</f>
        <v>1</v>
      </c>
      <c r="H25" s="110">
        <f>Barriers!I77</f>
        <v>2</v>
      </c>
      <c r="I25" s="110">
        <f>Barriers!I110</f>
        <v>2</v>
      </c>
      <c r="J25" s="110">
        <f>Barriers!I143</f>
        <v>2</v>
      </c>
      <c r="K25" s="68"/>
      <c r="L25" s="13" t="s">
        <v>953</v>
      </c>
    </row>
    <row r="26" spans="1:12" ht="12.75" x14ac:dyDescent="0.2">
      <c r="A26" s="13">
        <v>25</v>
      </c>
      <c r="B26" s="111" t="s">
        <v>54</v>
      </c>
      <c r="C26" s="111" t="s">
        <v>700</v>
      </c>
      <c r="D26" s="13" t="s">
        <v>564</v>
      </c>
      <c r="E26" s="111" t="s">
        <v>722</v>
      </c>
      <c r="F26" s="110">
        <f>Barriers!I12</f>
        <v>7</v>
      </c>
      <c r="G26" s="110">
        <f>Barriers!I45</f>
        <v>7</v>
      </c>
      <c r="H26" s="110">
        <f>Barriers!I78</f>
        <v>11</v>
      </c>
      <c r="I26" s="110">
        <f>Barriers!I111</f>
        <v>8</v>
      </c>
      <c r="J26" s="110">
        <f>Barriers!I144</f>
        <v>8</v>
      </c>
      <c r="K26" s="68" t="s">
        <v>953</v>
      </c>
      <c r="L26" s="13" t="s">
        <v>953</v>
      </c>
    </row>
    <row r="27" spans="1:12" ht="12.75" x14ac:dyDescent="0.2">
      <c r="A27" s="13">
        <v>26</v>
      </c>
      <c r="B27" s="111" t="s">
        <v>54</v>
      </c>
      <c r="C27" s="111" t="s">
        <v>700</v>
      </c>
      <c r="D27" s="13" t="s">
        <v>564</v>
      </c>
      <c r="E27" s="111" t="s">
        <v>579</v>
      </c>
      <c r="F27" s="110">
        <f>Barriers!I13</f>
        <v>63</v>
      </c>
      <c r="G27" s="110">
        <f>Barriers!I46</f>
        <v>50</v>
      </c>
      <c r="H27" s="110">
        <f>Barriers!I79</f>
        <v>53</v>
      </c>
      <c r="I27" s="110">
        <f>Barriers!I112</f>
        <v>50</v>
      </c>
      <c r="J27" s="110">
        <f>Barriers!I145</f>
        <v>50</v>
      </c>
      <c r="K27" s="68" t="s">
        <v>953</v>
      </c>
    </row>
    <row r="28" spans="1:12" ht="12.75" x14ac:dyDescent="0.2">
      <c r="A28" s="13">
        <v>27</v>
      </c>
      <c r="B28" s="111" t="s">
        <v>54</v>
      </c>
      <c r="C28" s="111" t="s">
        <v>700</v>
      </c>
      <c r="D28" s="13" t="s">
        <v>564</v>
      </c>
      <c r="E28" s="111" t="s">
        <v>580</v>
      </c>
      <c r="F28" s="110">
        <f>Barriers!I14</f>
        <v>34</v>
      </c>
      <c r="G28" s="110">
        <f>Barriers!I47</f>
        <v>25</v>
      </c>
      <c r="H28" s="110">
        <f>Barriers!I80</f>
        <v>13</v>
      </c>
      <c r="I28" s="110">
        <f>Barriers!I113</f>
        <v>13</v>
      </c>
      <c r="J28" s="110">
        <f>Barriers!I146</f>
        <v>13</v>
      </c>
      <c r="K28" s="68" t="s">
        <v>953</v>
      </c>
    </row>
    <row r="29" spans="1:12" ht="12.75" x14ac:dyDescent="0.2">
      <c r="A29" s="13">
        <v>28</v>
      </c>
      <c r="B29" s="111" t="s">
        <v>54</v>
      </c>
      <c r="C29" s="111" t="s">
        <v>700</v>
      </c>
      <c r="D29" s="13" t="s">
        <v>565</v>
      </c>
      <c r="E29" s="111" t="s">
        <v>723</v>
      </c>
      <c r="F29" s="110">
        <f>Barriers!I15</f>
        <v>4</v>
      </c>
      <c r="G29" s="110">
        <f>Barriers!I48</f>
        <v>3</v>
      </c>
      <c r="H29" s="110">
        <f>Barriers!I81</f>
        <v>3</v>
      </c>
      <c r="I29" s="110">
        <f>Barriers!I114</f>
        <v>3</v>
      </c>
      <c r="J29" s="110">
        <f>Barriers!I147</f>
        <v>3</v>
      </c>
      <c r="K29" s="68" t="s">
        <v>953</v>
      </c>
      <c r="L29" s="13" t="s">
        <v>953</v>
      </c>
    </row>
    <row r="30" spans="1:12" ht="12.75" x14ac:dyDescent="0.2">
      <c r="A30" s="13">
        <v>29</v>
      </c>
      <c r="B30" s="111" t="s">
        <v>54</v>
      </c>
      <c r="C30" s="111" t="s">
        <v>700</v>
      </c>
      <c r="D30" s="13" t="s">
        <v>565</v>
      </c>
      <c r="E30" s="111" t="s">
        <v>724</v>
      </c>
      <c r="F30" s="110">
        <f>Barriers!I16</f>
        <v>24</v>
      </c>
      <c r="G30" s="110">
        <f>Barriers!I49</f>
        <v>1</v>
      </c>
      <c r="H30" s="110">
        <f>Barriers!I82</f>
        <v>0</v>
      </c>
      <c r="I30" s="110">
        <f>Barriers!I115</f>
        <v>0</v>
      </c>
      <c r="J30" s="110">
        <f>Barriers!I148</f>
        <v>0</v>
      </c>
      <c r="K30" s="68" t="s">
        <v>953</v>
      </c>
      <c r="L30" s="13" t="s">
        <v>953</v>
      </c>
    </row>
    <row r="31" spans="1:12" ht="12.75" x14ac:dyDescent="0.2">
      <c r="A31" s="13">
        <v>30</v>
      </c>
      <c r="B31" s="111" t="s">
        <v>54</v>
      </c>
      <c r="C31" s="111" t="s">
        <v>700</v>
      </c>
      <c r="D31" s="13" t="s">
        <v>565</v>
      </c>
      <c r="E31" s="111" t="s">
        <v>581</v>
      </c>
      <c r="F31" s="110">
        <f>Barriers!I17</f>
        <v>19</v>
      </c>
      <c r="G31" s="110">
        <f>Barriers!I50</f>
        <v>2</v>
      </c>
      <c r="H31" s="110">
        <f>Barriers!I83</f>
        <v>0</v>
      </c>
      <c r="I31" s="110">
        <f>Barriers!I116</f>
        <v>0</v>
      </c>
      <c r="J31" s="110">
        <f>Barriers!I149</f>
        <v>0</v>
      </c>
      <c r="K31" s="68" t="s">
        <v>953</v>
      </c>
    </row>
    <row r="32" spans="1:12" ht="12.75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110">
        <f>Barriers!I51</f>
        <v>0</v>
      </c>
      <c r="H32" s="110">
        <f>Barriers!I84</f>
        <v>1</v>
      </c>
      <c r="I32" s="110">
        <f>Barriers!I117</f>
        <v>1</v>
      </c>
      <c r="J32" s="110">
        <f>Barriers!I150</f>
        <v>1</v>
      </c>
      <c r="K32" s="68"/>
      <c r="L32" s="13" t="s">
        <v>953</v>
      </c>
    </row>
    <row r="33" spans="1:12" ht="12.75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110">
        <f>Barriers!I52</f>
        <v>8</v>
      </c>
      <c r="H33" s="110">
        <f>Barriers!I85</f>
        <v>12</v>
      </c>
      <c r="I33" s="110">
        <f>Barriers!I118</f>
        <v>11</v>
      </c>
      <c r="J33" s="110">
        <f>Barriers!I151</f>
        <v>11</v>
      </c>
      <c r="K33" s="68" t="s">
        <v>953</v>
      </c>
      <c r="L33" s="13" t="s">
        <v>953</v>
      </c>
    </row>
    <row r="34" spans="1:12" ht="12.75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110">
        <f>Barriers!I53</f>
        <v>4</v>
      </c>
      <c r="H34" s="110">
        <f>Barriers!I86</f>
        <v>4</v>
      </c>
      <c r="I34" s="110">
        <f>Barriers!I119</f>
        <v>4</v>
      </c>
      <c r="J34" s="110">
        <f>Barriers!I152</f>
        <v>4</v>
      </c>
      <c r="K34" s="68" t="s">
        <v>953</v>
      </c>
    </row>
    <row r="35" spans="1:12" ht="12.75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110">
        <f>Barriers!I54</f>
        <v>11</v>
      </c>
      <c r="H35" s="110">
        <f>Barriers!I87</f>
        <v>11</v>
      </c>
      <c r="I35" s="110">
        <f>Barriers!I120</f>
        <v>9</v>
      </c>
      <c r="J35" s="110">
        <f>Barriers!I153</f>
        <v>9</v>
      </c>
      <c r="K35" s="68" t="s">
        <v>953</v>
      </c>
    </row>
    <row r="36" spans="1:12" ht="12.75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110">
        <f>Barriers!I55</f>
        <v>1</v>
      </c>
      <c r="H36" s="110">
        <f>Barriers!I88</f>
        <v>0</v>
      </c>
      <c r="I36" s="110">
        <f>Barriers!I121</f>
        <v>0</v>
      </c>
      <c r="J36" s="110">
        <f>Barriers!I154</f>
        <v>0</v>
      </c>
      <c r="K36" s="68" t="s">
        <v>953</v>
      </c>
      <c r="L36" s="13" t="s">
        <v>953</v>
      </c>
    </row>
    <row r="37" spans="1:12" ht="12.75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110">
        <f>Barriers!I56</f>
        <v>1</v>
      </c>
      <c r="H37" s="110">
        <f>Barriers!I89</f>
        <v>1</v>
      </c>
      <c r="I37" s="110">
        <f>Barriers!I122</f>
        <v>1</v>
      </c>
      <c r="J37" s="110">
        <f>Barriers!I155</f>
        <v>1</v>
      </c>
      <c r="K37" s="68"/>
    </row>
    <row r="38" spans="1:12" ht="12.75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110">
        <f>Barriers!I57</f>
        <v>0</v>
      </c>
      <c r="H38" s="110">
        <f>Barriers!I90</f>
        <v>0</v>
      </c>
      <c r="I38" s="110">
        <f>Barriers!I123</f>
        <v>0</v>
      </c>
      <c r="J38" s="110">
        <f>Barriers!I156</f>
        <v>0</v>
      </c>
      <c r="K38" s="68" t="s">
        <v>953</v>
      </c>
      <c r="L38" s="13" t="s">
        <v>953</v>
      </c>
    </row>
    <row r="39" spans="1:12" ht="12.75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110">
        <f>Barriers!I58</f>
        <v>5</v>
      </c>
      <c r="H39" s="110">
        <f>Barriers!I91</f>
        <v>3</v>
      </c>
      <c r="I39" s="110">
        <f>Barriers!I124</f>
        <v>3</v>
      </c>
      <c r="J39" s="110">
        <f>Barriers!I157</f>
        <v>3</v>
      </c>
      <c r="K39" s="68" t="s">
        <v>953</v>
      </c>
      <c r="L39" s="13" t="s">
        <v>953</v>
      </c>
    </row>
    <row r="40" spans="1:12" ht="12.75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110">
        <f>Barriers!I59</f>
        <v>3</v>
      </c>
      <c r="H40" s="110">
        <f>Barriers!I92</f>
        <v>2</v>
      </c>
      <c r="I40" s="110">
        <f>Barriers!I125</f>
        <v>2</v>
      </c>
      <c r="J40" s="110">
        <f>Barriers!I158</f>
        <v>2</v>
      </c>
      <c r="K40" s="68" t="s">
        <v>953</v>
      </c>
    </row>
    <row r="41" spans="1:12" ht="12.75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110">
        <f>Barriers!I60</f>
        <v>8</v>
      </c>
      <c r="H41" s="110">
        <f>Barriers!I93</f>
        <v>2</v>
      </c>
      <c r="I41" s="110">
        <f>Barriers!I126</f>
        <v>2</v>
      </c>
      <c r="J41" s="110">
        <f>Barriers!I159</f>
        <v>2</v>
      </c>
      <c r="K41" s="68" t="s">
        <v>953</v>
      </c>
      <c r="L41" s="13" t="s">
        <v>953</v>
      </c>
    </row>
    <row r="42" spans="1:12" ht="12.75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110">
        <f>Barriers!I61</f>
        <v>0</v>
      </c>
      <c r="H42" s="110">
        <f>Barriers!I94</f>
        <v>1</v>
      </c>
      <c r="I42" s="110">
        <f>Barriers!I127</f>
        <v>1</v>
      </c>
      <c r="J42" s="110">
        <f>Barriers!I160</f>
        <v>1</v>
      </c>
      <c r="K42" s="68"/>
      <c r="L42" s="13" t="s">
        <v>953</v>
      </c>
    </row>
    <row r="43" spans="1:12" ht="12.75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110">
        <f>Barriers!I62</f>
        <v>5</v>
      </c>
      <c r="H43" s="110">
        <f>Barriers!I95</f>
        <v>4</v>
      </c>
      <c r="I43" s="110">
        <f>Barriers!I128</f>
        <v>4</v>
      </c>
      <c r="J43" s="110">
        <f>Barriers!I161</f>
        <v>4</v>
      </c>
      <c r="K43" s="68" t="s">
        <v>953</v>
      </c>
    </row>
    <row r="44" spans="1:12" ht="12.75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110">
        <f>Barriers!I63</f>
        <v>0</v>
      </c>
      <c r="H44" s="110">
        <f>Barriers!I96</f>
        <v>0</v>
      </c>
      <c r="I44" s="110">
        <f>Barriers!I129</f>
        <v>0</v>
      </c>
      <c r="J44" s="110">
        <f>Barriers!I162</f>
        <v>0</v>
      </c>
      <c r="K44" s="68" t="s">
        <v>953</v>
      </c>
      <c r="L44" s="13" t="s">
        <v>953</v>
      </c>
    </row>
    <row r="45" spans="1:12" ht="12.75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110">
        <f>Barriers!I64</f>
        <v>0</v>
      </c>
      <c r="H45" s="110">
        <f>Barriers!I97</f>
        <v>0</v>
      </c>
      <c r="I45" s="110">
        <f>Barriers!I130</f>
        <v>0</v>
      </c>
      <c r="J45" s="110">
        <f>Barriers!I163</f>
        <v>0</v>
      </c>
      <c r="K45" s="68"/>
      <c r="L45" s="13" t="s">
        <v>953</v>
      </c>
    </row>
    <row r="46" spans="1:12" ht="12.75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110">
        <f>Barriers!I65</f>
        <v>1</v>
      </c>
      <c r="H46" s="110">
        <f>Barriers!I98</f>
        <v>0</v>
      </c>
      <c r="I46" s="110">
        <f>Barriers!I131</f>
        <v>0</v>
      </c>
      <c r="J46" s="110">
        <f>Barriers!I164</f>
        <v>0</v>
      </c>
      <c r="K46" s="68"/>
      <c r="L46" s="13" t="s">
        <v>953</v>
      </c>
    </row>
    <row r="47" spans="1:12" ht="12.75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110">
        <f>Barriers!I66</f>
        <v>4</v>
      </c>
      <c r="H47" s="110">
        <f>Barriers!I99</f>
        <v>9</v>
      </c>
      <c r="I47" s="110">
        <f>Barriers!I132</f>
        <v>9</v>
      </c>
      <c r="J47" s="110">
        <f>Barriers!I165</f>
        <v>9</v>
      </c>
      <c r="K47" s="68" t="s">
        <v>953</v>
      </c>
      <c r="L47" s="13" t="s">
        <v>953</v>
      </c>
    </row>
    <row r="48" spans="1:12" ht="12.75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110">
        <f>Barriers!I67</f>
        <v>16</v>
      </c>
      <c r="H48" s="110">
        <f>Barriers!I100</f>
        <v>20</v>
      </c>
      <c r="I48" s="110">
        <f>Barriers!I133</f>
        <v>17</v>
      </c>
      <c r="J48" s="110">
        <f>Barriers!I166</f>
        <v>17</v>
      </c>
      <c r="K48" s="68" t="s">
        <v>953</v>
      </c>
    </row>
  </sheetData>
  <autoFilter ref="A1:L1" xr:uid="{90C52102-29FB-4F7D-B33A-F838FBF5DC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Sample_Sizes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2024-03-25T23:00:35Z</dcterms:modified>
</cp:coreProperties>
</file>