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Ischnura_Reinforcement\"/>
    </mc:Choice>
  </mc:AlternateContent>
  <xr:revisionPtr revIDLastSave="0" documentId="13_ncr:1_{7129C047-7CFE-4F72-8A31-6746EB0B6325}" xr6:coauthVersionLast="47" xr6:coauthVersionMax="47" xr10:uidLastSave="{00000000-0000-0000-0000-000000000000}"/>
  <bookViews>
    <workbookView xWindow="-120" yWindow="-120" windowWidth="20730" windowHeight="11160" firstSheet="12" activeTab="16" xr2:uid="{F4AC3E1F-7D46-4020-8AC7-9694C5EB1511}"/>
    <workbookView xWindow="-120" yWindow="-11640" windowWidth="20730" windowHeight="11160" activeTab="1" xr2:uid="{B08E7ED1-F90A-4B59-A001-824616B92440}"/>
  </bookViews>
  <sheets>
    <sheet name="Notes" sheetId="16" r:id="rId1"/>
    <sheet name="Allopatrics_Mechanical" sheetId="14" r:id="rId2"/>
    <sheet name="Allopatrics_Mechanical_R" sheetId="19" r:id="rId3"/>
    <sheet name="Allopatrics_Fertilities" sheetId="13" r:id="rId4"/>
    <sheet name="Allopatrics_Fertilities_R" sheetId="27" r:id="rId5"/>
    <sheet name="Allopatrics_Summaries" sheetId="20" r:id="rId6"/>
    <sheet name="2001_Mechanical" sheetId="24" r:id="rId7"/>
    <sheet name="2001_Mechanical_R" sheetId="25" r:id="rId8"/>
    <sheet name="2001_Fertilities" sheetId="18" r:id="rId9"/>
    <sheet name="2001_Fertilities_R" sheetId="22" r:id="rId10"/>
    <sheet name="2001_Summaries" sheetId="26" r:id="rId11"/>
    <sheet name="2019_Raw" sheetId="8" r:id="rId12"/>
    <sheet name="2019_R" sheetId="15" r:id="rId13"/>
    <sheet name="2019_Summaries" sheetId="17" r:id="rId14"/>
    <sheet name="Barriers" sheetId="1" r:id="rId15"/>
    <sheet name="Absolute_Isolation" sheetId="5" r:id="rId16"/>
    <sheet name="Cumulative_Contribution" sheetId="23" r:id="rId17"/>
  </sheets>
  <definedNames>
    <definedName name="_xlnm._FilterDatabase" localSheetId="8" hidden="1">'2001_Fertilities'!$A$1:$AJ$74</definedName>
    <definedName name="_xlnm._FilterDatabase" localSheetId="9" hidden="1">'2001_Fertilities_R'!$A$1:$E$134</definedName>
    <definedName name="_xlnm._FilterDatabase" localSheetId="6" hidden="1">'2001_Mechanical'!$A$1:$V$117</definedName>
    <definedName name="_xlnm._FilterDatabase" localSheetId="7" hidden="1">'2001_Mechanical_R'!$A$1:$D$156</definedName>
    <definedName name="_xlnm._FilterDatabase" localSheetId="10" hidden="1">'2001_Summaries'!$A$1:$Q$36</definedName>
    <definedName name="_xlnm._FilterDatabase" localSheetId="12" hidden="1">'2019_R'!$A$1:$I$102</definedName>
    <definedName name="_xlnm._FilterDatabase" localSheetId="11" hidden="1">'2019_Raw'!$A$1:$AN$186</definedName>
    <definedName name="_xlnm._FilterDatabase" localSheetId="13" hidden="1">'2019_Summaries'!$A$1:$Q$20</definedName>
    <definedName name="_xlnm._FilterDatabase" localSheetId="15" hidden="1">Absolute_Isolation!$A$1:$J$1</definedName>
    <definedName name="_xlnm._FilterDatabase" localSheetId="3" hidden="1">Allopatrics_Fertilities!$A$1:$AH$133</definedName>
    <definedName name="_xlnm._FilterDatabase" localSheetId="4" hidden="1">Allopatrics_Fertilities_R!$A$1:$E$134</definedName>
    <definedName name="_xlnm._FilterDatabase" localSheetId="1" hidden="1">Allopatrics_Mechanical!$A$1:$X$156</definedName>
    <definedName name="_xlnm._FilterDatabase" localSheetId="2" hidden="1">Allopatrics_Mechanical_R!$A$1:$D$156</definedName>
    <definedName name="_xlnm._FilterDatabase" localSheetId="5" hidden="1">Allopatrics_Summaries!$A$1:$Q$35</definedName>
    <definedName name="_xlnm._FilterDatabase" localSheetId="14" hidden="1">Barriers!$A$2:$K$147</definedName>
    <definedName name="_xlnm._FilterDatabase" localSheetId="16" hidden="1">Cumulative_Contribution!$A$1:$L$1</definedName>
    <definedName name="_FilterDatabase_0" localSheetId="11">'2019_Raw'!$A$1:$AH$161</definedName>
    <definedName name="_FilterDatabase_0_0" localSheetId="11">'2019_Raw'!$A$1:$AD$161</definedName>
    <definedName name="_FilterDatabase_0_0_0" localSheetId="11">'2019_Raw'!$A$1:$AD$1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5" l="1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C116" i="15"/>
  <c r="C117" i="15"/>
  <c r="C118" i="15"/>
  <c r="C119" i="15"/>
  <c r="C120" i="15"/>
  <c r="C121" i="15"/>
  <c r="C122" i="15"/>
  <c r="C123" i="15"/>
  <c r="C124" i="15"/>
  <c r="C125" i="15"/>
  <c r="C126" i="15"/>
  <c r="C127" i="15"/>
  <c r="C128" i="15"/>
  <c r="C129" i="15"/>
  <c r="C130" i="15"/>
  <c r="C131" i="15"/>
  <c r="C132" i="15"/>
  <c r="C133" i="15"/>
  <c r="C134" i="15"/>
  <c r="C135" i="15"/>
  <c r="C136" i="15"/>
  <c r="C137" i="15"/>
  <c r="C138" i="15"/>
  <c r="C139" i="15"/>
  <c r="C140" i="15"/>
  <c r="C141" i="15"/>
  <c r="C142" i="15"/>
  <c r="C143" i="15"/>
  <c r="C144" i="15"/>
  <c r="C145" i="15"/>
  <c r="C146" i="15"/>
  <c r="C147" i="15"/>
  <c r="C148" i="15"/>
  <c r="C149" i="15"/>
  <c r="C150" i="15"/>
  <c r="C151" i="15"/>
  <c r="C152" i="15"/>
  <c r="C153" i="15"/>
  <c r="C154" i="15"/>
  <c r="C155" i="15"/>
  <c r="C156" i="15"/>
  <c r="C157" i="15"/>
  <c r="C158" i="15"/>
  <c r="C159" i="15"/>
  <c r="C160" i="15"/>
  <c r="C161" i="15"/>
  <c r="C162" i="15"/>
  <c r="C163" i="15"/>
  <c r="C164" i="15"/>
  <c r="C165" i="15"/>
  <c r="C166" i="15"/>
  <c r="C167" i="15"/>
  <c r="C168" i="15"/>
  <c r="C169" i="15"/>
  <c r="C170" i="15"/>
  <c r="C171" i="15"/>
  <c r="C172" i="15"/>
  <c r="C173" i="15"/>
  <c r="C174" i="15"/>
  <c r="C175" i="15"/>
  <c r="C176" i="15"/>
  <c r="C177" i="15"/>
  <c r="C178" i="15"/>
  <c r="C179" i="15"/>
  <c r="C180" i="15"/>
  <c r="C181" i="15"/>
  <c r="C182" i="15"/>
  <c r="C183" i="15"/>
  <c r="C184" i="15"/>
  <c r="C185" i="15"/>
  <c r="C186" i="15"/>
  <c r="C2" i="15"/>
  <c r="D3" i="25"/>
  <c r="D4" i="25"/>
  <c r="D5" i="25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9" i="25"/>
  <c r="D50" i="25"/>
  <c r="D51" i="25"/>
  <c r="D52" i="25"/>
  <c r="D53" i="25"/>
  <c r="D54" i="25"/>
  <c r="D55" i="25"/>
  <c r="D56" i="25"/>
  <c r="D57" i="25"/>
  <c r="D58" i="25"/>
  <c r="D59" i="25"/>
  <c r="D60" i="25"/>
  <c r="D61" i="25"/>
  <c r="D62" i="25"/>
  <c r="D63" i="25"/>
  <c r="D64" i="25"/>
  <c r="D65" i="25"/>
  <c r="D66" i="25"/>
  <c r="D67" i="25"/>
  <c r="D68" i="25"/>
  <c r="D69" i="25"/>
  <c r="D70" i="25"/>
  <c r="D71" i="25"/>
  <c r="D72" i="25"/>
  <c r="D73" i="25"/>
  <c r="D74" i="25"/>
  <c r="D75" i="25"/>
  <c r="D76" i="25"/>
  <c r="D77" i="25"/>
  <c r="D78" i="25"/>
  <c r="D79" i="25"/>
  <c r="D80" i="25"/>
  <c r="D81" i="25"/>
  <c r="D82" i="25"/>
  <c r="D83" i="25"/>
  <c r="D84" i="25"/>
  <c r="D85" i="25"/>
  <c r="D86" i="25"/>
  <c r="D87" i="25"/>
  <c r="D88" i="25"/>
  <c r="D89" i="25"/>
  <c r="D90" i="25"/>
  <c r="D91" i="25"/>
  <c r="D92" i="25"/>
  <c r="D93" i="25"/>
  <c r="D94" i="25"/>
  <c r="D95" i="25"/>
  <c r="D96" i="25"/>
  <c r="D97" i="25"/>
  <c r="D98" i="25"/>
  <c r="D99" i="25"/>
  <c r="D100" i="25"/>
  <c r="D101" i="25"/>
  <c r="D102" i="25"/>
  <c r="D103" i="25"/>
  <c r="D104" i="25"/>
  <c r="D105" i="25"/>
  <c r="D106" i="25"/>
  <c r="D107" i="25"/>
  <c r="D108" i="25"/>
  <c r="D109" i="25"/>
  <c r="D110" i="25"/>
  <c r="D111" i="25"/>
  <c r="D112" i="25"/>
  <c r="D113" i="25"/>
  <c r="D114" i="25"/>
  <c r="D115" i="25"/>
  <c r="D116" i="25"/>
  <c r="D117" i="25"/>
  <c r="D2" i="25"/>
  <c r="C3" i="25"/>
  <c r="C4" i="25"/>
  <c r="C5" i="25"/>
  <c r="C6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2" i="25"/>
  <c r="C23" i="25"/>
  <c r="C24" i="25"/>
  <c r="C25" i="25"/>
  <c r="C26" i="25"/>
  <c r="C27" i="25"/>
  <c r="C28" i="25"/>
  <c r="C29" i="25"/>
  <c r="C30" i="25"/>
  <c r="C31" i="25"/>
  <c r="C32" i="25"/>
  <c r="C33" i="25"/>
  <c r="C34" i="25"/>
  <c r="C35" i="25"/>
  <c r="C36" i="25"/>
  <c r="C37" i="25"/>
  <c r="C38" i="25"/>
  <c r="C39" i="25"/>
  <c r="C40" i="25"/>
  <c r="C41" i="25"/>
  <c r="C42" i="25"/>
  <c r="C43" i="25"/>
  <c r="C44" i="25"/>
  <c r="C45" i="25"/>
  <c r="C46" i="25"/>
  <c r="C47" i="25"/>
  <c r="C48" i="25"/>
  <c r="C49" i="25"/>
  <c r="C50" i="25"/>
  <c r="C51" i="25"/>
  <c r="C52" i="25"/>
  <c r="C53" i="25"/>
  <c r="C54" i="25"/>
  <c r="C55" i="25"/>
  <c r="C56" i="25"/>
  <c r="C57" i="25"/>
  <c r="C58" i="25"/>
  <c r="C59" i="25"/>
  <c r="C60" i="25"/>
  <c r="C61" i="25"/>
  <c r="C62" i="25"/>
  <c r="C63" i="25"/>
  <c r="C64" i="25"/>
  <c r="C65" i="25"/>
  <c r="C66" i="25"/>
  <c r="C67" i="25"/>
  <c r="C68" i="25"/>
  <c r="C69" i="25"/>
  <c r="C70" i="25"/>
  <c r="C71" i="25"/>
  <c r="C72" i="25"/>
  <c r="C73" i="25"/>
  <c r="C74" i="25"/>
  <c r="C75" i="25"/>
  <c r="C76" i="25"/>
  <c r="C77" i="25"/>
  <c r="C78" i="25"/>
  <c r="C79" i="25"/>
  <c r="C80" i="25"/>
  <c r="C81" i="25"/>
  <c r="C82" i="25"/>
  <c r="C83" i="25"/>
  <c r="C84" i="25"/>
  <c r="C85" i="25"/>
  <c r="C86" i="25"/>
  <c r="C87" i="25"/>
  <c r="C88" i="25"/>
  <c r="C89" i="25"/>
  <c r="C90" i="25"/>
  <c r="C91" i="25"/>
  <c r="C92" i="25"/>
  <c r="C93" i="25"/>
  <c r="C94" i="25"/>
  <c r="C95" i="25"/>
  <c r="C96" i="25"/>
  <c r="C97" i="25"/>
  <c r="C98" i="25"/>
  <c r="C99" i="25"/>
  <c r="C100" i="25"/>
  <c r="C101" i="25"/>
  <c r="C102" i="25"/>
  <c r="C103" i="25"/>
  <c r="C104" i="25"/>
  <c r="C105" i="25"/>
  <c r="C106" i="25"/>
  <c r="C107" i="25"/>
  <c r="C108" i="25"/>
  <c r="C109" i="25"/>
  <c r="C110" i="25"/>
  <c r="C111" i="25"/>
  <c r="C112" i="25"/>
  <c r="C113" i="25"/>
  <c r="C114" i="25"/>
  <c r="C115" i="25"/>
  <c r="C116" i="25"/>
  <c r="C117" i="25"/>
  <c r="C2" i="25"/>
  <c r="D3" i="19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G23" i="20" s="1"/>
  <c r="F38" i="1" s="1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F23" i="20" s="1"/>
  <c r="E38" i="1" s="1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D8" i="20" s="1"/>
  <c r="F3" i="1" s="1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22" i="19"/>
  <c r="C23" i="19"/>
  <c r="C24" i="19"/>
  <c r="C25" i="19"/>
  <c r="C26" i="19"/>
  <c r="C27" i="19"/>
  <c r="C28" i="19"/>
  <c r="C29" i="19"/>
  <c r="C30" i="19"/>
  <c r="C31" i="19"/>
  <c r="C32" i="19"/>
  <c r="C21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3" i="19"/>
  <c r="C2" i="19"/>
  <c r="A3" i="23"/>
  <c r="B3" i="23"/>
  <c r="C3" i="23"/>
  <c r="D3" i="23"/>
  <c r="A4" i="23"/>
  <c r="B4" i="23"/>
  <c r="C4" i="23"/>
  <c r="D4" i="23"/>
  <c r="A5" i="23"/>
  <c r="B5" i="23"/>
  <c r="C5" i="23"/>
  <c r="D5" i="23"/>
  <c r="A6" i="23"/>
  <c r="B6" i="23"/>
  <c r="C6" i="23"/>
  <c r="D6" i="23"/>
  <c r="A7" i="23"/>
  <c r="B7" i="23"/>
  <c r="C7" i="23"/>
  <c r="D7" i="23"/>
  <c r="A8" i="23"/>
  <c r="B8" i="23"/>
  <c r="C8" i="23"/>
  <c r="D8" i="23"/>
  <c r="A9" i="23"/>
  <c r="B9" i="23"/>
  <c r="C9" i="23"/>
  <c r="D9" i="23"/>
  <c r="A10" i="23"/>
  <c r="B10" i="23"/>
  <c r="C10" i="23"/>
  <c r="D10" i="23"/>
  <c r="A11" i="23"/>
  <c r="B11" i="23"/>
  <c r="C11" i="23"/>
  <c r="D11" i="23"/>
  <c r="A12" i="23"/>
  <c r="B12" i="23"/>
  <c r="C12" i="23"/>
  <c r="D12" i="23"/>
  <c r="A13" i="23"/>
  <c r="B13" i="23"/>
  <c r="C13" i="23"/>
  <c r="D13" i="23"/>
  <c r="A14" i="23"/>
  <c r="B14" i="23"/>
  <c r="C14" i="23"/>
  <c r="D14" i="23"/>
  <c r="A15" i="23"/>
  <c r="B15" i="23"/>
  <c r="C15" i="23"/>
  <c r="D15" i="23"/>
  <c r="A16" i="23"/>
  <c r="B16" i="23"/>
  <c r="C16" i="23"/>
  <c r="D16" i="23"/>
  <c r="A17" i="23"/>
  <c r="B17" i="23"/>
  <c r="C17" i="23"/>
  <c r="D17" i="23"/>
  <c r="A18" i="23"/>
  <c r="B18" i="23"/>
  <c r="C18" i="23"/>
  <c r="D18" i="23"/>
  <c r="A19" i="23"/>
  <c r="B19" i="23"/>
  <c r="C19" i="23"/>
  <c r="D19" i="23"/>
  <c r="A20" i="23"/>
  <c r="B20" i="23"/>
  <c r="C20" i="23"/>
  <c r="D20" i="23"/>
  <c r="A21" i="23"/>
  <c r="B21" i="23"/>
  <c r="C21" i="23"/>
  <c r="D21" i="23"/>
  <c r="A22" i="23"/>
  <c r="B22" i="23"/>
  <c r="C22" i="23"/>
  <c r="D22" i="23"/>
  <c r="A23" i="23"/>
  <c r="B23" i="23"/>
  <c r="C23" i="23"/>
  <c r="D23" i="23"/>
  <c r="A24" i="23"/>
  <c r="B24" i="23"/>
  <c r="C24" i="23"/>
  <c r="D24" i="23"/>
  <c r="A25" i="23"/>
  <c r="B25" i="23"/>
  <c r="C25" i="23"/>
  <c r="D25" i="23"/>
  <c r="A26" i="23"/>
  <c r="B26" i="23"/>
  <c r="C26" i="23"/>
  <c r="D26" i="23"/>
  <c r="A27" i="23"/>
  <c r="B27" i="23"/>
  <c r="C27" i="23"/>
  <c r="D27" i="23"/>
  <c r="A28" i="23"/>
  <c r="B28" i="23"/>
  <c r="C28" i="23"/>
  <c r="D28" i="23"/>
  <c r="A29" i="23"/>
  <c r="B29" i="23"/>
  <c r="C29" i="23"/>
  <c r="D29" i="23"/>
  <c r="A30" i="23"/>
  <c r="B30" i="23"/>
  <c r="C30" i="23"/>
  <c r="D30" i="23"/>
  <c r="A31" i="23"/>
  <c r="B31" i="23"/>
  <c r="C31" i="23"/>
  <c r="D31" i="23"/>
  <c r="A32" i="23"/>
  <c r="B32" i="23"/>
  <c r="C32" i="23"/>
  <c r="D32" i="23"/>
  <c r="A33" i="23"/>
  <c r="B33" i="23"/>
  <c r="C33" i="23"/>
  <c r="D33" i="23"/>
  <c r="A34" i="23"/>
  <c r="B34" i="23"/>
  <c r="C34" i="23"/>
  <c r="D34" i="23"/>
  <c r="A35" i="23"/>
  <c r="B35" i="23"/>
  <c r="C35" i="23"/>
  <c r="D35" i="23"/>
  <c r="A36" i="23"/>
  <c r="B36" i="23"/>
  <c r="C36" i="23"/>
  <c r="D36" i="23"/>
  <c r="A37" i="23"/>
  <c r="B37" i="23"/>
  <c r="C37" i="23"/>
  <c r="D37" i="23"/>
  <c r="A38" i="23"/>
  <c r="B38" i="23"/>
  <c r="C38" i="23"/>
  <c r="D38" i="23"/>
  <c r="A39" i="23"/>
  <c r="B39" i="23"/>
  <c r="C39" i="23"/>
  <c r="D39" i="23"/>
  <c r="A40" i="23"/>
  <c r="B40" i="23"/>
  <c r="C40" i="23"/>
  <c r="D40" i="23"/>
  <c r="A41" i="23"/>
  <c r="B41" i="23"/>
  <c r="C41" i="23"/>
  <c r="D41" i="23"/>
  <c r="A42" i="23"/>
  <c r="B42" i="23"/>
  <c r="C42" i="23"/>
  <c r="D42" i="23"/>
  <c r="A43" i="23"/>
  <c r="B43" i="23"/>
  <c r="C43" i="23"/>
  <c r="D43" i="23"/>
  <c r="A44" i="23"/>
  <c r="B44" i="23"/>
  <c r="C44" i="23"/>
  <c r="D44" i="23"/>
  <c r="B2" i="23"/>
  <c r="C2" i="23"/>
  <c r="D2" i="23"/>
  <c r="A2" i="23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J119" i="1"/>
  <c r="K119" i="1"/>
  <c r="J120" i="1"/>
  <c r="K120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0" i="1"/>
  <c r="I119" i="1"/>
  <c r="I90" i="1"/>
  <c r="J90" i="1"/>
  <c r="K90" i="1"/>
  <c r="J91" i="1"/>
  <c r="K91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1" i="1"/>
  <c r="J61" i="1"/>
  <c r="K61" i="1"/>
  <c r="J62" i="1"/>
  <c r="K62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2" i="1"/>
  <c r="I61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9" i="1"/>
  <c r="G129" i="1"/>
  <c r="F130" i="1"/>
  <c r="G130" i="1"/>
  <c r="F132" i="1"/>
  <c r="G132" i="1"/>
  <c r="F135" i="1"/>
  <c r="G135" i="1"/>
  <c r="F137" i="1"/>
  <c r="G137" i="1"/>
  <c r="F140" i="1"/>
  <c r="G140" i="1"/>
  <c r="F143" i="1"/>
  <c r="G143" i="1"/>
  <c r="E143" i="1"/>
  <c r="E140" i="1"/>
  <c r="E137" i="1"/>
  <c r="E135" i="1"/>
  <c r="E132" i="1"/>
  <c r="E130" i="1"/>
  <c r="E129" i="1"/>
  <c r="E126" i="1"/>
  <c r="E125" i="1"/>
  <c r="E124" i="1"/>
  <c r="E123" i="1"/>
  <c r="E122" i="1"/>
  <c r="E121" i="1"/>
  <c r="E120" i="1"/>
  <c r="E11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100" i="1"/>
  <c r="G100" i="1"/>
  <c r="F101" i="1"/>
  <c r="G101" i="1"/>
  <c r="F103" i="1"/>
  <c r="G103" i="1"/>
  <c r="F106" i="1"/>
  <c r="G106" i="1"/>
  <c r="F108" i="1"/>
  <c r="G108" i="1"/>
  <c r="F111" i="1"/>
  <c r="G111" i="1"/>
  <c r="F114" i="1"/>
  <c r="G114" i="1"/>
  <c r="E114" i="1"/>
  <c r="E111" i="1"/>
  <c r="E108" i="1"/>
  <c r="E106" i="1"/>
  <c r="E103" i="1"/>
  <c r="E101" i="1"/>
  <c r="E100" i="1"/>
  <c r="E97" i="1"/>
  <c r="E96" i="1"/>
  <c r="E95" i="1"/>
  <c r="E94" i="1"/>
  <c r="E93" i="1"/>
  <c r="E92" i="1"/>
  <c r="E91" i="1"/>
  <c r="E9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71" i="1"/>
  <c r="G71" i="1"/>
  <c r="F72" i="1"/>
  <c r="G72" i="1"/>
  <c r="F74" i="1"/>
  <c r="G74" i="1"/>
  <c r="F77" i="1"/>
  <c r="G77" i="1"/>
  <c r="F79" i="1"/>
  <c r="G79" i="1"/>
  <c r="F82" i="1"/>
  <c r="G82" i="1"/>
  <c r="F85" i="1"/>
  <c r="G85" i="1"/>
  <c r="E85" i="1"/>
  <c r="E82" i="1"/>
  <c r="E79" i="1"/>
  <c r="E77" i="1"/>
  <c r="E74" i="1"/>
  <c r="E72" i="1"/>
  <c r="E71" i="1"/>
  <c r="E68" i="1"/>
  <c r="E67" i="1"/>
  <c r="E66" i="1"/>
  <c r="E65" i="1"/>
  <c r="E64" i="1"/>
  <c r="E63" i="1"/>
  <c r="E62" i="1"/>
  <c r="E61" i="1"/>
  <c r="N3" i="17"/>
  <c r="N4" i="17"/>
  <c r="N5" i="17"/>
  <c r="N6" i="17"/>
  <c r="N7" i="17"/>
  <c r="N8" i="17"/>
  <c r="N9" i="17"/>
  <c r="N10" i="17"/>
  <c r="N11" i="17"/>
  <c r="N2" i="17"/>
  <c r="N10" i="20"/>
  <c r="N18" i="20"/>
  <c r="N26" i="20"/>
  <c r="A2" i="20" a="1"/>
  <c r="A2" i="20" s="1"/>
  <c r="C3" i="20"/>
  <c r="D3" i="20"/>
  <c r="F3" i="20"/>
  <c r="G3" i="20"/>
  <c r="I3" i="20"/>
  <c r="J3" i="20"/>
  <c r="M3" i="20"/>
  <c r="N3" i="20" s="1"/>
  <c r="P3" i="20"/>
  <c r="Q3" i="20" s="1"/>
  <c r="C4" i="20"/>
  <c r="D4" i="20"/>
  <c r="F4" i="20"/>
  <c r="G4" i="20"/>
  <c r="I4" i="20"/>
  <c r="J4" i="20"/>
  <c r="L4" i="20" s="1"/>
  <c r="O4" i="20" s="1"/>
  <c r="M4" i="20"/>
  <c r="N4" i="20" s="1"/>
  <c r="P4" i="20"/>
  <c r="Q4" i="20" s="1"/>
  <c r="C5" i="20"/>
  <c r="D5" i="20"/>
  <c r="F5" i="20"/>
  <c r="G5" i="20"/>
  <c r="I5" i="20"/>
  <c r="J5" i="20"/>
  <c r="L5" i="20" s="1"/>
  <c r="O5" i="20" s="1"/>
  <c r="M5" i="20"/>
  <c r="N5" i="20" s="1"/>
  <c r="P5" i="20"/>
  <c r="Q5" i="20" s="1"/>
  <c r="C6" i="20"/>
  <c r="D6" i="20"/>
  <c r="F6" i="20"/>
  <c r="G6" i="20"/>
  <c r="I6" i="20"/>
  <c r="J6" i="20"/>
  <c r="L6" i="20" s="1"/>
  <c r="O6" i="20" s="1"/>
  <c r="M6" i="20"/>
  <c r="N6" i="20" s="1"/>
  <c r="P6" i="20"/>
  <c r="Q6" i="20" s="1"/>
  <c r="C7" i="20"/>
  <c r="D7" i="20"/>
  <c r="F7" i="20"/>
  <c r="G7" i="20"/>
  <c r="I7" i="20"/>
  <c r="J7" i="20"/>
  <c r="L7" i="20" s="1"/>
  <c r="O7" i="20" s="1"/>
  <c r="M7" i="20"/>
  <c r="N7" i="20" s="1"/>
  <c r="P7" i="20"/>
  <c r="Q7" i="20" s="1"/>
  <c r="C8" i="20"/>
  <c r="E3" i="1" s="1"/>
  <c r="E2" i="5" s="1"/>
  <c r="E2" i="23" s="1"/>
  <c r="G8" i="20"/>
  <c r="F32" i="1" s="1"/>
  <c r="I8" i="20"/>
  <c r="J8" i="20"/>
  <c r="M8" i="20"/>
  <c r="N8" i="20" s="1"/>
  <c r="P8" i="20"/>
  <c r="Q8" i="20" s="1"/>
  <c r="C9" i="20"/>
  <c r="D9" i="20"/>
  <c r="F9" i="20"/>
  <c r="G9" i="20"/>
  <c r="I9" i="20"/>
  <c r="J9" i="20"/>
  <c r="M9" i="20"/>
  <c r="N9" i="20" s="1"/>
  <c r="P9" i="20"/>
  <c r="Q9" i="20" s="1"/>
  <c r="C10" i="20"/>
  <c r="D10" i="20"/>
  <c r="F10" i="20"/>
  <c r="G10" i="20"/>
  <c r="I10" i="20"/>
  <c r="J10" i="20"/>
  <c r="L10" i="20" s="1"/>
  <c r="O10" i="20" s="1"/>
  <c r="M10" i="20"/>
  <c r="P10" i="20"/>
  <c r="Q10" i="20" s="1"/>
  <c r="C11" i="20"/>
  <c r="E4" i="1" s="1"/>
  <c r="E3" i="5" s="1"/>
  <c r="E3" i="23" s="1"/>
  <c r="D11" i="20"/>
  <c r="F4" i="1" s="1"/>
  <c r="F11" i="20"/>
  <c r="E33" i="1" s="1"/>
  <c r="G11" i="20"/>
  <c r="F33" i="1" s="1"/>
  <c r="I11" i="20"/>
  <c r="J11" i="20"/>
  <c r="M11" i="20"/>
  <c r="N11" i="20" s="1"/>
  <c r="P11" i="20"/>
  <c r="Q11" i="20" s="1"/>
  <c r="C12" i="20"/>
  <c r="D12" i="20"/>
  <c r="F12" i="20"/>
  <c r="G12" i="20"/>
  <c r="I12" i="20"/>
  <c r="J12" i="20"/>
  <c r="L12" i="20" s="1"/>
  <c r="O12" i="20" s="1"/>
  <c r="M12" i="20"/>
  <c r="N12" i="20" s="1"/>
  <c r="P12" i="20"/>
  <c r="Q12" i="20" s="1"/>
  <c r="C13" i="20"/>
  <c r="D13" i="20"/>
  <c r="F13" i="20"/>
  <c r="G13" i="20"/>
  <c r="I13" i="20"/>
  <c r="J13" i="20"/>
  <c r="L13" i="20" s="1"/>
  <c r="O13" i="20" s="1"/>
  <c r="M13" i="20"/>
  <c r="N13" i="20" s="1"/>
  <c r="P13" i="20"/>
  <c r="Q13" i="20" s="1"/>
  <c r="C14" i="20"/>
  <c r="D14" i="20"/>
  <c r="F14" i="20"/>
  <c r="G14" i="20"/>
  <c r="I14" i="20"/>
  <c r="J14" i="20"/>
  <c r="L14" i="20" s="1"/>
  <c r="O14" i="20" s="1"/>
  <c r="M14" i="20"/>
  <c r="N14" i="20" s="1"/>
  <c r="P14" i="20"/>
  <c r="Q14" i="20" s="1"/>
  <c r="C15" i="20"/>
  <c r="D15" i="20"/>
  <c r="F15" i="20"/>
  <c r="G15" i="20"/>
  <c r="I15" i="20"/>
  <c r="J15" i="20"/>
  <c r="M15" i="20"/>
  <c r="N15" i="20" s="1"/>
  <c r="P15" i="20"/>
  <c r="Q15" i="20" s="1"/>
  <c r="C16" i="20"/>
  <c r="D16" i="20"/>
  <c r="F16" i="20"/>
  <c r="G16" i="20"/>
  <c r="I16" i="20"/>
  <c r="J16" i="20"/>
  <c r="M16" i="20"/>
  <c r="N16" i="20" s="1"/>
  <c r="P16" i="20"/>
  <c r="Q16" i="20" s="1"/>
  <c r="C17" i="20"/>
  <c r="D17" i="20"/>
  <c r="F17" i="20"/>
  <c r="G17" i="20"/>
  <c r="I17" i="20"/>
  <c r="J17" i="20"/>
  <c r="M17" i="20"/>
  <c r="N17" i="20" s="1"/>
  <c r="P17" i="20"/>
  <c r="Q17" i="20" s="1"/>
  <c r="C18" i="20"/>
  <c r="D18" i="20"/>
  <c r="F18" i="20"/>
  <c r="G18" i="20"/>
  <c r="I18" i="20"/>
  <c r="J18" i="20"/>
  <c r="L18" i="20" s="1"/>
  <c r="O18" i="20" s="1"/>
  <c r="M18" i="20"/>
  <c r="P18" i="20"/>
  <c r="Q18" i="20" s="1"/>
  <c r="C19" i="20"/>
  <c r="E5" i="1" s="1"/>
  <c r="E4" i="5" s="1"/>
  <c r="E4" i="23" s="1"/>
  <c r="D19" i="20"/>
  <c r="F5" i="1" s="1"/>
  <c r="F19" i="20"/>
  <c r="E34" i="1" s="1"/>
  <c r="G19" i="20"/>
  <c r="F34" i="1" s="1"/>
  <c r="I19" i="20"/>
  <c r="J19" i="20"/>
  <c r="M19" i="20"/>
  <c r="N19" i="20" s="1"/>
  <c r="P19" i="20"/>
  <c r="Q19" i="20" s="1"/>
  <c r="C20" i="20"/>
  <c r="E6" i="1" s="1"/>
  <c r="E5" i="5" s="1"/>
  <c r="E5" i="23" s="1"/>
  <c r="D20" i="20"/>
  <c r="F6" i="1" s="1"/>
  <c r="F20" i="20"/>
  <c r="E35" i="1" s="1"/>
  <c r="G20" i="20"/>
  <c r="F35" i="1" s="1"/>
  <c r="I20" i="20"/>
  <c r="J20" i="20"/>
  <c r="L20" i="20" s="1"/>
  <c r="O20" i="20" s="1"/>
  <c r="M20" i="20"/>
  <c r="N20" i="20" s="1"/>
  <c r="P20" i="20"/>
  <c r="Q20" i="20" s="1"/>
  <c r="C21" i="20"/>
  <c r="E7" i="1" s="1"/>
  <c r="E6" i="5" s="1"/>
  <c r="E6" i="23" s="1"/>
  <c r="D21" i="20"/>
  <c r="F7" i="1" s="1"/>
  <c r="F21" i="20"/>
  <c r="E36" i="1" s="1"/>
  <c r="G21" i="20"/>
  <c r="F36" i="1" s="1"/>
  <c r="I21" i="20"/>
  <c r="J21" i="20"/>
  <c r="L21" i="20" s="1"/>
  <c r="O21" i="20" s="1"/>
  <c r="M21" i="20"/>
  <c r="N21" i="20" s="1"/>
  <c r="P21" i="20"/>
  <c r="Q21" i="20" s="1"/>
  <c r="I22" i="20"/>
  <c r="J22" i="20"/>
  <c r="L22" i="20" s="1"/>
  <c r="O22" i="20" s="1"/>
  <c r="M22" i="20"/>
  <c r="N22" i="20" s="1"/>
  <c r="P22" i="20"/>
  <c r="Q22" i="20" s="1"/>
  <c r="C23" i="20"/>
  <c r="E9" i="1" s="1"/>
  <c r="E8" i="5" s="1"/>
  <c r="E8" i="23" s="1"/>
  <c r="D23" i="20"/>
  <c r="F9" i="1" s="1"/>
  <c r="I23" i="20"/>
  <c r="J23" i="20"/>
  <c r="M23" i="20"/>
  <c r="N23" i="20" s="1"/>
  <c r="P23" i="20"/>
  <c r="Q23" i="20" s="1"/>
  <c r="C24" i="20"/>
  <c r="E10" i="1" s="1"/>
  <c r="E9" i="5" s="1"/>
  <c r="E9" i="23" s="1"/>
  <c r="D24" i="20"/>
  <c r="F10" i="1" s="1"/>
  <c r="F24" i="20"/>
  <c r="E39" i="1" s="1"/>
  <c r="G24" i="20"/>
  <c r="F39" i="1" s="1"/>
  <c r="I24" i="20"/>
  <c r="J24" i="20"/>
  <c r="L24" i="20" s="1"/>
  <c r="O24" i="20" s="1"/>
  <c r="M24" i="20"/>
  <c r="N24" i="20" s="1"/>
  <c r="P24" i="20"/>
  <c r="Q24" i="20" s="1"/>
  <c r="C25" i="20"/>
  <c r="E13" i="1" s="1"/>
  <c r="E10" i="5" s="1"/>
  <c r="E10" i="23" s="1"/>
  <c r="D25" i="20"/>
  <c r="F13" i="1" s="1"/>
  <c r="F25" i="20"/>
  <c r="E42" i="1" s="1"/>
  <c r="G25" i="20"/>
  <c r="F42" i="1" s="1"/>
  <c r="I25" i="20"/>
  <c r="J25" i="20"/>
  <c r="M25" i="20"/>
  <c r="N25" i="20" s="1"/>
  <c r="P25" i="20"/>
  <c r="Q25" i="20" s="1"/>
  <c r="C26" i="20"/>
  <c r="E14" i="1" s="1"/>
  <c r="E11" i="5" s="1"/>
  <c r="E11" i="23" s="1"/>
  <c r="D26" i="20"/>
  <c r="F14" i="1" s="1"/>
  <c r="F26" i="20"/>
  <c r="E43" i="1" s="1"/>
  <c r="G26" i="20"/>
  <c r="F43" i="1" s="1"/>
  <c r="I26" i="20"/>
  <c r="J26" i="20"/>
  <c r="L26" i="20" s="1"/>
  <c r="O26" i="20" s="1"/>
  <c r="M26" i="20"/>
  <c r="P26" i="20"/>
  <c r="Q26" i="20" s="1"/>
  <c r="C27" i="20"/>
  <c r="E16" i="1" s="1"/>
  <c r="E12" i="5" s="1"/>
  <c r="E12" i="23" s="1"/>
  <c r="D27" i="20"/>
  <c r="F16" i="1" s="1"/>
  <c r="F27" i="20"/>
  <c r="E45" i="1" s="1"/>
  <c r="G27" i="20"/>
  <c r="F45" i="1" s="1"/>
  <c r="I27" i="20"/>
  <c r="J27" i="20"/>
  <c r="M27" i="20"/>
  <c r="N27" i="20" s="1"/>
  <c r="P27" i="20"/>
  <c r="Q27" i="20" s="1"/>
  <c r="C28" i="20"/>
  <c r="E19" i="1" s="1"/>
  <c r="E13" i="5" s="1"/>
  <c r="E13" i="23" s="1"/>
  <c r="D28" i="20"/>
  <c r="F19" i="1" s="1"/>
  <c r="F28" i="20"/>
  <c r="E48" i="1" s="1"/>
  <c r="G28" i="20"/>
  <c r="F48" i="1" s="1"/>
  <c r="I28" i="20"/>
  <c r="J28" i="20"/>
  <c r="L28" i="20" s="1"/>
  <c r="O28" i="20" s="1"/>
  <c r="M28" i="20"/>
  <c r="N28" i="20" s="1"/>
  <c r="P28" i="20"/>
  <c r="Q28" i="20" s="1"/>
  <c r="C29" i="20"/>
  <c r="E21" i="1" s="1"/>
  <c r="E14" i="5" s="1"/>
  <c r="E14" i="23" s="1"/>
  <c r="D29" i="20"/>
  <c r="F21" i="1" s="1"/>
  <c r="F29" i="20"/>
  <c r="E50" i="1" s="1"/>
  <c r="G29" i="20"/>
  <c r="F50" i="1" s="1"/>
  <c r="I29" i="20"/>
  <c r="J29" i="20"/>
  <c r="M29" i="20"/>
  <c r="N29" i="20" s="1"/>
  <c r="P29" i="20"/>
  <c r="Q29" i="20" s="1"/>
  <c r="C30" i="20"/>
  <c r="E24" i="1" s="1"/>
  <c r="E15" i="5" s="1"/>
  <c r="E15" i="23" s="1"/>
  <c r="D30" i="20"/>
  <c r="F24" i="1" s="1"/>
  <c r="F30" i="20"/>
  <c r="E53" i="1" s="1"/>
  <c r="G30" i="20"/>
  <c r="F53" i="1" s="1"/>
  <c r="I30" i="20"/>
  <c r="J30" i="20"/>
  <c r="L30" i="20" s="1"/>
  <c r="O30" i="20" s="1"/>
  <c r="M30" i="20"/>
  <c r="N30" i="20" s="1"/>
  <c r="P30" i="20"/>
  <c r="Q30" i="20" s="1"/>
  <c r="C31" i="20"/>
  <c r="E27" i="1" s="1"/>
  <c r="E16" i="5" s="1"/>
  <c r="E16" i="23" s="1"/>
  <c r="D31" i="20"/>
  <c r="F27" i="1" s="1"/>
  <c r="F31" i="20"/>
  <c r="E56" i="1" s="1"/>
  <c r="G31" i="20"/>
  <c r="F56" i="1" s="1"/>
  <c r="I31" i="20"/>
  <c r="J31" i="20"/>
  <c r="L31" i="20" s="1"/>
  <c r="O31" i="20" s="1"/>
  <c r="M31" i="20"/>
  <c r="N31" i="20" s="1"/>
  <c r="P31" i="20"/>
  <c r="Q31" i="20" s="1"/>
  <c r="G22" i="20" l="1"/>
  <c r="F37" i="1" s="1"/>
  <c r="F8" i="20"/>
  <c r="E32" i="1" s="1"/>
  <c r="C22" i="20"/>
  <c r="E8" i="1" s="1"/>
  <c r="E7" i="5" s="1"/>
  <c r="E7" i="23" s="1"/>
  <c r="F22" i="20"/>
  <c r="E37" i="1" s="1"/>
  <c r="D22" i="20"/>
  <c r="F8" i="1" s="1"/>
  <c r="H26" i="20"/>
  <c r="G43" i="1" s="1"/>
  <c r="G11" i="5" s="1"/>
  <c r="H18" i="20"/>
  <c r="H10" i="20"/>
  <c r="E31" i="20"/>
  <c r="G27" i="1" s="1"/>
  <c r="F16" i="5" s="1"/>
  <c r="F16" i="23" s="1"/>
  <c r="E30" i="20"/>
  <c r="G24" i="1" s="1"/>
  <c r="F15" i="5" s="1"/>
  <c r="F15" i="23" s="1"/>
  <c r="E29" i="20"/>
  <c r="G21" i="1" s="1"/>
  <c r="F14" i="5" s="1"/>
  <c r="F14" i="23" s="1"/>
  <c r="E28" i="20"/>
  <c r="G19" i="1" s="1"/>
  <c r="F13" i="5" s="1"/>
  <c r="F13" i="23" s="1"/>
  <c r="E27" i="20"/>
  <c r="G16" i="1" s="1"/>
  <c r="F12" i="5" s="1"/>
  <c r="F12" i="23" s="1"/>
  <c r="E26" i="20"/>
  <c r="G14" i="1" s="1"/>
  <c r="F11" i="5" s="1"/>
  <c r="F11" i="23" s="1"/>
  <c r="E25" i="20"/>
  <c r="G13" i="1" s="1"/>
  <c r="F10" i="5" s="1"/>
  <c r="F10" i="23" s="1"/>
  <c r="E24" i="20"/>
  <c r="G10" i="1" s="1"/>
  <c r="F9" i="5" s="1"/>
  <c r="F9" i="23" s="1"/>
  <c r="E23" i="20"/>
  <c r="G9" i="1" s="1"/>
  <c r="F8" i="5" s="1"/>
  <c r="F8" i="23" s="1"/>
  <c r="E21" i="20"/>
  <c r="G7" i="1" s="1"/>
  <c r="F6" i="5" s="1"/>
  <c r="F6" i="23" s="1"/>
  <c r="E20" i="20"/>
  <c r="G6" i="1" s="1"/>
  <c r="F5" i="5" s="1"/>
  <c r="F5" i="23" s="1"/>
  <c r="E19" i="20"/>
  <c r="G5" i="1" s="1"/>
  <c r="F4" i="5" s="1"/>
  <c r="F4" i="23" s="1"/>
  <c r="E18" i="20"/>
  <c r="E17" i="20"/>
  <c r="E16" i="20"/>
  <c r="E15" i="20"/>
  <c r="E14" i="20"/>
  <c r="E13" i="20"/>
  <c r="E12" i="20"/>
  <c r="E11" i="20"/>
  <c r="G4" i="1" s="1"/>
  <c r="F3" i="5" s="1"/>
  <c r="F3" i="23" s="1"/>
  <c r="E10" i="20"/>
  <c r="E9" i="20"/>
  <c r="E8" i="20"/>
  <c r="G3" i="1" s="1"/>
  <c r="F2" i="5" s="1"/>
  <c r="F2" i="23" s="1"/>
  <c r="E7" i="20"/>
  <c r="E6" i="20"/>
  <c r="E5" i="20"/>
  <c r="E4" i="20"/>
  <c r="E3" i="20"/>
  <c r="H31" i="20"/>
  <c r="G56" i="1" s="1"/>
  <c r="G16" i="5" s="1"/>
  <c r="H30" i="20"/>
  <c r="G53" i="1" s="1"/>
  <c r="G15" i="5" s="1"/>
  <c r="H29" i="20"/>
  <c r="G50" i="1" s="1"/>
  <c r="G14" i="5" s="1"/>
  <c r="H28" i="20"/>
  <c r="G48" i="1" s="1"/>
  <c r="G13" i="5" s="1"/>
  <c r="H27" i="20"/>
  <c r="G45" i="1" s="1"/>
  <c r="G12" i="5" s="1"/>
  <c r="H25" i="20"/>
  <c r="G42" i="1" s="1"/>
  <c r="G10" i="5" s="1"/>
  <c r="G10" i="23" s="1"/>
  <c r="H10" i="23" s="1"/>
  <c r="I10" i="23" s="1"/>
  <c r="J10" i="23" s="1"/>
  <c r="H24" i="20"/>
  <c r="G39" i="1" s="1"/>
  <c r="G9" i="5" s="1"/>
  <c r="G9" i="23" s="1"/>
  <c r="H9" i="23" s="1"/>
  <c r="I9" i="23" s="1"/>
  <c r="J9" i="23" s="1"/>
  <c r="H23" i="20"/>
  <c r="G38" i="1" s="1"/>
  <c r="G8" i="5" s="1"/>
  <c r="G8" i="23" s="1"/>
  <c r="H8" i="23" s="1"/>
  <c r="I8" i="23" s="1"/>
  <c r="J8" i="23" s="1"/>
  <c r="H21" i="20"/>
  <c r="G36" i="1" s="1"/>
  <c r="G6" i="5" s="1"/>
  <c r="H20" i="20"/>
  <c r="G35" i="1" s="1"/>
  <c r="G5" i="5" s="1"/>
  <c r="H19" i="20"/>
  <c r="G34" i="1" s="1"/>
  <c r="G4" i="5" s="1"/>
  <c r="H17" i="20"/>
  <c r="H16" i="20"/>
  <c r="H15" i="20"/>
  <c r="H14" i="20"/>
  <c r="H13" i="20"/>
  <c r="H12" i="20"/>
  <c r="H11" i="20"/>
  <c r="G33" i="1" s="1"/>
  <c r="G3" i="5" s="1"/>
  <c r="H9" i="20"/>
  <c r="H7" i="20"/>
  <c r="H6" i="20"/>
  <c r="H5" i="20"/>
  <c r="H4" i="20"/>
  <c r="H3" i="20"/>
  <c r="K30" i="20"/>
  <c r="K22" i="20"/>
  <c r="K20" i="20"/>
  <c r="K29" i="20"/>
  <c r="K7" i="20"/>
  <c r="K31" i="20"/>
  <c r="K9" i="20"/>
  <c r="K8" i="20"/>
  <c r="K12" i="20"/>
  <c r="K24" i="20"/>
  <c r="K23" i="20"/>
  <c r="K4" i="20"/>
  <c r="K15" i="20"/>
  <c r="K18" i="20"/>
  <c r="K17" i="20"/>
  <c r="K3" i="20"/>
  <c r="L23" i="20"/>
  <c r="O23" i="20" s="1"/>
  <c r="K21" i="20"/>
  <c r="K16" i="20"/>
  <c r="K13" i="20"/>
  <c r="K6" i="20"/>
  <c r="L29" i="20"/>
  <c r="O29" i="20" s="1"/>
  <c r="L15" i="20"/>
  <c r="O15" i="20" s="1"/>
  <c r="K26" i="20"/>
  <c r="K25" i="20"/>
  <c r="K19" i="20"/>
  <c r="K11" i="20"/>
  <c r="K28" i="20"/>
  <c r="K14" i="20"/>
  <c r="K27" i="20"/>
  <c r="K10" i="20"/>
  <c r="K5" i="20"/>
  <c r="L16" i="20"/>
  <c r="O16" i="20" s="1"/>
  <c r="L8" i="20"/>
  <c r="O8" i="20" s="1"/>
  <c r="L25" i="20"/>
  <c r="O25" i="20" s="1"/>
  <c r="L17" i="20"/>
  <c r="O17" i="20" s="1"/>
  <c r="L9" i="20"/>
  <c r="O9" i="20" s="1"/>
  <c r="L27" i="20"/>
  <c r="O27" i="20" s="1"/>
  <c r="L19" i="20"/>
  <c r="O19" i="20" s="1"/>
  <c r="L11" i="20"/>
  <c r="O11" i="20" s="1"/>
  <c r="L3" i="20"/>
  <c r="O3" i="20" s="1"/>
  <c r="V35" i="18"/>
  <c r="W35" i="18" s="1"/>
  <c r="V3" i="18"/>
  <c r="W3" i="18" s="1"/>
  <c r="V58" i="18"/>
  <c r="W58" i="18" s="1"/>
  <c r="V57" i="18"/>
  <c r="W57" i="18" s="1"/>
  <c r="V32" i="18"/>
  <c r="W32" i="18" s="1"/>
  <c r="V26" i="18"/>
  <c r="W26" i="18" s="1"/>
  <c r="V25" i="18"/>
  <c r="W25" i="18" s="1"/>
  <c r="V22" i="18"/>
  <c r="W22" i="18" s="1"/>
  <c r="V21" i="18"/>
  <c r="W21" i="18" s="1"/>
  <c r="V23" i="18"/>
  <c r="W23" i="18" s="1"/>
  <c r="V2" i="18"/>
  <c r="W2" i="18" s="1"/>
  <c r="V18" i="18"/>
  <c r="W18" i="18" s="1"/>
  <c r="V20" i="18"/>
  <c r="W20" i="18" s="1"/>
  <c r="V24" i="18"/>
  <c r="W24" i="18" s="1"/>
  <c r="V4" i="18"/>
  <c r="W4" i="18" s="1"/>
  <c r="V60" i="18"/>
  <c r="W60" i="18" s="1"/>
  <c r="V62" i="18"/>
  <c r="W62" i="18" s="1"/>
  <c r="V13" i="18"/>
  <c r="W13" i="18" s="1"/>
  <c r="V29" i="18"/>
  <c r="W29" i="18" s="1"/>
  <c r="V9" i="18"/>
  <c r="W9" i="18" s="1"/>
  <c r="V6" i="18"/>
  <c r="W6" i="18" s="1"/>
  <c r="V33" i="18"/>
  <c r="W33" i="18" s="1"/>
  <c r="V42" i="18"/>
  <c r="W42" i="18" s="1"/>
  <c r="V7" i="18"/>
  <c r="W7" i="18" s="1"/>
  <c r="V5" i="18"/>
  <c r="W5" i="18" s="1"/>
  <c r="V8" i="18"/>
  <c r="W8" i="18" s="1"/>
  <c r="V65" i="18"/>
  <c r="W65" i="18" s="1"/>
  <c r="V17" i="18"/>
  <c r="W17" i="18" s="1"/>
  <c r="V12" i="18"/>
  <c r="W12" i="18" s="1"/>
  <c r="V14" i="18"/>
  <c r="W14" i="18" s="1"/>
  <c r="V28" i="18"/>
  <c r="W28" i="18" s="1"/>
  <c r="V27" i="18"/>
  <c r="W27" i="18" s="1"/>
  <c r="V43" i="18"/>
  <c r="W43" i="18" s="1"/>
  <c r="V53" i="18"/>
  <c r="W53" i="18" s="1"/>
  <c r="V44" i="18"/>
  <c r="W44" i="18" s="1"/>
  <c r="V52" i="18"/>
  <c r="W52" i="18" s="1"/>
  <c r="V54" i="18"/>
  <c r="W54" i="18" s="1"/>
  <c r="V51" i="18"/>
  <c r="W51" i="18" s="1"/>
  <c r="V46" i="18"/>
  <c r="W46" i="18" s="1"/>
  <c r="V41" i="18"/>
  <c r="W41" i="18" s="1"/>
  <c r="V72" i="18"/>
  <c r="W72" i="18" s="1"/>
  <c r="V40" i="18"/>
  <c r="W40" i="18" s="1"/>
  <c r="V59" i="18"/>
  <c r="W59" i="18" s="1"/>
  <c r="V45" i="18"/>
  <c r="W45" i="18" s="1"/>
  <c r="V66" i="18"/>
  <c r="W66" i="18" s="1"/>
  <c r="V67" i="18"/>
  <c r="W67" i="18" s="1"/>
  <c r="V68" i="18"/>
  <c r="W68" i="18" s="1"/>
  <c r="V71" i="18"/>
  <c r="W71" i="18" s="1"/>
  <c r="V69" i="18"/>
  <c r="W69" i="18" s="1"/>
  <c r="V70" i="18"/>
  <c r="W70" i="18" s="1"/>
  <c r="V36" i="18"/>
  <c r="W36" i="18" s="1"/>
  <c r="V11" i="18"/>
  <c r="W11" i="18" s="1"/>
  <c r="V16" i="18"/>
  <c r="W16" i="18" s="1"/>
  <c r="V30" i="18"/>
  <c r="W30" i="18" s="1"/>
  <c r="V31" i="18"/>
  <c r="W31" i="18" s="1"/>
  <c r="V37" i="18"/>
  <c r="W37" i="18" s="1"/>
  <c r="V19" i="18"/>
  <c r="W19" i="18" s="1"/>
  <c r="V38" i="18"/>
  <c r="W38" i="18" s="1"/>
  <c r="V15" i="18"/>
  <c r="W15" i="18" s="1"/>
  <c r="V39" i="18"/>
  <c r="W39" i="18" s="1"/>
  <c r="V64" i="18"/>
  <c r="W64" i="18" s="1"/>
  <c r="V10" i="18"/>
  <c r="W10" i="18" s="1"/>
  <c r="V56" i="18"/>
  <c r="W56" i="18" s="1"/>
  <c r="V47" i="18"/>
  <c r="W47" i="18" s="1"/>
  <c r="V55" i="18"/>
  <c r="W55" i="18" s="1"/>
  <c r="V48" i="18"/>
  <c r="W48" i="18" s="1"/>
  <c r="V50" i="18"/>
  <c r="W50" i="18" s="1"/>
  <c r="V49" i="18"/>
  <c r="W49" i="18" s="1"/>
  <c r="V61" i="18"/>
  <c r="W61" i="18" s="1"/>
  <c r="V63" i="18"/>
  <c r="W63" i="18" s="1"/>
  <c r="V34" i="18"/>
  <c r="W34" i="18" s="1"/>
  <c r="U3" i="18"/>
  <c r="U4" i="18"/>
  <c r="U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37" i="18"/>
  <c r="U38" i="18"/>
  <c r="U39" i="18"/>
  <c r="U40" i="18"/>
  <c r="U41" i="18"/>
  <c r="U42" i="18"/>
  <c r="U43" i="18"/>
  <c r="U44" i="18"/>
  <c r="U45" i="18"/>
  <c r="U46" i="18"/>
  <c r="U47" i="18"/>
  <c r="U4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U63" i="18"/>
  <c r="U64" i="18"/>
  <c r="U65" i="18"/>
  <c r="U66" i="18"/>
  <c r="U67" i="18"/>
  <c r="U68" i="18"/>
  <c r="U69" i="18"/>
  <c r="U70" i="18"/>
  <c r="U71" i="18"/>
  <c r="U72" i="18"/>
  <c r="U2" i="18"/>
  <c r="G5" i="23" l="1"/>
  <c r="H5" i="23" s="1"/>
  <c r="I5" i="23" s="1"/>
  <c r="J5" i="23" s="1"/>
  <c r="H8" i="20"/>
  <c r="G32" i="1" s="1"/>
  <c r="G2" i="5" s="1"/>
  <c r="G2" i="23" s="1"/>
  <c r="H2" i="23" s="1"/>
  <c r="I2" i="23" s="1"/>
  <c r="J2" i="23" s="1"/>
  <c r="G3" i="23"/>
  <c r="H3" i="23" s="1"/>
  <c r="I3" i="23" s="1"/>
  <c r="J3" i="23" s="1"/>
  <c r="G15" i="23"/>
  <c r="H15" i="23" s="1"/>
  <c r="I15" i="23" s="1"/>
  <c r="J15" i="23" s="1"/>
  <c r="G16" i="23"/>
  <c r="H16" i="23" s="1"/>
  <c r="I16" i="23" s="1"/>
  <c r="J16" i="23" s="1"/>
  <c r="G6" i="23"/>
  <c r="H6" i="23" s="1"/>
  <c r="I6" i="23" s="1"/>
  <c r="J6" i="23" s="1"/>
  <c r="G12" i="23"/>
  <c r="H12" i="23" s="1"/>
  <c r="I12" i="23" s="1"/>
  <c r="J12" i="23" s="1"/>
  <c r="G13" i="23"/>
  <c r="H13" i="23" s="1"/>
  <c r="I13" i="23" s="1"/>
  <c r="J13" i="23" s="1"/>
  <c r="G4" i="23"/>
  <c r="H4" i="23" s="1"/>
  <c r="I4" i="23" s="1"/>
  <c r="J4" i="23" s="1"/>
  <c r="G14" i="23"/>
  <c r="H14" i="23" s="1"/>
  <c r="I14" i="23" s="1"/>
  <c r="J14" i="23" s="1"/>
  <c r="G11" i="23"/>
  <c r="H11" i="23" s="1"/>
  <c r="I11" i="23" s="1"/>
  <c r="J11" i="23" s="1"/>
  <c r="E22" i="20"/>
  <c r="G8" i="1" s="1"/>
  <c r="F7" i="5" s="1"/>
  <c r="F7" i="23" s="1"/>
  <c r="H22" i="20"/>
  <c r="G37" i="1" s="1"/>
  <c r="G7" i="5" s="1"/>
  <c r="A2" i="22" a="1"/>
  <c r="G7" i="23" l="1"/>
  <c r="H7" i="23" s="1"/>
  <c r="I7" i="23" s="1"/>
  <c r="J7" i="23" s="1"/>
  <c r="C62" i="22"/>
  <c r="E3" i="22"/>
  <c r="E11" i="22"/>
  <c r="E19" i="22"/>
  <c r="E27" i="22"/>
  <c r="E35" i="22"/>
  <c r="E43" i="22"/>
  <c r="E51" i="22"/>
  <c r="E59" i="22"/>
  <c r="E67" i="22"/>
  <c r="E7" i="22"/>
  <c r="E71" i="22"/>
  <c r="E24" i="22"/>
  <c r="E4" i="22"/>
  <c r="E12" i="22"/>
  <c r="E20" i="22"/>
  <c r="E28" i="22"/>
  <c r="E36" i="22"/>
  <c r="E44" i="22"/>
  <c r="E52" i="22"/>
  <c r="E60" i="22"/>
  <c r="E68" i="22"/>
  <c r="E23" i="22"/>
  <c r="E16" i="22"/>
  <c r="E64" i="22"/>
  <c r="E5" i="22"/>
  <c r="E13" i="22"/>
  <c r="E21" i="22"/>
  <c r="E29" i="22"/>
  <c r="E37" i="22"/>
  <c r="E45" i="22"/>
  <c r="E53" i="22"/>
  <c r="E61" i="22"/>
  <c r="E69" i="22"/>
  <c r="E15" i="22"/>
  <c r="E31" i="22"/>
  <c r="E39" i="22"/>
  <c r="E47" i="22"/>
  <c r="E55" i="22"/>
  <c r="E63" i="22"/>
  <c r="E8" i="22"/>
  <c r="E32" i="22"/>
  <c r="E40" i="22"/>
  <c r="E48" i="22"/>
  <c r="E56" i="22"/>
  <c r="E72" i="22"/>
  <c r="E6" i="22"/>
  <c r="E14" i="22"/>
  <c r="E22" i="22"/>
  <c r="E30" i="22"/>
  <c r="E38" i="22"/>
  <c r="E46" i="22"/>
  <c r="E54" i="22"/>
  <c r="E62" i="22"/>
  <c r="E70" i="22"/>
  <c r="E9" i="22"/>
  <c r="E17" i="22"/>
  <c r="E25" i="22"/>
  <c r="E33" i="22"/>
  <c r="E41" i="22"/>
  <c r="E49" i="22"/>
  <c r="E57" i="22"/>
  <c r="E65" i="22"/>
  <c r="E10" i="22"/>
  <c r="E18" i="22"/>
  <c r="E26" i="22"/>
  <c r="E34" i="22"/>
  <c r="E42" i="22"/>
  <c r="E50" i="22"/>
  <c r="E58" i="22"/>
  <c r="E66" i="22"/>
  <c r="B10" i="22"/>
  <c r="B3" i="22"/>
  <c r="C10" i="22"/>
  <c r="B52" i="22"/>
  <c r="C9" i="22"/>
  <c r="D66" i="22"/>
  <c r="D9" i="22"/>
  <c r="C59" i="22"/>
  <c r="D16" i="22"/>
  <c r="B17" i="22"/>
  <c r="B67" i="22"/>
  <c r="D31" i="22"/>
  <c r="B36" i="22"/>
  <c r="C43" i="22"/>
  <c r="D50" i="22"/>
  <c r="B51" i="22"/>
  <c r="C58" i="22"/>
  <c r="D57" i="22"/>
  <c r="B58" i="22"/>
  <c r="C57" i="22"/>
  <c r="D64" i="22"/>
  <c r="B65" i="22"/>
  <c r="C72" i="22"/>
  <c r="C8" i="22"/>
  <c r="D15" i="22"/>
  <c r="B24" i="22"/>
  <c r="C31" i="22"/>
  <c r="D38" i="22"/>
  <c r="B47" i="22"/>
  <c r="C54" i="22"/>
  <c r="D61" i="22"/>
  <c r="B70" i="22"/>
  <c r="B6" i="22"/>
  <c r="C13" i="22"/>
  <c r="D20" i="22"/>
  <c r="B29" i="22"/>
  <c r="C36" i="22"/>
  <c r="D43" i="22"/>
  <c r="B28" i="22"/>
  <c r="C35" i="22"/>
  <c r="D42" i="22"/>
  <c r="B43" i="22"/>
  <c r="C50" i="22"/>
  <c r="D49" i="22"/>
  <c r="B50" i="22"/>
  <c r="C49" i="22"/>
  <c r="D56" i="22"/>
  <c r="B57" i="22"/>
  <c r="C64" i="22"/>
  <c r="D71" i="22"/>
  <c r="D7" i="22"/>
  <c r="B16" i="22"/>
  <c r="C23" i="22"/>
  <c r="D30" i="22"/>
  <c r="B39" i="22"/>
  <c r="C46" i="22"/>
  <c r="D53" i="22"/>
  <c r="B62" i="22"/>
  <c r="C69" i="22"/>
  <c r="C5" i="22"/>
  <c r="D12" i="22"/>
  <c r="B21" i="22"/>
  <c r="C28" i="22"/>
  <c r="D35" i="22"/>
  <c r="C24" i="22"/>
  <c r="B63" i="22"/>
  <c r="D13" i="22"/>
  <c r="D36" i="22"/>
  <c r="C52" i="22"/>
  <c r="D72" i="22"/>
  <c r="D54" i="22"/>
  <c r="C70" i="22"/>
  <c r="C29" i="22"/>
  <c r="B45" i="22"/>
  <c r="B44" i="22"/>
  <c r="D58" i="22"/>
  <c r="C66" i="22"/>
  <c r="B66" i="22"/>
  <c r="D8" i="22"/>
  <c r="C16" i="22"/>
  <c r="B32" i="22"/>
  <c r="D46" i="22"/>
  <c r="B55" i="22"/>
  <c r="D5" i="22"/>
  <c r="B14" i="22"/>
  <c r="D28" i="22"/>
  <c r="B37" i="22"/>
  <c r="D51" i="22"/>
  <c r="B20" i="22"/>
  <c r="C27" i="22"/>
  <c r="B35" i="22"/>
  <c r="C42" i="22"/>
  <c r="D41" i="22"/>
  <c r="C41" i="22"/>
  <c r="D48" i="22"/>
  <c r="C56" i="22"/>
  <c r="D63" i="22"/>
  <c r="B8" i="22"/>
  <c r="C15" i="22"/>
  <c r="B31" i="22"/>
  <c r="C38" i="22"/>
  <c r="D45" i="22"/>
  <c r="C61" i="22"/>
  <c r="D68" i="22"/>
  <c r="D4" i="22"/>
  <c r="B13" i="22"/>
  <c r="D27" i="22"/>
  <c r="B12" i="22"/>
  <c r="D26" i="22"/>
  <c r="B27" i="22"/>
  <c r="D33" i="22"/>
  <c r="B34" i="22"/>
  <c r="D40" i="22"/>
  <c r="B41" i="22"/>
  <c r="D55" i="22"/>
  <c r="B64" i="22"/>
  <c r="C71" i="22"/>
  <c r="D14" i="22"/>
  <c r="B23" i="22"/>
  <c r="C30" i="22"/>
  <c r="D37" i="22"/>
  <c r="B46" i="22"/>
  <c r="C53" i="22"/>
  <c r="D60" i="22"/>
  <c r="B69" i="22"/>
  <c r="B5" i="22"/>
  <c r="C12" i="22"/>
  <c r="D19" i="22"/>
  <c r="B68" i="22"/>
  <c r="B4" i="22"/>
  <c r="C11" i="22"/>
  <c r="D18" i="22"/>
  <c r="B19" i="22"/>
  <c r="C26" i="22"/>
  <c r="D25" i="22"/>
  <c r="B26" i="22"/>
  <c r="C25" i="22"/>
  <c r="D32" i="22"/>
  <c r="B33" i="22"/>
  <c r="C40" i="22"/>
  <c r="D47" i="22"/>
  <c r="B56" i="22"/>
  <c r="C63" i="22"/>
  <c r="D70" i="22"/>
  <c r="D6" i="22"/>
  <c r="B15" i="22"/>
  <c r="C22" i="22"/>
  <c r="D29" i="22"/>
  <c r="B38" i="22"/>
  <c r="C45" i="22"/>
  <c r="D52" i="22"/>
  <c r="B61" i="22"/>
  <c r="C68" i="22"/>
  <c r="C4" i="22"/>
  <c r="D11" i="22"/>
  <c r="B40" i="22"/>
  <c r="B22" i="22"/>
  <c r="D59" i="22"/>
  <c r="C51" i="22"/>
  <c r="D65" i="22"/>
  <c r="C65" i="22"/>
  <c r="B9" i="22"/>
  <c r="D23" i="22"/>
  <c r="C39" i="22"/>
  <c r="D69" i="22"/>
  <c r="C21" i="22"/>
  <c r="C44" i="22"/>
  <c r="D34" i="22"/>
  <c r="B42" i="22"/>
  <c r="B49" i="22"/>
  <c r="B72" i="22"/>
  <c r="D22" i="22"/>
  <c r="B54" i="22"/>
  <c r="C20" i="22"/>
  <c r="C19" i="22"/>
  <c r="C34" i="22"/>
  <c r="C33" i="22"/>
  <c r="C48" i="22"/>
  <c r="C7" i="22"/>
  <c r="B60" i="22"/>
  <c r="C67" i="22"/>
  <c r="C3" i="22"/>
  <c r="D10" i="22"/>
  <c r="B11" i="22"/>
  <c r="C18" i="22"/>
  <c r="D17" i="22"/>
  <c r="B18" i="22"/>
  <c r="C17" i="22"/>
  <c r="D24" i="22"/>
  <c r="B25" i="22"/>
  <c r="C32" i="22"/>
  <c r="D39" i="22"/>
  <c r="B48" i="22"/>
  <c r="C55" i="22"/>
  <c r="D62" i="22"/>
  <c r="B71" i="22"/>
  <c r="B7" i="22"/>
  <c r="C14" i="22"/>
  <c r="D21" i="22"/>
  <c r="B30" i="22"/>
  <c r="C37" i="22"/>
  <c r="D44" i="22"/>
  <c r="B53" i="22"/>
  <c r="C60" i="22"/>
  <c r="D67" i="22"/>
  <c r="D3" i="22"/>
  <c r="C47" i="22"/>
  <c r="C6" i="22"/>
  <c r="A2" i="22"/>
  <c r="B59" i="22"/>
  <c r="Q3" i="24"/>
  <c r="S3" i="24" s="1"/>
  <c r="Q4" i="24"/>
  <c r="S4" i="24" s="1"/>
  <c r="Q5" i="24"/>
  <c r="S5" i="24" s="1"/>
  <c r="Q6" i="24"/>
  <c r="S6" i="24" s="1"/>
  <c r="Q7" i="24"/>
  <c r="S7" i="24" s="1"/>
  <c r="Q8" i="24"/>
  <c r="S8" i="24" s="1"/>
  <c r="Q9" i="24"/>
  <c r="S9" i="24" s="1"/>
  <c r="Q10" i="24"/>
  <c r="S10" i="24" s="1"/>
  <c r="Q11" i="24"/>
  <c r="S11" i="24" s="1"/>
  <c r="Q12" i="24"/>
  <c r="S12" i="24" s="1"/>
  <c r="Q13" i="24"/>
  <c r="S13" i="24" s="1"/>
  <c r="Q14" i="24"/>
  <c r="S14" i="24" s="1"/>
  <c r="Q15" i="24"/>
  <c r="S15" i="24" s="1"/>
  <c r="Q16" i="24"/>
  <c r="S16" i="24" s="1"/>
  <c r="Q17" i="24"/>
  <c r="S17" i="24" s="1"/>
  <c r="Q18" i="24"/>
  <c r="S18" i="24" s="1"/>
  <c r="Q19" i="24"/>
  <c r="S19" i="24" s="1"/>
  <c r="Q20" i="24"/>
  <c r="S20" i="24" s="1"/>
  <c r="Q21" i="24"/>
  <c r="S21" i="24" s="1"/>
  <c r="Q22" i="24"/>
  <c r="S22" i="24" s="1"/>
  <c r="Q23" i="24"/>
  <c r="S23" i="24" s="1"/>
  <c r="Q24" i="24"/>
  <c r="S24" i="24" s="1"/>
  <c r="Q25" i="24"/>
  <c r="S25" i="24" s="1"/>
  <c r="Q26" i="24"/>
  <c r="S26" i="24" s="1"/>
  <c r="Q27" i="24"/>
  <c r="S27" i="24" s="1"/>
  <c r="Q28" i="24"/>
  <c r="S28" i="24" s="1"/>
  <c r="Q29" i="24"/>
  <c r="S29" i="24" s="1"/>
  <c r="Q30" i="24"/>
  <c r="S30" i="24" s="1"/>
  <c r="Q31" i="24"/>
  <c r="S31" i="24" s="1"/>
  <c r="Q32" i="24"/>
  <c r="S32" i="24" s="1"/>
  <c r="Q33" i="24"/>
  <c r="S33" i="24" s="1"/>
  <c r="Q34" i="24"/>
  <c r="S34" i="24" s="1"/>
  <c r="Q35" i="24"/>
  <c r="S35" i="24" s="1"/>
  <c r="Q36" i="24"/>
  <c r="S36" i="24" s="1"/>
  <c r="Q37" i="24"/>
  <c r="S37" i="24" s="1"/>
  <c r="Q38" i="24"/>
  <c r="S38" i="24" s="1"/>
  <c r="Q39" i="24"/>
  <c r="S39" i="24" s="1"/>
  <c r="Q40" i="24"/>
  <c r="S40" i="24" s="1"/>
  <c r="Q41" i="24"/>
  <c r="S41" i="24" s="1"/>
  <c r="Q42" i="24"/>
  <c r="S42" i="24" s="1"/>
  <c r="Q43" i="24"/>
  <c r="S43" i="24" s="1"/>
  <c r="Q44" i="24"/>
  <c r="S44" i="24" s="1"/>
  <c r="Q45" i="24"/>
  <c r="S45" i="24" s="1"/>
  <c r="Q46" i="24"/>
  <c r="S46" i="24" s="1"/>
  <c r="Q47" i="24"/>
  <c r="S47" i="24" s="1"/>
  <c r="Q48" i="24"/>
  <c r="S48" i="24" s="1"/>
  <c r="Q49" i="24"/>
  <c r="S49" i="24" s="1"/>
  <c r="Q50" i="24"/>
  <c r="S50" i="24" s="1"/>
  <c r="Q51" i="24"/>
  <c r="S51" i="24" s="1"/>
  <c r="Q52" i="24"/>
  <c r="S52" i="24" s="1"/>
  <c r="Q53" i="24"/>
  <c r="S53" i="24" s="1"/>
  <c r="Q54" i="24"/>
  <c r="S54" i="24" s="1"/>
  <c r="Q55" i="24"/>
  <c r="S55" i="24" s="1"/>
  <c r="Q56" i="24"/>
  <c r="S56" i="24" s="1"/>
  <c r="Q57" i="24"/>
  <c r="S57" i="24" s="1"/>
  <c r="Q58" i="24"/>
  <c r="S58" i="24" s="1"/>
  <c r="Q59" i="24"/>
  <c r="S59" i="24" s="1"/>
  <c r="Q60" i="24"/>
  <c r="S60" i="24" s="1"/>
  <c r="Q61" i="24"/>
  <c r="S61" i="24" s="1"/>
  <c r="Q62" i="24"/>
  <c r="S62" i="24" s="1"/>
  <c r="Q63" i="24"/>
  <c r="S63" i="24" s="1"/>
  <c r="Q64" i="24"/>
  <c r="S64" i="24" s="1"/>
  <c r="Q65" i="24"/>
  <c r="S65" i="24" s="1"/>
  <c r="Q66" i="24"/>
  <c r="S66" i="24" s="1"/>
  <c r="Q67" i="24"/>
  <c r="S67" i="24" s="1"/>
  <c r="Q68" i="24"/>
  <c r="S68" i="24" s="1"/>
  <c r="Q69" i="24"/>
  <c r="S69" i="24" s="1"/>
  <c r="Q70" i="24"/>
  <c r="S70" i="24" s="1"/>
  <c r="Q71" i="24"/>
  <c r="S71" i="24" s="1"/>
  <c r="Q72" i="24"/>
  <c r="S72" i="24" s="1"/>
  <c r="Q73" i="24"/>
  <c r="S73" i="24" s="1"/>
  <c r="Q74" i="24"/>
  <c r="S74" i="24" s="1"/>
  <c r="Q75" i="24"/>
  <c r="S75" i="24" s="1"/>
  <c r="Q76" i="24"/>
  <c r="S76" i="24" s="1"/>
  <c r="Q77" i="24"/>
  <c r="S77" i="24" s="1"/>
  <c r="Q78" i="24"/>
  <c r="S78" i="24" s="1"/>
  <c r="Q79" i="24"/>
  <c r="S79" i="24" s="1"/>
  <c r="Q80" i="24"/>
  <c r="S80" i="24" s="1"/>
  <c r="Q81" i="24"/>
  <c r="S81" i="24" s="1"/>
  <c r="Q82" i="24"/>
  <c r="S82" i="24" s="1"/>
  <c r="Q83" i="24"/>
  <c r="S83" i="24" s="1"/>
  <c r="Q84" i="24"/>
  <c r="S84" i="24" s="1"/>
  <c r="Q85" i="24"/>
  <c r="S85" i="24" s="1"/>
  <c r="Q86" i="24"/>
  <c r="S86" i="24" s="1"/>
  <c r="Q87" i="24"/>
  <c r="S87" i="24" s="1"/>
  <c r="Q88" i="24"/>
  <c r="S88" i="24" s="1"/>
  <c r="Q89" i="24"/>
  <c r="S89" i="24" s="1"/>
  <c r="Q90" i="24"/>
  <c r="S90" i="24" s="1"/>
  <c r="Q91" i="24"/>
  <c r="S91" i="24" s="1"/>
  <c r="Q92" i="24"/>
  <c r="S92" i="24" s="1"/>
  <c r="Q93" i="24"/>
  <c r="S93" i="24" s="1"/>
  <c r="Q94" i="24"/>
  <c r="S94" i="24" s="1"/>
  <c r="Q95" i="24"/>
  <c r="S95" i="24" s="1"/>
  <c r="Q96" i="24"/>
  <c r="S96" i="24" s="1"/>
  <c r="Q97" i="24"/>
  <c r="S97" i="24" s="1"/>
  <c r="Q98" i="24"/>
  <c r="S98" i="24" s="1"/>
  <c r="Q99" i="24"/>
  <c r="S99" i="24" s="1"/>
  <c r="Q100" i="24"/>
  <c r="S100" i="24" s="1"/>
  <c r="Q101" i="24"/>
  <c r="S101" i="24" s="1"/>
  <c r="Q102" i="24"/>
  <c r="S102" i="24" s="1"/>
  <c r="Q103" i="24"/>
  <c r="S103" i="24" s="1"/>
  <c r="Q104" i="24"/>
  <c r="S104" i="24" s="1"/>
  <c r="Q105" i="24"/>
  <c r="S105" i="24" s="1"/>
  <c r="Q106" i="24"/>
  <c r="S106" i="24" s="1"/>
  <c r="Q107" i="24"/>
  <c r="S107" i="24" s="1"/>
  <c r="Q108" i="24"/>
  <c r="S108" i="24" s="1"/>
  <c r="Q109" i="24"/>
  <c r="S109" i="24" s="1"/>
  <c r="Q110" i="24"/>
  <c r="S110" i="24" s="1"/>
  <c r="Q111" i="24"/>
  <c r="S111" i="24" s="1"/>
  <c r="Q112" i="24"/>
  <c r="S112" i="24" s="1"/>
  <c r="Q113" i="24"/>
  <c r="S113" i="24" s="1"/>
  <c r="Q114" i="24"/>
  <c r="S114" i="24" s="1"/>
  <c r="Q115" i="24"/>
  <c r="S115" i="24" s="1"/>
  <c r="Q116" i="24"/>
  <c r="S116" i="24" s="1"/>
  <c r="Q117" i="24"/>
  <c r="S117" i="24" s="1"/>
  <c r="Q2" i="24"/>
  <c r="S2" i="24" s="1"/>
  <c r="R3" i="24"/>
  <c r="R4" i="24"/>
  <c r="R5" i="24"/>
  <c r="R6" i="24"/>
  <c r="R7" i="24"/>
  <c r="R8" i="24"/>
  <c r="R9" i="24"/>
  <c r="R10" i="24"/>
  <c r="R11" i="24"/>
  <c r="R12" i="24"/>
  <c r="R13" i="24"/>
  <c r="R14" i="24"/>
  <c r="R15" i="24"/>
  <c r="R16" i="24"/>
  <c r="R17" i="24"/>
  <c r="R18" i="24"/>
  <c r="R19" i="24"/>
  <c r="R20" i="24"/>
  <c r="R21" i="24"/>
  <c r="R22" i="24"/>
  <c r="R23" i="24"/>
  <c r="R24" i="24"/>
  <c r="R25" i="24"/>
  <c r="R26" i="24"/>
  <c r="R27" i="24"/>
  <c r="R28" i="24"/>
  <c r="R29" i="24"/>
  <c r="R30" i="24"/>
  <c r="R31" i="24"/>
  <c r="R32" i="24"/>
  <c r="R33" i="24"/>
  <c r="R34" i="24"/>
  <c r="R35" i="24"/>
  <c r="R36" i="24"/>
  <c r="R37" i="24"/>
  <c r="R38" i="24"/>
  <c r="R39" i="24"/>
  <c r="R40" i="24"/>
  <c r="R41" i="24"/>
  <c r="R42" i="24"/>
  <c r="R43" i="24"/>
  <c r="R44" i="24"/>
  <c r="R45" i="24"/>
  <c r="R46" i="24"/>
  <c r="R47" i="24"/>
  <c r="R48" i="24"/>
  <c r="R49" i="24"/>
  <c r="R50" i="24"/>
  <c r="R51" i="24"/>
  <c r="R52" i="24"/>
  <c r="R53" i="24"/>
  <c r="R54" i="24"/>
  <c r="R55" i="24"/>
  <c r="R56" i="24"/>
  <c r="R57" i="24"/>
  <c r="R58" i="24"/>
  <c r="R59" i="24"/>
  <c r="R60" i="24"/>
  <c r="R61" i="24"/>
  <c r="R62" i="24"/>
  <c r="R63" i="24"/>
  <c r="R64" i="24"/>
  <c r="R65" i="24"/>
  <c r="R66" i="24"/>
  <c r="R67" i="24"/>
  <c r="R68" i="24"/>
  <c r="R69" i="24"/>
  <c r="R70" i="24"/>
  <c r="R71" i="24"/>
  <c r="R72" i="24"/>
  <c r="R73" i="24"/>
  <c r="R74" i="24"/>
  <c r="R75" i="24"/>
  <c r="R76" i="24"/>
  <c r="R77" i="24"/>
  <c r="R78" i="24"/>
  <c r="R79" i="24"/>
  <c r="R80" i="24"/>
  <c r="R81" i="24"/>
  <c r="R82" i="24"/>
  <c r="R83" i="24"/>
  <c r="R84" i="24"/>
  <c r="R85" i="24"/>
  <c r="R86" i="24"/>
  <c r="R87" i="24"/>
  <c r="R88" i="24"/>
  <c r="R89" i="24"/>
  <c r="R90" i="24"/>
  <c r="R91" i="24"/>
  <c r="R92" i="24"/>
  <c r="R93" i="24"/>
  <c r="R94" i="24"/>
  <c r="R95" i="24"/>
  <c r="R96" i="24"/>
  <c r="R97" i="24"/>
  <c r="R98" i="24"/>
  <c r="R99" i="24"/>
  <c r="R100" i="24"/>
  <c r="R101" i="24"/>
  <c r="R102" i="24"/>
  <c r="R103" i="24"/>
  <c r="R104" i="24"/>
  <c r="R105" i="24"/>
  <c r="R106" i="24"/>
  <c r="R107" i="24"/>
  <c r="R108" i="24"/>
  <c r="R109" i="24"/>
  <c r="R110" i="24"/>
  <c r="R111" i="24"/>
  <c r="R112" i="24"/>
  <c r="R113" i="24"/>
  <c r="R114" i="24"/>
  <c r="R115" i="24"/>
  <c r="R116" i="24"/>
  <c r="R117" i="24"/>
  <c r="R2" i="24"/>
  <c r="A2" i="25" l="1" a="1"/>
  <c r="B2" i="22"/>
  <c r="E2" i="22"/>
  <c r="D2" i="22"/>
  <c r="C2" i="22"/>
  <c r="U3" i="13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94" i="13"/>
  <c r="U95" i="13"/>
  <c r="U96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110" i="13"/>
  <c r="U111" i="13"/>
  <c r="U112" i="13"/>
  <c r="U113" i="13"/>
  <c r="U114" i="13"/>
  <c r="U115" i="13"/>
  <c r="U116" i="13"/>
  <c r="U117" i="13"/>
  <c r="U118" i="13"/>
  <c r="U119" i="13"/>
  <c r="U120" i="13"/>
  <c r="U121" i="13"/>
  <c r="U122" i="13"/>
  <c r="U123" i="13"/>
  <c r="U124" i="13"/>
  <c r="U125" i="13"/>
  <c r="U126" i="13"/>
  <c r="U127" i="13"/>
  <c r="U128" i="13"/>
  <c r="U129" i="13"/>
  <c r="U130" i="13"/>
  <c r="U131" i="13"/>
  <c r="U132" i="13"/>
  <c r="U133" i="13"/>
  <c r="U2" i="13"/>
  <c r="A2" i="25" l="1"/>
  <c r="B4" i="25"/>
  <c r="B12" i="25"/>
  <c r="B20" i="25"/>
  <c r="B28" i="25"/>
  <c r="B36" i="25"/>
  <c r="B44" i="25"/>
  <c r="B52" i="25"/>
  <c r="B60" i="25"/>
  <c r="B68" i="25"/>
  <c r="B76" i="25"/>
  <c r="B84" i="25"/>
  <c r="B92" i="25"/>
  <c r="B100" i="25"/>
  <c r="B108" i="25"/>
  <c r="B116" i="25"/>
  <c r="B7" i="25"/>
  <c r="B15" i="25"/>
  <c r="B23" i="25"/>
  <c r="B31" i="25"/>
  <c r="B39" i="25"/>
  <c r="B47" i="25"/>
  <c r="B55" i="25"/>
  <c r="B63" i="25"/>
  <c r="B71" i="25"/>
  <c r="B79" i="25"/>
  <c r="B87" i="25"/>
  <c r="B95" i="25"/>
  <c r="B103" i="25"/>
  <c r="B111" i="25"/>
  <c r="B8" i="25"/>
  <c r="B16" i="25"/>
  <c r="B24" i="25"/>
  <c r="B32" i="25"/>
  <c r="B40" i="25"/>
  <c r="B48" i="25"/>
  <c r="B56" i="25"/>
  <c r="B64" i="25"/>
  <c r="B72" i="25"/>
  <c r="B80" i="25"/>
  <c r="B88" i="25"/>
  <c r="B96" i="25"/>
  <c r="B104" i="25"/>
  <c r="B112" i="25"/>
  <c r="B10" i="25"/>
  <c r="B18" i="25"/>
  <c r="B26" i="25"/>
  <c r="B34" i="25"/>
  <c r="B42" i="25"/>
  <c r="B50" i="25"/>
  <c r="B58" i="25"/>
  <c r="B66" i="25"/>
  <c r="B74" i="25"/>
  <c r="B82" i="25"/>
  <c r="B90" i="25"/>
  <c r="B98" i="25"/>
  <c r="B106" i="25"/>
  <c r="B114" i="25"/>
  <c r="B3" i="25"/>
  <c r="B11" i="25"/>
  <c r="B19" i="25"/>
  <c r="B27" i="25"/>
  <c r="B35" i="25"/>
  <c r="B43" i="25"/>
  <c r="B51" i="25"/>
  <c r="B59" i="25"/>
  <c r="B67" i="25"/>
  <c r="B75" i="25"/>
  <c r="B83" i="25"/>
  <c r="B91" i="25"/>
  <c r="B99" i="25"/>
  <c r="B107" i="25"/>
  <c r="B115" i="25"/>
  <c r="B9" i="25"/>
  <c r="B30" i="25"/>
  <c r="B53" i="25"/>
  <c r="B73" i="25"/>
  <c r="B94" i="25"/>
  <c r="B117" i="25"/>
  <c r="B113" i="25"/>
  <c r="B13" i="25"/>
  <c r="B33" i="25"/>
  <c r="B54" i="25"/>
  <c r="B77" i="25"/>
  <c r="B97" i="25"/>
  <c r="B17" i="25"/>
  <c r="B102" i="25"/>
  <c r="B62" i="25"/>
  <c r="B45" i="25"/>
  <c r="B109" i="25"/>
  <c r="B70" i="25"/>
  <c r="B14" i="25"/>
  <c r="B37" i="25"/>
  <c r="B57" i="25"/>
  <c r="B78" i="25"/>
  <c r="B101" i="25"/>
  <c r="B38" i="25"/>
  <c r="B81" i="25"/>
  <c r="B21" i="25"/>
  <c r="B105" i="25"/>
  <c r="B86" i="25"/>
  <c r="B49" i="25"/>
  <c r="B61" i="25"/>
  <c r="B41" i="25"/>
  <c r="B85" i="25"/>
  <c r="B22" i="25"/>
  <c r="B65" i="25"/>
  <c r="B29" i="25"/>
  <c r="B5" i="25"/>
  <c r="B25" i="25"/>
  <c r="B46" i="25"/>
  <c r="B69" i="25"/>
  <c r="B89" i="25"/>
  <c r="B110" i="25"/>
  <c r="B6" i="25"/>
  <c r="B93" i="25"/>
  <c r="T133" i="13"/>
  <c r="B2" i="25" l="1"/>
  <c r="A2" i="26" s="1" a="1"/>
  <c r="T67" i="13"/>
  <c r="T15" i="13"/>
  <c r="T92" i="13"/>
  <c r="T81" i="13"/>
  <c r="T69" i="13"/>
  <c r="T52" i="13"/>
  <c r="T54" i="13"/>
  <c r="T55" i="13"/>
  <c r="T56" i="13"/>
  <c r="T50" i="13"/>
  <c r="T53" i="13"/>
  <c r="T59" i="13"/>
  <c r="T60" i="13"/>
  <c r="T51" i="13"/>
  <c r="T112" i="13"/>
  <c r="T116" i="13"/>
  <c r="T61" i="13"/>
  <c r="T73" i="13"/>
  <c r="T115" i="13"/>
  <c r="T57" i="13"/>
  <c r="T58" i="13"/>
  <c r="T83" i="13"/>
  <c r="T80" i="13"/>
  <c r="T86" i="13"/>
  <c r="T82" i="13"/>
  <c r="T49" i="13"/>
  <c r="T48" i="13"/>
  <c r="T97" i="13"/>
  <c r="T91" i="13"/>
  <c r="T101" i="13"/>
  <c r="T68" i="13"/>
  <c r="T93" i="13"/>
  <c r="T74" i="13"/>
  <c r="T78" i="13"/>
  <c r="T62" i="13"/>
  <c r="T44" i="13"/>
  <c r="T71" i="13"/>
  <c r="T89" i="13"/>
  <c r="T88" i="13"/>
  <c r="T95" i="13"/>
  <c r="T70" i="13"/>
  <c r="T72" i="13"/>
  <c r="T122" i="13"/>
  <c r="T63" i="13"/>
  <c r="T76" i="13"/>
  <c r="T75" i="13"/>
  <c r="T84" i="13"/>
  <c r="T96" i="13"/>
  <c r="T64" i="13"/>
  <c r="T66" i="13"/>
  <c r="T90" i="13"/>
  <c r="T77" i="13"/>
  <c r="T94" i="13"/>
  <c r="T47" i="13"/>
  <c r="T98" i="13"/>
  <c r="T87" i="13"/>
  <c r="T103" i="13"/>
  <c r="T105" i="13"/>
  <c r="T132" i="13"/>
  <c r="T85" i="13"/>
  <c r="T104" i="13"/>
  <c r="T22" i="13"/>
  <c r="T106" i="13"/>
  <c r="T79" i="13"/>
  <c r="T108" i="13"/>
  <c r="T113" i="13"/>
  <c r="T118" i="13"/>
  <c r="T107" i="13"/>
  <c r="T39" i="13"/>
  <c r="T65" i="13"/>
  <c r="T99" i="13"/>
  <c r="T45" i="13"/>
  <c r="T117" i="13"/>
  <c r="T32" i="13"/>
  <c r="T13" i="13"/>
  <c r="T42" i="13"/>
  <c r="T40" i="13"/>
  <c r="T114" i="13"/>
  <c r="T111" i="13"/>
  <c r="T102" i="13"/>
  <c r="T100" i="13"/>
  <c r="T109" i="13"/>
  <c r="T110" i="13"/>
  <c r="T28" i="13"/>
  <c r="T30" i="13"/>
  <c r="T26" i="13"/>
  <c r="T43" i="13"/>
  <c r="T5" i="13"/>
  <c r="T38" i="13"/>
  <c r="T37" i="13"/>
  <c r="T46" i="13"/>
  <c r="T29" i="13"/>
  <c r="T24" i="13"/>
  <c r="T25" i="13"/>
  <c r="T41" i="13"/>
  <c r="T131" i="13"/>
  <c r="T14" i="13"/>
  <c r="T27" i="13"/>
  <c r="T124" i="13"/>
  <c r="T33" i="13"/>
  <c r="T23" i="13"/>
  <c r="T130" i="13"/>
  <c r="T129" i="13"/>
  <c r="T36" i="13"/>
  <c r="T35" i="13"/>
  <c r="T11" i="13"/>
  <c r="T10" i="13"/>
  <c r="T4" i="13"/>
  <c r="T7" i="13"/>
  <c r="T126" i="13"/>
  <c r="T21" i="13"/>
  <c r="T119" i="13"/>
  <c r="T18" i="13"/>
  <c r="T20" i="13"/>
  <c r="T19" i="13"/>
  <c r="T17" i="13"/>
  <c r="T9" i="13"/>
  <c r="T8" i="13"/>
  <c r="T31" i="13"/>
  <c r="T16" i="13"/>
  <c r="T127" i="13"/>
  <c r="T120" i="13"/>
  <c r="T125" i="13"/>
  <c r="T3" i="13"/>
  <c r="T128" i="13"/>
  <c r="T121" i="13"/>
  <c r="T123" i="13"/>
  <c r="T2" i="13"/>
  <c r="T6" i="13"/>
  <c r="T12" i="13"/>
  <c r="T34" i="13"/>
  <c r="T60" i="14"/>
  <c r="T113" i="14"/>
  <c r="T114" i="14"/>
  <c r="T75" i="14"/>
  <c r="T115" i="14"/>
  <c r="T116" i="14"/>
  <c r="T117" i="14"/>
  <c r="T118" i="14"/>
  <c r="T119" i="14"/>
  <c r="T84" i="14"/>
  <c r="T120" i="14"/>
  <c r="T77" i="14"/>
  <c r="T121" i="14"/>
  <c r="T76" i="14"/>
  <c r="T122" i="14"/>
  <c r="T123" i="14"/>
  <c r="T78" i="14"/>
  <c r="T124" i="14"/>
  <c r="T125" i="14"/>
  <c r="T85" i="14"/>
  <c r="T79" i="14"/>
  <c r="T80" i="14"/>
  <c r="T126" i="14"/>
  <c r="T127" i="14"/>
  <c r="T81" i="14"/>
  <c r="T128" i="14"/>
  <c r="T129" i="14"/>
  <c r="T98" i="14"/>
  <c r="T99" i="14"/>
  <c r="T100" i="14"/>
  <c r="T101" i="14"/>
  <c r="T102" i="14"/>
  <c r="T103" i="14"/>
  <c r="T65" i="14"/>
  <c r="T69" i="14"/>
  <c r="T70" i="14"/>
  <c r="T104" i="14"/>
  <c r="T66" i="14"/>
  <c r="T67" i="14"/>
  <c r="T105" i="14"/>
  <c r="T106" i="14"/>
  <c r="T107" i="14"/>
  <c r="T154" i="14"/>
  <c r="T108" i="14"/>
  <c r="T109" i="14"/>
  <c r="T110" i="14"/>
  <c r="T71" i="14"/>
  <c r="T150" i="14"/>
  <c r="T143" i="14"/>
  <c r="T55" i="14"/>
  <c r="T56" i="14"/>
  <c r="T57" i="14"/>
  <c r="T111" i="14"/>
  <c r="T151" i="14"/>
  <c r="T58" i="14"/>
  <c r="T59" i="14"/>
  <c r="T132" i="14"/>
  <c r="T72" i="14"/>
  <c r="T73" i="14"/>
  <c r="T133" i="14"/>
  <c r="T74" i="14"/>
  <c r="T61" i="14"/>
  <c r="T62" i="14"/>
  <c r="T63" i="14"/>
  <c r="T64" i="14"/>
  <c r="T68" i="14"/>
  <c r="T134" i="14"/>
  <c r="T40" i="14"/>
  <c r="T135" i="14"/>
  <c r="T41" i="14"/>
  <c r="T2" i="14"/>
  <c r="T3" i="14"/>
  <c r="T4" i="14"/>
  <c r="T82" i="14"/>
  <c r="T5" i="14"/>
  <c r="T42" i="14"/>
  <c r="T6" i="14"/>
  <c r="T7" i="14"/>
  <c r="T43" i="14"/>
  <c r="T8" i="14"/>
  <c r="T44" i="14"/>
  <c r="T9" i="14"/>
  <c r="T10" i="14"/>
  <c r="T11" i="14"/>
  <c r="T12" i="14"/>
  <c r="T13" i="14"/>
  <c r="T45" i="14"/>
  <c r="T14" i="14"/>
  <c r="T15" i="14"/>
  <c r="T16" i="14"/>
  <c r="T17" i="14"/>
  <c r="T86" i="14"/>
  <c r="T18" i="14"/>
  <c r="T46" i="14"/>
  <c r="T47" i="14"/>
  <c r="T48" i="14"/>
  <c r="T49" i="14"/>
  <c r="T19" i="14"/>
  <c r="T20" i="14"/>
  <c r="T155" i="14"/>
  <c r="T156" i="14"/>
  <c r="T21" i="14"/>
  <c r="T50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51" i="14"/>
  <c r="T35" i="14"/>
  <c r="T36" i="14"/>
  <c r="T52" i="14"/>
  <c r="T37" i="14"/>
  <c r="T136" i="14"/>
  <c r="T38" i="14"/>
  <c r="T39" i="14"/>
  <c r="T53" i="14"/>
  <c r="T54" i="14"/>
  <c r="T144" i="14"/>
  <c r="T145" i="14"/>
  <c r="T152" i="14"/>
  <c r="T146" i="14"/>
  <c r="T153" i="14"/>
  <c r="T87" i="14"/>
  <c r="T148" i="14"/>
  <c r="T137" i="14"/>
  <c r="T138" i="14"/>
  <c r="T139" i="14"/>
  <c r="T130" i="14"/>
  <c r="T140" i="14"/>
  <c r="T141" i="14"/>
  <c r="T142" i="14"/>
  <c r="T131" i="14"/>
  <c r="T149" i="14"/>
  <c r="T95" i="14"/>
  <c r="T96" i="14"/>
  <c r="T83" i="14"/>
  <c r="T97" i="14"/>
  <c r="T88" i="14"/>
  <c r="T89" i="14"/>
  <c r="T90" i="14"/>
  <c r="T91" i="14"/>
  <c r="T92" i="14"/>
  <c r="T93" i="14"/>
  <c r="T94" i="14"/>
  <c r="T147" i="14"/>
  <c r="T112" i="14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2" i="8"/>
  <c r="P113" i="14"/>
  <c r="P114" i="14"/>
  <c r="P75" i="14"/>
  <c r="P115" i="14"/>
  <c r="P116" i="14"/>
  <c r="P117" i="14"/>
  <c r="P118" i="14"/>
  <c r="P119" i="14"/>
  <c r="P84" i="14"/>
  <c r="P120" i="14"/>
  <c r="P77" i="14"/>
  <c r="P121" i="14"/>
  <c r="P76" i="14"/>
  <c r="P122" i="14"/>
  <c r="P123" i="14"/>
  <c r="P78" i="14"/>
  <c r="P124" i="14"/>
  <c r="P125" i="14"/>
  <c r="P85" i="14"/>
  <c r="P79" i="14"/>
  <c r="P80" i="14"/>
  <c r="P126" i="14"/>
  <c r="P127" i="14"/>
  <c r="P81" i="14"/>
  <c r="P128" i="14"/>
  <c r="P129" i="14"/>
  <c r="P98" i="14"/>
  <c r="P99" i="14"/>
  <c r="P100" i="14"/>
  <c r="P101" i="14"/>
  <c r="P102" i="14"/>
  <c r="P103" i="14"/>
  <c r="P65" i="14"/>
  <c r="P69" i="14"/>
  <c r="P70" i="14"/>
  <c r="P104" i="14"/>
  <c r="P66" i="14"/>
  <c r="P67" i="14"/>
  <c r="P105" i="14"/>
  <c r="P106" i="14"/>
  <c r="P107" i="14"/>
  <c r="P154" i="14"/>
  <c r="P108" i="14"/>
  <c r="P109" i="14"/>
  <c r="P110" i="14"/>
  <c r="P71" i="14"/>
  <c r="P150" i="14"/>
  <c r="P143" i="14"/>
  <c r="P55" i="14"/>
  <c r="P56" i="14"/>
  <c r="P57" i="14"/>
  <c r="P111" i="14"/>
  <c r="P151" i="14"/>
  <c r="P58" i="14"/>
  <c r="P59" i="14"/>
  <c r="P132" i="14"/>
  <c r="P60" i="14"/>
  <c r="P72" i="14"/>
  <c r="P73" i="14"/>
  <c r="P133" i="14"/>
  <c r="P74" i="14"/>
  <c r="P61" i="14"/>
  <c r="P62" i="14"/>
  <c r="P63" i="14"/>
  <c r="P64" i="14"/>
  <c r="P68" i="14"/>
  <c r="P134" i="14"/>
  <c r="P40" i="14"/>
  <c r="P135" i="14"/>
  <c r="P41" i="14"/>
  <c r="P2" i="14"/>
  <c r="P3" i="14"/>
  <c r="P4" i="14"/>
  <c r="P82" i="14"/>
  <c r="P5" i="14"/>
  <c r="P42" i="14"/>
  <c r="P6" i="14"/>
  <c r="P7" i="14"/>
  <c r="P43" i="14"/>
  <c r="P8" i="14"/>
  <c r="P44" i="14"/>
  <c r="P9" i="14"/>
  <c r="P10" i="14"/>
  <c r="P11" i="14"/>
  <c r="P12" i="14"/>
  <c r="P13" i="14"/>
  <c r="P45" i="14"/>
  <c r="P14" i="14"/>
  <c r="P15" i="14"/>
  <c r="P16" i="14"/>
  <c r="P17" i="14"/>
  <c r="P86" i="14"/>
  <c r="P18" i="14"/>
  <c r="P46" i="14"/>
  <c r="P47" i="14"/>
  <c r="P48" i="14"/>
  <c r="P49" i="14"/>
  <c r="P19" i="14"/>
  <c r="P20" i="14"/>
  <c r="P155" i="14"/>
  <c r="P156" i="14"/>
  <c r="P21" i="14"/>
  <c r="P50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51" i="14"/>
  <c r="P35" i="14"/>
  <c r="P36" i="14"/>
  <c r="P52" i="14"/>
  <c r="P37" i="14"/>
  <c r="P136" i="14"/>
  <c r="P38" i="14"/>
  <c r="P39" i="14"/>
  <c r="P53" i="14"/>
  <c r="P54" i="14"/>
  <c r="P144" i="14"/>
  <c r="P145" i="14"/>
  <c r="P152" i="14"/>
  <c r="P146" i="14"/>
  <c r="P153" i="14"/>
  <c r="P87" i="14"/>
  <c r="P148" i="14"/>
  <c r="P137" i="14"/>
  <c r="P138" i="14"/>
  <c r="P139" i="14"/>
  <c r="P130" i="14"/>
  <c r="P140" i="14"/>
  <c r="P141" i="14"/>
  <c r="P142" i="14"/>
  <c r="P131" i="14"/>
  <c r="P149" i="14"/>
  <c r="P95" i="14"/>
  <c r="P96" i="14"/>
  <c r="P83" i="14"/>
  <c r="P97" i="14"/>
  <c r="P88" i="14"/>
  <c r="P89" i="14"/>
  <c r="P90" i="14"/>
  <c r="P91" i="14"/>
  <c r="P92" i="14"/>
  <c r="P93" i="14"/>
  <c r="P94" i="14"/>
  <c r="P147" i="14"/>
  <c r="P112" i="14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D26" i="26" l="1"/>
  <c r="J29" i="1" s="1"/>
  <c r="P23" i="26"/>
  <c r="Q23" i="26" s="1"/>
  <c r="M28" i="26"/>
  <c r="N28" i="26" s="1"/>
  <c r="P24" i="26"/>
  <c r="Q24" i="26" s="1"/>
  <c r="G23" i="26"/>
  <c r="J54" i="1" s="1"/>
  <c r="F28" i="26"/>
  <c r="A2" i="26"/>
  <c r="J24" i="26"/>
  <c r="I25" i="26"/>
  <c r="P27" i="26"/>
  <c r="Q27" i="26" s="1"/>
  <c r="M25" i="26"/>
  <c r="N25" i="26" s="1"/>
  <c r="F26" i="26"/>
  <c r="I58" i="1" s="1"/>
  <c r="G25" i="26"/>
  <c r="J57" i="1" s="1"/>
  <c r="P28" i="26"/>
  <c r="Q28" i="26" s="1"/>
  <c r="P26" i="26"/>
  <c r="Q26" i="26" s="1"/>
  <c r="F27" i="26"/>
  <c r="I59" i="1" s="1"/>
  <c r="M23" i="26"/>
  <c r="N23" i="26" s="1"/>
  <c r="C28" i="26"/>
  <c r="D23" i="26"/>
  <c r="J25" i="1" s="1"/>
  <c r="F23" i="26"/>
  <c r="I54" i="1" s="1"/>
  <c r="G27" i="26"/>
  <c r="J59" i="1" s="1"/>
  <c r="I24" i="26"/>
  <c r="C27" i="26"/>
  <c r="I30" i="1" s="1"/>
  <c r="E43" i="5" s="1"/>
  <c r="E43" i="23" s="1"/>
  <c r="J25" i="26"/>
  <c r="J28" i="26"/>
  <c r="G28" i="26"/>
  <c r="C24" i="26"/>
  <c r="I27" i="1" s="1"/>
  <c r="E40" i="5" s="1"/>
  <c r="E40" i="23" s="1"/>
  <c r="G24" i="26"/>
  <c r="J56" i="1" s="1"/>
  <c r="F25" i="26"/>
  <c r="I57" i="1" s="1"/>
  <c r="C26" i="26"/>
  <c r="I29" i="1" s="1"/>
  <c r="E42" i="5" s="1"/>
  <c r="E42" i="23" s="1"/>
  <c r="M27" i="26"/>
  <c r="N27" i="26" s="1"/>
  <c r="I27" i="26"/>
  <c r="G26" i="26"/>
  <c r="J58" i="1" s="1"/>
  <c r="M24" i="26"/>
  <c r="N24" i="26" s="1"/>
  <c r="I28" i="26"/>
  <c r="I26" i="26"/>
  <c r="D28" i="26"/>
  <c r="E28" i="26" s="1"/>
  <c r="M26" i="26"/>
  <c r="N26" i="26" s="1"/>
  <c r="F24" i="26"/>
  <c r="I56" i="1" s="1"/>
  <c r="J23" i="26"/>
  <c r="J27" i="26"/>
  <c r="I23" i="26"/>
  <c r="D27" i="26"/>
  <c r="J30" i="1" s="1"/>
  <c r="C23" i="26"/>
  <c r="I25" i="1" s="1"/>
  <c r="E38" i="5" s="1"/>
  <c r="E38" i="23" s="1"/>
  <c r="D24" i="26"/>
  <c r="J27" i="1" s="1"/>
  <c r="C25" i="26"/>
  <c r="I28" i="1" s="1"/>
  <c r="E41" i="5" s="1"/>
  <c r="E41" i="23" s="1"/>
  <c r="D25" i="26"/>
  <c r="J28" i="1" s="1"/>
  <c r="J26" i="26"/>
  <c r="P25" i="26"/>
  <c r="Q25" i="26" s="1"/>
  <c r="A2" i="27" a="1"/>
  <c r="C22" i="26"/>
  <c r="I24" i="1" s="1"/>
  <c r="E37" i="5" s="1"/>
  <c r="E37" i="23" s="1"/>
  <c r="D20" i="26"/>
  <c r="J22" i="1" s="1"/>
  <c r="D18" i="26"/>
  <c r="J19" i="1" s="1"/>
  <c r="D16" i="26"/>
  <c r="J17" i="1" s="1"/>
  <c r="D14" i="26"/>
  <c r="D12" i="26"/>
  <c r="J14" i="1" s="1"/>
  <c r="D10" i="26"/>
  <c r="J10" i="1" s="1"/>
  <c r="D8" i="26"/>
  <c r="J9" i="1" s="1"/>
  <c r="D6" i="26"/>
  <c r="D4" i="26"/>
  <c r="J3" i="1" s="1"/>
  <c r="P22" i="26"/>
  <c r="Q22" i="26" s="1"/>
  <c r="C20" i="26"/>
  <c r="I22" i="1" s="1"/>
  <c r="E35" i="5" s="1"/>
  <c r="E35" i="23" s="1"/>
  <c r="C16" i="26"/>
  <c r="I17" i="1" s="1"/>
  <c r="E30" i="5" s="1"/>
  <c r="E30" i="23" s="1"/>
  <c r="C14" i="26"/>
  <c r="C10" i="26"/>
  <c r="I10" i="1" s="1"/>
  <c r="E23" i="5" s="1"/>
  <c r="E23" i="23" s="1"/>
  <c r="C6" i="26"/>
  <c r="C4" i="26"/>
  <c r="I3" i="1" s="1"/>
  <c r="E17" i="5" s="1"/>
  <c r="E17" i="23" s="1"/>
  <c r="D22" i="26"/>
  <c r="J24" i="1" s="1"/>
  <c r="F22" i="26"/>
  <c r="I53" i="1" s="1"/>
  <c r="G22" i="26"/>
  <c r="J53" i="1" s="1"/>
  <c r="F21" i="26"/>
  <c r="F19" i="26"/>
  <c r="I50" i="1" s="1"/>
  <c r="F17" i="26"/>
  <c r="F15" i="26"/>
  <c r="I45" i="1" s="1"/>
  <c r="F13" i="26"/>
  <c r="F11" i="26"/>
  <c r="I42" i="1" s="1"/>
  <c r="F9" i="26"/>
  <c r="F7" i="26"/>
  <c r="I37" i="1" s="1"/>
  <c r="F5" i="26"/>
  <c r="I35" i="1" s="1"/>
  <c r="F3" i="26"/>
  <c r="D21" i="26"/>
  <c r="D19" i="26"/>
  <c r="J21" i="1" s="1"/>
  <c r="D17" i="26"/>
  <c r="D15" i="26"/>
  <c r="J16" i="1" s="1"/>
  <c r="D13" i="26"/>
  <c r="D11" i="26"/>
  <c r="J13" i="1" s="1"/>
  <c r="D9" i="26"/>
  <c r="D7" i="26"/>
  <c r="J8" i="1" s="1"/>
  <c r="D5" i="26"/>
  <c r="J6" i="1" s="1"/>
  <c r="D3" i="26"/>
  <c r="I22" i="26"/>
  <c r="C21" i="26"/>
  <c r="C19" i="26"/>
  <c r="I21" i="1" s="1"/>
  <c r="E34" i="5" s="1"/>
  <c r="E34" i="23" s="1"/>
  <c r="C17" i="26"/>
  <c r="C15" i="26"/>
  <c r="I16" i="1" s="1"/>
  <c r="E29" i="5" s="1"/>
  <c r="E29" i="23" s="1"/>
  <c r="C13" i="26"/>
  <c r="C11" i="26"/>
  <c r="I13" i="1" s="1"/>
  <c r="E26" i="5" s="1"/>
  <c r="E26" i="23" s="1"/>
  <c r="C9" i="26"/>
  <c r="C7" i="26"/>
  <c r="I8" i="1" s="1"/>
  <c r="E21" i="5" s="1"/>
  <c r="E21" i="23" s="1"/>
  <c r="J22" i="26"/>
  <c r="G20" i="26"/>
  <c r="J51" i="1" s="1"/>
  <c r="G18" i="26"/>
  <c r="J48" i="1" s="1"/>
  <c r="G16" i="26"/>
  <c r="J46" i="1" s="1"/>
  <c r="G14" i="26"/>
  <c r="G12" i="26"/>
  <c r="J43" i="1" s="1"/>
  <c r="G10" i="26"/>
  <c r="J39" i="1" s="1"/>
  <c r="G8" i="26"/>
  <c r="J38" i="1" s="1"/>
  <c r="G6" i="26"/>
  <c r="G4" i="26"/>
  <c r="J32" i="1" s="1"/>
  <c r="J19" i="26"/>
  <c r="L19" i="26" s="1"/>
  <c r="O19" i="26" s="1"/>
  <c r="M22" i="26"/>
  <c r="N22" i="26" s="1"/>
  <c r="F20" i="26"/>
  <c r="I51" i="1" s="1"/>
  <c r="F18" i="26"/>
  <c r="I48" i="1" s="1"/>
  <c r="F16" i="26"/>
  <c r="I46" i="1" s="1"/>
  <c r="F14" i="26"/>
  <c r="F12" i="26"/>
  <c r="I43" i="1" s="1"/>
  <c r="F10" i="26"/>
  <c r="I39" i="1" s="1"/>
  <c r="F8" i="26"/>
  <c r="I38" i="1" s="1"/>
  <c r="F6" i="26"/>
  <c r="F4" i="26"/>
  <c r="I32" i="1" s="1"/>
  <c r="C18" i="26"/>
  <c r="I19" i="1" s="1"/>
  <c r="E32" i="5" s="1"/>
  <c r="E32" i="23" s="1"/>
  <c r="C12" i="26"/>
  <c r="I14" i="1" s="1"/>
  <c r="E27" i="5" s="1"/>
  <c r="E27" i="23" s="1"/>
  <c r="C8" i="26"/>
  <c r="I9" i="1" s="1"/>
  <c r="E22" i="5" s="1"/>
  <c r="E22" i="23" s="1"/>
  <c r="G11" i="26"/>
  <c r="G19" i="26"/>
  <c r="J50" i="1" s="1"/>
  <c r="G9" i="26"/>
  <c r="C5" i="26"/>
  <c r="I6" i="1" s="1"/>
  <c r="E19" i="5" s="1"/>
  <c r="E19" i="23" s="1"/>
  <c r="G3" i="26"/>
  <c r="H3" i="26" s="1"/>
  <c r="G7" i="26"/>
  <c r="J37" i="1" s="1"/>
  <c r="G17" i="26"/>
  <c r="G21" i="26"/>
  <c r="G5" i="26"/>
  <c r="J35" i="1" s="1"/>
  <c r="G15" i="26"/>
  <c r="C3" i="26"/>
  <c r="G13" i="26"/>
  <c r="P6" i="26"/>
  <c r="Q6" i="26" s="1"/>
  <c r="P19" i="26"/>
  <c r="Q19" i="26" s="1"/>
  <c r="M15" i="26"/>
  <c r="N15" i="26" s="1"/>
  <c r="I16" i="26"/>
  <c r="P10" i="26"/>
  <c r="Q10" i="26" s="1"/>
  <c r="J9" i="26"/>
  <c r="J14" i="26"/>
  <c r="P8" i="26"/>
  <c r="Q8" i="26" s="1"/>
  <c r="P21" i="26"/>
  <c r="Q21" i="26" s="1"/>
  <c r="M11" i="26"/>
  <c r="N11" i="26" s="1"/>
  <c r="M5" i="26"/>
  <c r="N5" i="26" s="1"/>
  <c r="J16" i="26"/>
  <c r="P12" i="26"/>
  <c r="Q12" i="26" s="1"/>
  <c r="J7" i="26"/>
  <c r="J8" i="26"/>
  <c r="I17" i="26"/>
  <c r="J13" i="26"/>
  <c r="I19" i="26"/>
  <c r="P18" i="26"/>
  <c r="Q18" i="26" s="1"/>
  <c r="P11" i="26"/>
  <c r="Q11" i="26" s="1"/>
  <c r="J4" i="26"/>
  <c r="I18" i="26"/>
  <c r="I14" i="26"/>
  <c r="I9" i="26"/>
  <c r="M7" i="26"/>
  <c r="N7" i="26" s="1"/>
  <c r="I8" i="26"/>
  <c r="M4" i="26"/>
  <c r="N4" i="26" s="1"/>
  <c r="I20" i="26"/>
  <c r="J18" i="26"/>
  <c r="P17" i="26"/>
  <c r="Q17" i="26" s="1"/>
  <c r="M13" i="26"/>
  <c r="N13" i="26" s="1"/>
  <c r="I12" i="26"/>
  <c r="I13" i="26"/>
  <c r="M10" i="26"/>
  <c r="N10" i="26" s="1"/>
  <c r="J10" i="26"/>
  <c r="J5" i="26"/>
  <c r="M20" i="26"/>
  <c r="N20" i="26" s="1"/>
  <c r="J12" i="26"/>
  <c r="I4" i="26"/>
  <c r="M16" i="26"/>
  <c r="N16" i="26" s="1"/>
  <c r="I10" i="26"/>
  <c r="I21" i="26"/>
  <c r="P20" i="26"/>
  <c r="Q20" i="26" s="1"/>
  <c r="M14" i="26"/>
  <c r="N14" i="26" s="1"/>
  <c r="I5" i="26"/>
  <c r="J17" i="26"/>
  <c r="I7" i="26"/>
  <c r="P9" i="26"/>
  <c r="Q9" i="26" s="1"/>
  <c r="P15" i="26"/>
  <c r="Q15" i="26" s="1"/>
  <c r="I6" i="26"/>
  <c r="P16" i="26"/>
  <c r="Q16" i="26" s="1"/>
  <c r="M3" i="26"/>
  <c r="N3" i="26" s="1"/>
  <c r="P5" i="26"/>
  <c r="Q5" i="26" s="1"/>
  <c r="M19" i="26"/>
  <c r="N19" i="26" s="1"/>
  <c r="I11" i="26"/>
  <c r="J15" i="26"/>
  <c r="P3" i="26"/>
  <c r="Q3" i="26" s="1"/>
  <c r="J3" i="26"/>
  <c r="J11" i="26"/>
  <c r="M17" i="26"/>
  <c r="N17" i="26" s="1"/>
  <c r="P13" i="26"/>
  <c r="Q13" i="26" s="1"/>
  <c r="I15" i="26"/>
  <c r="M12" i="26"/>
  <c r="N12" i="26" s="1"/>
  <c r="J21" i="26"/>
  <c r="M18" i="26"/>
  <c r="N18" i="26" s="1"/>
  <c r="M9" i="26"/>
  <c r="N9" i="26" s="1"/>
  <c r="P7" i="26"/>
  <c r="Q7" i="26" s="1"/>
  <c r="J6" i="26"/>
  <c r="M21" i="26"/>
  <c r="N21" i="26" s="1"/>
  <c r="J20" i="26"/>
  <c r="M8" i="26"/>
  <c r="N8" i="26" s="1"/>
  <c r="I3" i="26"/>
  <c r="P14" i="26"/>
  <c r="Q14" i="26" s="1"/>
  <c r="M6" i="26"/>
  <c r="N6" i="26" s="1"/>
  <c r="P4" i="26"/>
  <c r="Q4" i="26" s="1"/>
  <c r="A2" i="19" a="1"/>
  <c r="A2" i="19" s="1"/>
  <c r="AJ74" i="18"/>
  <c r="H11" i="26" l="1"/>
  <c r="K42" i="1" s="1"/>
  <c r="G26" i="5" s="1"/>
  <c r="J42" i="1"/>
  <c r="H15" i="26"/>
  <c r="K45" i="1" s="1"/>
  <c r="G29" i="5" s="1"/>
  <c r="J45" i="1"/>
  <c r="E24" i="26"/>
  <c r="K27" i="1" s="1"/>
  <c r="F40" i="5" s="1"/>
  <c r="F40" i="23" s="1"/>
  <c r="H13" i="26"/>
  <c r="H7" i="26"/>
  <c r="K37" i="1" s="1"/>
  <c r="G21" i="5" s="1"/>
  <c r="H26" i="26"/>
  <c r="K58" i="1" s="1"/>
  <c r="G42" i="5" s="1"/>
  <c r="H21" i="26"/>
  <c r="E6" i="26"/>
  <c r="H9" i="26"/>
  <c r="H22" i="26"/>
  <c r="K53" i="1" s="1"/>
  <c r="G37" i="5" s="1"/>
  <c r="G37" i="23" s="1"/>
  <c r="H37" i="23" s="1"/>
  <c r="I37" i="23" s="1"/>
  <c r="J37" i="23" s="1"/>
  <c r="E22" i="26"/>
  <c r="K24" i="1" s="1"/>
  <c r="F37" i="5" s="1"/>
  <c r="F37" i="23" s="1"/>
  <c r="H14" i="26"/>
  <c r="E7" i="26"/>
  <c r="K8" i="1" s="1"/>
  <c r="F21" i="5" s="1"/>
  <c r="F21" i="23" s="1"/>
  <c r="E12" i="26"/>
  <c r="K14" i="1" s="1"/>
  <c r="F27" i="5" s="1"/>
  <c r="F27" i="23" s="1"/>
  <c r="H16" i="26"/>
  <c r="K46" i="1" s="1"/>
  <c r="G30" i="5" s="1"/>
  <c r="E9" i="26"/>
  <c r="E25" i="26"/>
  <c r="K28" i="1" s="1"/>
  <c r="F41" i="5" s="1"/>
  <c r="F41" i="23" s="1"/>
  <c r="H18" i="26"/>
  <c r="K48" i="1" s="1"/>
  <c r="G32" i="5" s="1"/>
  <c r="E11" i="26"/>
  <c r="K13" i="1" s="1"/>
  <c r="F26" i="5" s="1"/>
  <c r="F26" i="23" s="1"/>
  <c r="H17" i="26"/>
  <c r="H28" i="26"/>
  <c r="E14" i="26"/>
  <c r="E16" i="26"/>
  <c r="K17" i="1" s="1"/>
  <c r="F30" i="5" s="1"/>
  <c r="F30" i="23" s="1"/>
  <c r="H19" i="26"/>
  <c r="K50" i="1" s="1"/>
  <c r="G34" i="5" s="1"/>
  <c r="G34" i="23" s="1"/>
  <c r="H34" i="23" s="1"/>
  <c r="I34" i="23" s="1"/>
  <c r="J34" i="23" s="1"/>
  <c r="H4" i="26"/>
  <c r="K32" i="1" s="1"/>
  <c r="G17" i="5" s="1"/>
  <c r="H20" i="26"/>
  <c r="K51" i="1" s="1"/>
  <c r="G35" i="5" s="1"/>
  <c r="E13" i="26"/>
  <c r="E18" i="26"/>
  <c r="K19" i="1" s="1"/>
  <c r="F32" i="5" s="1"/>
  <c r="F32" i="23" s="1"/>
  <c r="H27" i="26"/>
  <c r="K59" i="1" s="1"/>
  <c r="G43" i="5" s="1"/>
  <c r="H25" i="26"/>
  <c r="K57" i="1" s="1"/>
  <c r="G41" i="5" s="1"/>
  <c r="G41" i="23" s="1"/>
  <c r="H41" i="23" s="1"/>
  <c r="I41" i="23" s="1"/>
  <c r="J41" i="23" s="1"/>
  <c r="H23" i="26"/>
  <c r="K54" i="1" s="1"/>
  <c r="G38" i="5" s="1"/>
  <c r="G38" i="23" s="1"/>
  <c r="H38" i="23" s="1"/>
  <c r="I38" i="23" s="1"/>
  <c r="J38" i="23" s="1"/>
  <c r="H5" i="26"/>
  <c r="K35" i="1" s="1"/>
  <c r="G19" i="5" s="1"/>
  <c r="G19" i="23" s="1"/>
  <c r="H19" i="23" s="1"/>
  <c r="I19" i="23" s="1"/>
  <c r="J19" i="23" s="1"/>
  <c r="H6" i="26"/>
  <c r="E15" i="26"/>
  <c r="K16" i="1" s="1"/>
  <c r="F29" i="5" s="1"/>
  <c r="F29" i="23" s="1"/>
  <c r="G29" i="23" s="1"/>
  <c r="H29" i="23" s="1"/>
  <c r="I29" i="23" s="1"/>
  <c r="J29" i="23" s="1"/>
  <c r="E4" i="26"/>
  <c r="K3" i="1" s="1"/>
  <c r="F17" i="5" s="1"/>
  <c r="F17" i="23" s="1"/>
  <c r="E20" i="26"/>
  <c r="K22" i="1" s="1"/>
  <c r="F35" i="5" s="1"/>
  <c r="F35" i="23" s="1"/>
  <c r="H24" i="26"/>
  <c r="K56" i="1" s="1"/>
  <c r="G40" i="5" s="1"/>
  <c r="G40" i="23" s="1"/>
  <c r="H40" i="23" s="1"/>
  <c r="I40" i="23" s="1"/>
  <c r="J40" i="23" s="1"/>
  <c r="H8" i="26"/>
  <c r="K38" i="1" s="1"/>
  <c r="G22" i="5" s="1"/>
  <c r="E17" i="26"/>
  <c r="E27" i="26"/>
  <c r="K30" i="1" s="1"/>
  <c r="F43" i="5" s="1"/>
  <c r="F43" i="23" s="1"/>
  <c r="E23" i="26"/>
  <c r="K25" i="1" s="1"/>
  <c r="F38" i="5" s="1"/>
  <c r="F38" i="23" s="1"/>
  <c r="H10" i="26"/>
  <c r="K39" i="1" s="1"/>
  <c r="G23" i="5" s="1"/>
  <c r="G23" i="23" s="1"/>
  <c r="H23" i="23" s="1"/>
  <c r="I23" i="23" s="1"/>
  <c r="J23" i="23" s="1"/>
  <c r="E3" i="26"/>
  <c r="E19" i="26"/>
  <c r="K21" i="1" s="1"/>
  <c r="F34" i="5" s="1"/>
  <c r="F34" i="23" s="1"/>
  <c r="E8" i="26"/>
  <c r="K9" i="1" s="1"/>
  <c r="F22" i="5" s="1"/>
  <c r="F22" i="23" s="1"/>
  <c r="H12" i="26"/>
  <c r="K43" i="1" s="1"/>
  <c r="G27" i="5" s="1"/>
  <c r="G27" i="23" s="1"/>
  <c r="H27" i="23" s="1"/>
  <c r="I27" i="23" s="1"/>
  <c r="J27" i="23" s="1"/>
  <c r="E5" i="26"/>
  <c r="K6" i="1" s="1"/>
  <c r="F19" i="5" s="1"/>
  <c r="F19" i="23" s="1"/>
  <c r="E21" i="26"/>
  <c r="E10" i="26"/>
  <c r="K10" i="1" s="1"/>
  <c r="F23" i="5" s="1"/>
  <c r="F23" i="23" s="1"/>
  <c r="E26" i="26"/>
  <c r="K29" i="1" s="1"/>
  <c r="F42" i="5" s="1"/>
  <c r="F42" i="23" s="1"/>
  <c r="K23" i="26"/>
  <c r="L23" i="26"/>
  <c r="O23" i="26" s="1"/>
  <c r="L26" i="26"/>
  <c r="O26" i="26" s="1"/>
  <c r="K26" i="26"/>
  <c r="K24" i="26"/>
  <c r="L24" i="26"/>
  <c r="O24" i="26" s="1"/>
  <c r="L28" i="26"/>
  <c r="O28" i="26" s="1"/>
  <c r="K28" i="26"/>
  <c r="L25" i="26"/>
  <c r="O25" i="26" s="1"/>
  <c r="K25" i="26"/>
  <c r="L27" i="26"/>
  <c r="O27" i="26" s="1"/>
  <c r="K27" i="26"/>
  <c r="K19" i="26"/>
  <c r="A2" i="27"/>
  <c r="C4" i="27"/>
  <c r="C6" i="27"/>
  <c r="C8" i="27"/>
  <c r="C10" i="27"/>
  <c r="C12" i="27"/>
  <c r="C14" i="27"/>
  <c r="C16" i="27"/>
  <c r="C18" i="27"/>
  <c r="C20" i="27"/>
  <c r="C22" i="27"/>
  <c r="C24" i="27"/>
  <c r="C26" i="27"/>
  <c r="C28" i="27"/>
  <c r="C30" i="27"/>
  <c r="C32" i="27"/>
  <c r="C34" i="27"/>
  <c r="C36" i="27"/>
  <c r="C38" i="27"/>
  <c r="C40" i="27"/>
  <c r="C42" i="27"/>
  <c r="C44" i="27"/>
  <c r="C46" i="27"/>
  <c r="C48" i="27"/>
  <c r="C50" i="27"/>
  <c r="C52" i="27"/>
  <c r="C54" i="27"/>
  <c r="C56" i="27"/>
  <c r="C58" i="27"/>
  <c r="C60" i="27"/>
  <c r="C62" i="27"/>
  <c r="C64" i="27"/>
  <c r="C66" i="27"/>
  <c r="C68" i="27"/>
  <c r="C70" i="27"/>
  <c r="C72" i="27"/>
  <c r="C74" i="27"/>
  <c r="C76" i="27"/>
  <c r="C78" i="27"/>
  <c r="C80" i="27"/>
  <c r="C82" i="27"/>
  <c r="C84" i="27"/>
  <c r="C86" i="27"/>
  <c r="C88" i="27"/>
  <c r="C90" i="27"/>
  <c r="C92" i="27"/>
  <c r="C94" i="27"/>
  <c r="C96" i="27"/>
  <c r="C98" i="27"/>
  <c r="C100" i="27"/>
  <c r="C102" i="27"/>
  <c r="C104" i="27"/>
  <c r="C106" i="27"/>
  <c r="C108" i="27"/>
  <c r="D14" i="27"/>
  <c r="D18" i="27"/>
  <c r="D24" i="27"/>
  <c r="D46" i="27"/>
  <c r="D56" i="27"/>
  <c r="D70" i="27"/>
  <c r="D72" i="27"/>
  <c r="D78" i="27"/>
  <c r="E14" i="27"/>
  <c r="E18" i="27"/>
  <c r="E24" i="27"/>
  <c r="E46" i="27"/>
  <c r="E56" i="27"/>
  <c r="E70" i="27"/>
  <c r="E72" i="27"/>
  <c r="E78" i="27"/>
  <c r="E94" i="27"/>
  <c r="E96" i="27"/>
  <c r="E98" i="27"/>
  <c r="C3" i="27"/>
  <c r="C5" i="27"/>
  <c r="C7" i="27"/>
  <c r="C9" i="27"/>
  <c r="C11" i="27"/>
  <c r="C13" i="27"/>
  <c r="C15" i="27"/>
  <c r="C17" i="27"/>
  <c r="C19" i="27"/>
  <c r="C21" i="27"/>
  <c r="C23" i="27"/>
  <c r="C25" i="27"/>
  <c r="C27" i="27"/>
  <c r="C29" i="27"/>
  <c r="C31" i="27"/>
  <c r="C33" i="27"/>
  <c r="C35" i="27"/>
  <c r="C37" i="27"/>
  <c r="C39" i="27"/>
  <c r="C41" i="27"/>
  <c r="C43" i="27"/>
  <c r="C45" i="27"/>
  <c r="C47" i="27"/>
  <c r="C49" i="27"/>
  <c r="C51" i="27"/>
  <c r="C53" i="27"/>
  <c r="C55" i="27"/>
  <c r="C57" i="27"/>
  <c r="C59" i="27"/>
  <c r="C61" i="27"/>
  <c r="C63" i="27"/>
  <c r="C65" i="27"/>
  <c r="C67" i="27"/>
  <c r="C69" i="27"/>
  <c r="C71" i="27"/>
  <c r="C73" i="27"/>
  <c r="C75" i="27"/>
  <c r="C77" i="27"/>
  <c r="C79" i="27"/>
  <c r="C81" i="27"/>
  <c r="C83" i="27"/>
  <c r="C85" i="27"/>
  <c r="C87" i="27"/>
  <c r="C89" i="27"/>
  <c r="C91" i="27"/>
  <c r="C93" i="27"/>
  <c r="C95" i="27"/>
  <c r="C97" i="27"/>
  <c r="C99" i="27"/>
  <c r="C101" i="27"/>
  <c r="C103" i="27"/>
  <c r="C105" i="27"/>
  <c r="C107" i="27"/>
  <c r="C109" i="27"/>
  <c r="B4" i="27"/>
  <c r="B8" i="27"/>
  <c r="B5" i="27"/>
  <c r="B9" i="27"/>
  <c r="B13" i="27"/>
  <c r="B17" i="27"/>
  <c r="B21" i="27"/>
  <c r="B25" i="27"/>
  <c r="B29" i="27"/>
  <c r="B33" i="27"/>
  <c r="B37" i="27"/>
  <c r="B41" i="27"/>
  <c r="B45" i="27"/>
  <c r="B49" i="27"/>
  <c r="B53" i="27"/>
  <c r="B57" i="27"/>
  <c r="B61" i="27"/>
  <c r="B65" i="27"/>
  <c r="B69" i="27"/>
  <c r="B73" i="27"/>
  <c r="B77" i="27"/>
  <c r="B81" i="27"/>
  <c r="B85" i="27"/>
  <c r="B89" i="27"/>
  <c r="B93" i="27"/>
  <c r="B96" i="27"/>
  <c r="D99" i="27"/>
  <c r="B109" i="27"/>
  <c r="C111" i="27"/>
  <c r="C113" i="27"/>
  <c r="C115" i="27"/>
  <c r="C117" i="27"/>
  <c r="C119" i="27"/>
  <c r="C121" i="27"/>
  <c r="C123" i="27"/>
  <c r="C125" i="27"/>
  <c r="C127" i="27"/>
  <c r="C129" i="27"/>
  <c r="C131" i="27"/>
  <c r="C133" i="27"/>
  <c r="D5" i="27"/>
  <c r="D21" i="27"/>
  <c r="D37" i="27"/>
  <c r="D96" i="27"/>
  <c r="E99" i="27"/>
  <c r="B103" i="27"/>
  <c r="B106" i="27"/>
  <c r="D125" i="27"/>
  <c r="E5" i="27"/>
  <c r="E21" i="27"/>
  <c r="E37" i="27"/>
  <c r="B97" i="27"/>
  <c r="D47" i="27"/>
  <c r="D51" i="27"/>
  <c r="D55" i="27"/>
  <c r="D91" i="27"/>
  <c r="B95" i="27"/>
  <c r="B98" i="27"/>
  <c r="D120" i="27"/>
  <c r="D128" i="27"/>
  <c r="E47" i="27"/>
  <c r="E51" i="27"/>
  <c r="E55" i="27"/>
  <c r="B10" i="27"/>
  <c r="B20" i="27"/>
  <c r="B31" i="27"/>
  <c r="B42" i="27"/>
  <c r="B52" i="27"/>
  <c r="B63" i="27"/>
  <c r="D95" i="27"/>
  <c r="B101" i="27"/>
  <c r="B114" i="27"/>
  <c r="B117" i="27"/>
  <c r="C120" i="27"/>
  <c r="B130" i="27"/>
  <c r="B133" i="27"/>
  <c r="B111" i="27"/>
  <c r="C114" i="27"/>
  <c r="E120" i="27"/>
  <c r="B127" i="27"/>
  <c r="C130" i="27"/>
  <c r="B12" i="27"/>
  <c r="B34" i="27"/>
  <c r="B55" i="27"/>
  <c r="B74" i="27"/>
  <c r="B90" i="27"/>
  <c r="B102" i="27"/>
  <c r="B118" i="27"/>
  <c r="B121" i="27"/>
  <c r="B15" i="27"/>
  <c r="B36" i="27"/>
  <c r="B58" i="27"/>
  <c r="D98" i="27"/>
  <c r="B125" i="27"/>
  <c r="B11" i="27"/>
  <c r="B22" i="27"/>
  <c r="B32" i="27"/>
  <c r="B43" i="27"/>
  <c r="B54" i="27"/>
  <c r="B64" i="27"/>
  <c r="B72" i="27"/>
  <c r="B80" i="27"/>
  <c r="B88" i="27"/>
  <c r="E95" i="27"/>
  <c r="B107" i="27"/>
  <c r="B124" i="27"/>
  <c r="B23" i="27"/>
  <c r="B44" i="27"/>
  <c r="B66" i="27"/>
  <c r="B82" i="27"/>
  <c r="C124" i="27"/>
  <c r="B26" i="27"/>
  <c r="E91" i="27"/>
  <c r="B122" i="27"/>
  <c r="B16" i="27"/>
  <c r="B48" i="27"/>
  <c r="B68" i="27"/>
  <c r="B84" i="27"/>
  <c r="B104" i="27"/>
  <c r="B116" i="27"/>
  <c r="C122" i="27"/>
  <c r="E128" i="27"/>
  <c r="B18" i="27"/>
  <c r="B50" i="27"/>
  <c r="B78" i="27"/>
  <c r="B100" i="27"/>
  <c r="B110" i="27"/>
  <c r="C116" i="27"/>
  <c r="B126" i="27"/>
  <c r="B51" i="27"/>
  <c r="D94" i="27"/>
  <c r="C110" i="27"/>
  <c r="B120" i="27"/>
  <c r="B132" i="27"/>
  <c r="B60" i="27"/>
  <c r="B94" i="27"/>
  <c r="B113" i="27"/>
  <c r="C132" i="27"/>
  <c r="B19" i="27"/>
  <c r="B40" i="27"/>
  <c r="B71" i="27"/>
  <c r="B79" i="27"/>
  <c r="B123" i="27"/>
  <c r="B14" i="27"/>
  <c r="B24" i="27"/>
  <c r="B35" i="27"/>
  <c r="B46" i="27"/>
  <c r="B56" i="27"/>
  <c r="B67" i="27"/>
  <c r="B75" i="27"/>
  <c r="B83" i="27"/>
  <c r="B91" i="27"/>
  <c r="B108" i="27"/>
  <c r="B112" i="27"/>
  <c r="B115" i="27"/>
  <c r="C118" i="27"/>
  <c r="B128" i="27"/>
  <c r="B131" i="27"/>
  <c r="B47" i="27"/>
  <c r="C112" i="27"/>
  <c r="C128" i="27"/>
  <c r="B3" i="27"/>
  <c r="B27" i="27"/>
  <c r="B38" i="27"/>
  <c r="B59" i="27"/>
  <c r="B76" i="27"/>
  <c r="B92" i="27"/>
  <c r="B99" i="27"/>
  <c r="B119" i="27"/>
  <c r="E125" i="27"/>
  <c r="B6" i="27"/>
  <c r="B28" i="27"/>
  <c r="B39" i="27"/>
  <c r="B70" i="27"/>
  <c r="B86" i="27"/>
  <c r="B105" i="27"/>
  <c r="B129" i="27"/>
  <c r="B7" i="27"/>
  <c r="B30" i="27"/>
  <c r="B62" i="27"/>
  <c r="B87" i="27"/>
  <c r="C126" i="27"/>
  <c r="L10" i="26"/>
  <c r="O10" i="26" s="1"/>
  <c r="K10" i="26"/>
  <c r="K22" i="26"/>
  <c r="L22" i="26"/>
  <c r="O22" i="26" s="1"/>
  <c r="K15" i="26"/>
  <c r="L15" i="26"/>
  <c r="O15" i="26" s="1"/>
  <c r="L3" i="26"/>
  <c r="O3" i="26" s="1"/>
  <c r="K3" i="26"/>
  <c r="K13" i="26"/>
  <c r="L13" i="26"/>
  <c r="O13" i="26" s="1"/>
  <c r="L8" i="26"/>
  <c r="O8" i="26" s="1"/>
  <c r="K8" i="26"/>
  <c r="L20" i="26"/>
  <c r="O20" i="26" s="1"/>
  <c r="K20" i="26"/>
  <c r="L17" i="26"/>
  <c r="O17" i="26" s="1"/>
  <c r="K17" i="26"/>
  <c r="K12" i="26"/>
  <c r="L12" i="26"/>
  <c r="O12" i="26" s="1"/>
  <c r="K7" i="26"/>
  <c r="L7" i="26"/>
  <c r="O7" i="26" s="1"/>
  <c r="K9" i="26"/>
  <c r="L9" i="26"/>
  <c r="O9" i="26" s="1"/>
  <c r="L14" i="26"/>
  <c r="O14" i="26" s="1"/>
  <c r="K14" i="26"/>
  <c r="L18" i="26"/>
  <c r="O18" i="26" s="1"/>
  <c r="K18" i="26"/>
  <c r="L4" i="26"/>
  <c r="O4" i="26" s="1"/>
  <c r="K4" i="26"/>
  <c r="L21" i="26"/>
  <c r="O21" i="26" s="1"/>
  <c r="K21" i="26"/>
  <c r="L6" i="26"/>
  <c r="O6" i="26" s="1"/>
  <c r="K6" i="26"/>
  <c r="K5" i="26"/>
  <c r="L5" i="26"/>
  <c r="O5" i="26" s="1"/>
  <c r="L16" i="26"/>
  <c r="O16" i="26" s="1"/>
  <c r="K16" i="26"/>
  <c r="L11" i="26"/>
  <c r="O11" i="26" s="1"/>
  <c r="K11" i="26"/>
  <c r="G2" i="26"/>
  <c r="F2" i="26"/>
  <c r="D2" i="26"/>
  <c r="C2" i="26"/>
  <c r="M2" i="26"/>
  <c r="N2" i="26" s="1"/>
  <c r="J2" i="26"/>
  <c r="I2" i="26"/>
  <c r="P2" i="26"/>
  <c r="Q2" i="26" s="1"/>
  <c r="B3" i="19"/>
  <c r="B11" i="19"/>
  <c r="B19" i="19"/>
  <c r="B27" i="19"/>
  <c r="B35" i="19"/>
  <c r="B43" i="19"/>
  <c r="B51" i="19"/>
  <c r="B59" i="19"/>
  <c r="B67" i="19"/>
  <c r="B75" i="19"/>
  <c r="B83" i="19"/>
  <c r="B91" i="19"/>
  <c r="B99" i="19"/>
  <c r="B107" i="19"/>
  <c r="B115" i="19"/>
  <c r="B123" i="19"/>
  <c r="B131" i="19"/>
  <c r="B139" i="19"/>
  <c r="B147" i="19"/>
  <c r="B155" i="19"/>
  <c r="B4" i="19"/>
  <c r="B12" i="19"/>
  <c r="B20" i="19"/>
  <c r="B28" i="19"/>
  <c r="B36" i="19"/>
  <c r="B44" i="19"/>
  <c r="B52" i="19"/>
  <c r="B60" i="19"/>
  <c r="B68" i="19"/>
  <c r="B76" i="19"/>
  <c r="B84" i="19"/>
  <c r="B92" i="19"/>
  <c r="B100" i="19"/>
  <c r="B108" i="19"/>
  <c r="B116" i="19"/>
  <c r="B124" i="19"/>
  <c r="B132" i="19"/>
  <c r="B140" i="19"/>
  <c r="B148" i="19"/>
  <c r="B156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B34" i="19"/>
  <c r="B58" i="19"/>
  <c r="B82" i="19"/>
  <c r="B106" i="19"/>
  <c r="B122" i="19"/>
  <c r="B138" i="19"/>
  <c r="B8" i="19"/>
  <c r="B16" i="19"/>
  <c r="B24" i="19"/>
  <c r="B32" i="19"/>
  <c r="B40" i="19"/>
  <c r="B48" i="19"/>
  <c r="B56" i="19"/>
  <c r="B64" i="19"/>
  <c r="B72" i="19"/>
  <c r="B80" i="19"/>
  <c r="B88" i="19"/>
  <c r="B96" i="19"/>
  <c r="B104" i="19"/>
  <c r="B112" i="19"/>
  <c r="B120" i="19"/>
  <c r="B128" i="19"/>
  <c r="B136" i="19"/>
  <c r="B144" i="19"/>
  <c r="B152" i="19"/>
  <c r="B18" i="19"/>
  <c r="B42" i="19"/>
  <c r="B66" i="19"/>
  <c r="B98" i="19"/>
  <c r="B130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21" i="19"/>
  <c r="B129" i="19"/>
  <c r="B137" i="19"/>
  <c r="B145" i="19"/>
  <c r="B153" i="19"/>
  <c r="B10" i="19"/>
  <c r="B26" i="19"/>
  <c r="B50" i="19"/>
  <c r="B74" i="19"/>
  <c r="B90" i="19"/>
  <c r="B114" i="19"/>
  <c r="B146" i="19"/>
  <c r="B154" i="19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2" i="8"/>
  <c r="G26" i="23" l="1"/>
  <c r="H26" i="23" s="1"/>
  <c r="I26" i="23" s="1"/>
  <c r="J26" i="23" s="1"/>
  <c r="G42" i="23"/>
  <c r="H42" i="23" s="1"/>
  <c r="I42" i="23" s="1"/>
  <c r="J42" i="23" s="1"/>
  <c r="G35" i="23"/>
  <c r="H35" i="23" s="1"/>
  <c r="I35" i="23" s="1"/>
  <c r="J35" i="23" s="1"/>
  <c r="G32" i="23"/>
  <c r="H32" i="23" s="1"/>
  <c r="I32" i="23" s="1"/>
  <c r="J32" i="23" s="1"/>
  <c r="G30" i="23"/>
  <c r="H30" i="23" s="1"/>
  <c r="I30" i="23" s="1"/>
  <c r="J30" i="23" s="1"/>
  <c r="G22" i="23"/>
  <c r="H22" i="23" s="1"/>
  <c r="I22" i="23" s="1"/>
  <c r="J22" i="23" s="1"/>
  <c r="G43" i="23"/>
  <c r="H43" i="23" s="1"/>
  <c r="I43" i="23" s="1"/>
  <c r="J43" i="23" s="1"/>
  <c r="G21" i="23"/>
  <c r="H21" i="23" s="1"/>
  <c r="I21" i="23" s="1"/>
  <c r="J21" i="23" s="1"/>
  <c r="G17" i="23"/>
  <c r="H17" i="23" s="1"/>
  <c r="I17" i="23" s="1"/>
  <c r="J17" i="23" s="1"/>
  <c r="E2" i="26"/>
  <c r="H2" i="26"/>
  <c r="B2" i="27"/>
  <c r="C2" i="27"/>
  <c r="K2" i="26"/>
  <c r="L2" i="26"/>
  <c r="O2" i="26" s="1"/>
  <c r="B2" i="19"/>
  <c r="D2" i="20" l="1"/>
  <c r="F2" i="20"/>
  <c r="C2" i="20"/>
  <c r="G2" i="20"/>
  <c r="H2" i="20" l="1"/>
  <c r="E2" i="20"/>
  <c r="J2" i="20"/>
  <c r="I2" i="20"/>
  <c r="K2" i="20" l="1"/>
  <c r="L2" i="20"/>
  <c r="O2" i="20" s="1"/>
  <c r="AF133" i="13"/>
  <c r="AG133" i="13" s="1"/>
  <c r="D132" i="27" s="1"/>
  <c r="AF110" i="13"/>
  <c r="AG110" i="13" s="1"/>
  <c r="D121" i="27" s="1"/>
  <c r="AF109" i="13"/>
  <c r="AH109" i="13" s="1"/>
  <c r="E119" i="27" s="1"/>
  <c r="AF100" i="13"/>
  <c r="AG100" i="13" s="1"/>
  <c r="D105" i="27" s="1"/>
  <c r="AF102" i="13"/>
  <c r="AG102" i="13" s="1"/>
  <c r="D110" i="27" s="1"/>
  <c r="AF111" i="13"/>
  <c r="AG111" i="13" s="1"/>
  <c r="D123" i="27" s="1"/>
  <c r="AF114" i="13"/>
  <c r="AH114" i="13" s="1"/>
  <c r="E127" i="27" s="1"/>
  <c r="AF42" i="13"/>
  <c r="AH42" i="13" s="1"/>
  <c r="E53" i="27" s="1"/>
  <c r="AF13" i="13"/>
  <c r="AG13" i="13" s="1"/>
  <c r="D19" i="27" s="1"/>
  <c r="AF32" i="13"/>
  <c r="AH32" i="13" s="1"/>
  <c r="E42" i="27" s="1"/>
  <c r="AF117" i="13"/>
  <c r="AH117" i="13" s="1"/>
  <c r="E130" i="27" s="1"/>
  <c r="AF99" i="13"/>
  <c r="AH99" i="13" s="1"/>
  <c r="E104" i="27" s="1"/>
  <c r="AF65" i="13"/>
  <c r="AG65" i="13" s="1"/>
  <c r="D63" i="27" s="1"/>
  <c r="AF39" i="13"/>
  <c r="AG39" i="13" s="1"/>
  <c r="D50" i="27" s="1"/>
  <c r="AF107" i="13"/>
  <c r="AH107" i="13" s="1"/>
  <c r="E118" i="27" s="1"/>
  <c r="AF118" i="13"/>
  <c r="AH118" i="13" s="1"/>
  <c r="E133" i="27" s="1"/>
  <c r="AF113" i="13"/>
  <c r="AG113" i="13" s="1"/>
  <c r="D124" i="27" s="1"/>
  <c r="AF108" i="13"/>
  <c r="AH108" i="13" s="1"/>
  <c r="E117" i="27" s="1"/>
  <c r="AF79" i="13"/>
  <c r="AH79" i="13" s="1"/>
  <c r="E80" i="27" s="1"/>
  <c r="AF106" i="13"/>
  <c r="AH106" i="13" s="1"/>
  <c r="E116" i="27" s="1"/>
  <c r="AF22" i="13"/>
  <c r="AG22" i="13" s="1"/>
  <c r="D122" i="27" s="1"/>
  <c r="AF104" i="13"/>
  <c r="AG104" i="13" s="1"/>
  <c r="D112" i="27" s="1"/>
  <c r="AF85" i="13"/>
  <c r="AH85" i="13" s="1"/>
  <c r="E88" i="27" s="1"/>
  <c r="AF132" i="13"/>
  <c r="AH132" i="13" s="1"/>
  <c r="E126" i="27" s="1"/>
  <c r="AF105" i="13"/>
  <c r="AG105" i="13" s="1"/>
  <c r="D115" i="27" s="1"/>
  <c r="AF103" i="13"/>
  <c r="AH103" i="13" s="1"/>
  <c r="E111" i="27" s="1"/>
  <c r="AF87" i="13"/>
  <c r="AH87" i="13" s="1"/>
  <c r="E90" i="27" s="1"/>
  <c r="AF98" i="13"/>
  <c r="AG98" i="13" s="1"/>
  <c r="D102" i="27" s="1"/>
  <c r="AF47" i="13"/>
  <c r="AG47" i="13" s="1"/>
  <c r="D58" i="27" s="1"/>
  <c r="AF94" i="13"/>
  <c r="AG94" i="13" s="1"/>
  <c r="D97" i="27" s="1"/>
  <c r="AF77" i="13"/>
  <c r="AH77" i="13" s="1"/>
  <c r="E76" i="27" s="1"/>
  <c r="AF90" i="13"/>
  <c r="AH90" i="13" s="1"/>
  <c r="E93" i="27" s="1"/>
  <c r="AF66" i="13"/>
  <c r="AG66" i="13" s="1"/>
  <c r="D64" i="27" s="1"/>
  <c r="AF64" i="13"/>
  <c r="AH64" i="13" s="1"/>
  <c r="E62" i="27" s="1"/>
  <c r="AF84" i="13"/>
  <c r="AH84" i="13" s="1"/>
  <c r="E87" i="27" s="1"/>
  <c r="AF75" i="13"/>
  <c r="AH75" i="13" s="1"/>
  <c r="E74" i="27" s="1"/>
  <c r="AF76" i="13"/>
  <c r="AG76" i="13" s="1"/>
  <c r="D75" i="27" s="1"/>
  <c r="AF63" i="13"/>
  <c r="AG63" i="13" s="1"/>
  <c r="D61" i="27" s="1"/>
  <c r="AF122" i="13"/>
  <c r="AH122" i="13" s="1"/>
  <c r="E85" i="27" s="1"/>
  <c r="AF72" i="13"/>
  <c r="AH72" i="13" s="1"/>
  <c r="E68" i="27" s="1"/>
  <c r="AF70" i="13"/>
  <c r="AG70" i="13" s="1"/>
  <c r="D66" i="27" s="1"/>
  <c r="AF89" i="13"/>
  <c r="AH89" i="13" s="1"/>
  <c r="E92" i="27" s="1"/>
  <c r="AF71" i="13"/>
  <c r="AH71" i="13" s="1"/>
  <c r="E67" i="27" s="1"/>
  <c r="AF62" i="13"/>
  <c r="AH62" i="13" s="1"/>
  <c r="E73" i="27" s="1"/>
  <c r="AF101" i="13"/>
  <c r="AG101" i="13" s="1"/>
  <c r="D107" i="27" s="1"/>
  <c r="AF97" i="13"/>
  <c r="AG97" i="13" s="1"/>
  <c r="D108" i="27" s="1"/>
  <c r="AF48" i="13"/>
  <c r="AH48" i="13" s="1"/>
  <c r="E59" i="27" s="1"/>
  <c r="AF49" i="13"/>
  <c r="AH49" i="13" s="1"/>
  <c r="E60" i="27" s="1"/>
  <c r="AF82" i="13"/>
  <c r="AG82" i="13" s="1"/>
  <c r="D84" i="27" s="1"/>
  <c r="AF86" i="13"/>
  <c r="AG86" i="13" s="1"/>
  <c r="D89" i="27" s="1"/>
  <c r="AF80" i="13"/>
  <c r="AH80" i="13" s="1"/>
  <c r="E82" i="27" s="1"/>
  <c r="AF83" i="13"/>
  <c r="AG83" i="13" s="1"/>
  <c r="D86" i="27" s="1"/>
  <c r="AF58" i="13"/>
  <c r="AG58" i="13" s="1"/>
  <c r="D30" i="27" s="1"/>
  <c r="AF57" i="13"/>
  <c r="AH57" i="13" s="1"/>
  <c r="E29" i="27" s="1"/>
  <c r="AF73" i="13"/>
  <c r="AH73" i="13" s="1"/>
  <c r="E69" i="27" s="1"/>
  <c r="AF61" i="13"/>
  <c r="AH61" i="13" s="1"/>
  <c r="E44" i="27" s="1"/>
  <c r="AF116" i="13"/>
  <c r="AG116" i="13" s="1"/>
  <c r="D129" i="27" s="1"/>
  <c r="AF51" i="13"/>
  <c r="AH51" i="13" s="1"/>
  <c r="E13" i="27" s="1"/>
  <c r="AF60" i="13"/>
  <c r="AH60" i="13" s="1"/>
  <c r="E32" i="27" s="1"/>
  <c r="AF59" i="13"/>
  <c r="AH59" i="13" s="1"/>
  <c r="E31" i="27" s="1"/>
  <c r="AF53" i="13"/>
  <c r="AG53" i="13" s="1"/>
  <c r="D15" i="27" s="1"/>
  <c r="AF50" i="13"/>
  <c r="AH50" i="13" s="1"/>
  <c r="E12" i="27" s="1"/>
  <c r="AF56" i="13"/>
  <c r="AH56" i="13" s="1"/>
  <c r="E28" i="27" s="1"/>
  <c r="AF55" i="13"/>
  <c r="AH55" i="13" s="1"/>
  <c r="E17" i="27" s="1"/>
  <c r="AF54" i="13"/>
  <c r="AG54" i="13" s="1"/>
  <c r="D16" i="27" s="1"/>
  <c r="AF69" i="13"/>
  <c r="AG69" i="13" s="1"/>
  <c r="D65" i="27" s="1"/>
  <c r="AF81" i="13"/>
  <c r="AH81" i="13" s="1"/>
  <c r="E83" i="27" s="1"/>
  <c r="AF67" i="13"/>
  <c r="AG67" i="13" s="1"/>
  <c r="D71" i="27" s="1"/>
  <c r="AF28" i="13"/>
  <c r="AG28" i="13" s="1"/>
  <c r="D38" i="27" s="1"/>
  <c r="AF30" i="13"/>
  <c r="AG30" i="13" s="1"/>
  <c r="D41" i="27" s="1"/>
  <c r="AF26" i="13"/>
  <c r="AH26" i="13" s="1"/>
  <c r="E36" i="27" s="1"/>
  <c r="AF43" i="13"/>
  <c r="AH43" i="13" s="1"/>
  <c r="E54" i="27" s="1"/>
  <c r="AF38" i="13"/>
  <c r="AG38" i="13" s="1"/>
  <c r="D49" i="27" s="1"/>
  <c r="AF37" i="13"/>
  <c r="AH37" i="13" s="1"/>
  <c r="E48" i="27" s="1"/>
  <c r="AF46" i="13"/>
  <c r="AH46" i="13" s="1"/>
  <c r="E57" i="27" s="1"/>
  <c r="AF29" i="13"/>
  <c r="AH29" i="13" s="1"/>
  <c r="E40" i="27" s="1"/>
  <c r="AF24" i="13"/>
  <c r="AG24" i="13" s="1"/>
  <c r="D34" i="27" s="1"/>
  <c r="AF25" i="13"/>
  <c r="AH25" i="13" s="1"/>
  <c r="E35" i="27" s="1"/>
  <c r="AF41" i="13"/>
  <c r="AH41" i="13" s="1"/>
  <c r="E52" i="27" s="1"/>
  <c r="AF131" i="13"/>
  <c r="AH131" i="13" s="1"/>
  <c r="E131" i="27" s="1"/>
  <c r="AF14" i="13"/>
  <c r="AG14" i="13" s="1"/>
  <c r="D20" i="27" s="1"/>
  <c r="AF124" i="13"/>
  <c r="AG124" i="13" s="1"/>
  <c r="D101" i="27" s="1"/>
  <c r="AF33" i="13"/>
  <c r="AH33" i="13" s="1"/>
  <c r="E43" i="27" s="1"/>
  <c r="AF23" i="13"/>
  <c r="AG23" i="13" s="1"/>
  <c r="D33" i="27" s="1"/>
  <c r="AF129" i="13"/>
  <c r="AG129" i="13" s="1"/>
  <c r="D114" i="27" s="1"/>
  <c r="AF11" i="13"/>
  <c r="AG11" i="13" s="1"/>
  <c r="D9" i="27" s="1"/>
  <c r="AF10" i="13"/>
  <c r="AH10" i="13" s="1"/>
  <c r="E11" i="27" s="1"/>
  <c r="AF4" i="13"/>
  <c r="AH4" i="13" s="1"/>
  <c r="E4" i="27" s="1"/>
  <c r="AF7" i="13"/>
  <c r="AG7" i="13" s="1"/>
  <c r="D7" i="27" s="1"/>
  <c r="AF126" i="13"/>
  <c r="AH126" i="13" s="1"/>
  <c r="E106" i="27" s="1"/>
  <c r="AF21" i="13"/>
  <c r="AH21" i="13" s="1"/>
  <c r="E27" i="27" s="1"/>
  <c r="AF119" i="13"/>
  <c r="AG119" i="13" s="1"/>
  <c r="D77" i="27" s="1"/>
  <c r="AF20" i="13"/>
  <c r="AG20" i="13" s="1"/>
  <c r="D26" i="27" s="1"/>
  <c r="AF19" i="13"/>
  <c r="AH19" i="13" s="1"/>
  <c r="E25" i="27" s="1"/>
  <c r="AF17" i="13"/>
  <c r="AH17" i="13" s="1"/>
  <c r="E23" i="27" s="1"/>
  <c r="AF9" i="13"/>
  <c r="AH9" i="13" s="1"/>
  <c r="E10" i="27" s="1"/>
  <c r="AF8" i="13"/>
  <c r="AG8" i="13" s="1"/>
  <c r="D8" i="27" s="1"/>
  <c r="AF31" i="13"/>
  <c r="AG31" i="13" s="1"/>
  <c r="D39" i="27" s="1"/>
  <c r="AF16" i="13"/>
  <c r="AH16" i="13" s="1"/>
  <c r="E22" i="27" s="1"/>
  <c r="AF127" i="13"/>
  <c r="AG127" i="13" s="1"/>
  <c r="D109" i="27" s="1"/>
  <c r="AF120" i="13"/>
  <c r="AG120" i="13" s="1"/>
  <c r="D79" i="27" s="1"/>
  <c r="AF125" i="13"/>
  <c r="AH125" i="13" s="1"/>
  <c r="E103" i="27" s="1"/>
  <c r="AF3" i="13"/>
  <c r="AH3" i="13" s="1"/>
  <c r="E3" i="27" s="1"/>
  <c r="AF128" i="13"/>
  <c r="AG128" i="13" s="1"/>
  <c r="D113" i="27" s="1"/>
  <c r="AF121" i="13"/>
  <c r="AH121" i="13" s="1"/>
  <c r="E81" i="27" s="1"/>
  <c r="AF123" i="13"/>
  <c r="AH123" i="13" s="1"/>
  <c r="E100" i="27" s="1"/>
  <c r="AF2" i="13"/>
  <c r="AH2" i="13" s="1"/>
  <c r="E2" i="27" s="1"/>
  <c r="AF6" i="13"/>
  <c r="AG6" i="13" s="1"/>
  <c r="D6" i="27" s="1"/>
  <c r="AF34" i="13"/>
  <c r="AH34" i="13" s="1"/>
  <c r="E45" i="27" s="1"/>
  <c r="AH97" i="13" l="1"/>
  <c r="E108" i="27" s="1"/>
  <c r="AH102" i="13"/>
  <c r="E110" i="27" s="1"/>
  <c r="AG19" i="13"/>
  <c r="D25" i="27" s="1"/>
  <c r="AH101" i="13"/>
  <c r="E107" i="27" s="1"/>
  <c r="AH120" i="13"/>
  <c r="E79" i="27" s="1"/>
  <c r="AH20" i="13"/>
  <c r="E26" i="27" s="1"/>
  <c r="AH100" i="13"/>
  <c r="E105" i="27" s="1"/>
  <c r="AH119" i="13"/>
  <c r="E77" i="27" s="1"/>
  <c r="AH83" i="13"/>
  <c r="E86" i="27" s="1"/>
  <c r="AH76" i="13"/>
  <c r="E75" i="27" s="1"/>
  <c r="AG2" i="13"/>
  <c r="D2" i="27" s="1"/>
  <c r="AG62" i="13"/>
  <c r="D73" i="27" s="1"/>
  <c r="AH111" i="13"/>
  <c r="E123" i="27" s="1"/>
  <c r="AG85" i="13"/>
  <c r="D88" i="27" s="1"/>
  <c r="AH11" i="13"/>
  <c r="E9" i="27" s="1"/>
  <c r="AG25" i="13"/>
  <c r="D35" i="27" s="1"/>
  <c r="AG106" i="13"/>
  <c r="D116" i="27" s="1"/>
  <c r="AH129" i="13"/>
  <c r="E114" i="27" s="1"/>
  <c r="AH47" i="13"/>
  <c r="E58" i="27" s="1"/>
  <c r="AG29" i="13"/>
  <c r="D40" i="27" s="1"/>
  <c r="AH30" i="13"/>
  <c r="E41" i="27" s="1"/>
  <c r="AG50" i="13"/>
  <c r="D12" i="27" s="1"/>
  <c r="AH28" i="13"/>
  <c r="E38" i="27" s="1"/>
  <c r="AH104" i="13"/>
  <c r="E112" i="27" s="1"/>
  <c r="AG132" i="13"/>
  <c r="D126" i="27" s="1"/>
  <c r="AH98" i="13"/>
  <c r="E102" i="27" s="1"/>
  <c r="AG59" i="13"/>
  <c r="D31" i="27" s="1"/>
  <c r="AH6" i="13"/>
  <c r="E6" i="27" s="1"/>
  <c r="AH67" i="13"/>
  <c r="E71" i="27" s="1"/>
  <c r="AH22" i="13"/>
  <c r="AG3" i="13"/>
  <c r="D3" i="27" s="1"/>
  <c r="AG72" i="13"/>
  <c r="D68" i="27" s="1"/>
  <c r="AG125" i="13"/>
  <c r="D103" i="27" s="1"/>
  <c r="AG10" i="13"/>
  <c r="D11" i="27" s="1"/>
  <c r="AG26" i="13"/>
  <c r="D36" i="27" s="1"/>
  <c r="AG73" i="13"/>
  <c r="D69" i="27" s="1"/>
  <c r="AG122" i="13"/>
  <c r="D85" i="27" s="1"/>
  <c r="AG118" i="13"/>
  <c r="D133" i="27" s="1"/>
  <c r="AG57" i="13"/>
  <c r="D29" i="27" s="1"/>
  <c r="AG75" i="13"/>
  <c r="D74" i="27" s="1"/>
  <c r="AG107" i="13"/>
  <c r="D118" i="27" s="1"/>
  <c r="AH23" i="13"/>
  <c r="E33" i="27" s="1"/>
  <c r="AH53" i="13"/>
  <c r="E15" i="27" s="1"/>
  <c r="AH63" i="13"/>
  <c r="E61" i="27" s="1"/>
  <c r="AG43" i="13"/>
  <c r="D54" i="27" s="1"/>
  <c r="AG90" i="13"/>
  <c r="D93" i="27" s="1"/>
  <c r="AH39" i="13"/>
  <c r="E50" i="27" s="1"/>
  <c r="AG9" i="13"/>
  <c r="D10" i="27" s="1"/>
  <c r="AG131" i="13"/>
  <c r="D131" i="27" s="1"/>
  <c r="AG55" i="13"/>
  <c r="D17" i="27" s="1"/>
  <c r="AG49" i="13"/>
  <c r="D60" i="27" s="1"/>
  <c r="AG77" i="13"/>
  <c r="D76" i="27" s="1"/>
  <c r="AG42" i="13"/>
  <c r="D53" i="27" s="1"/>
  <c r="AH127" i="13"/>
  <c r="E109" i="27" s="1"/>
  <c r="AH24" i="13"/>
  <c r="E34" i="27" s="1"/>
  <c r="AH65" i="13"/>
  <c r="E63" i="27" s="1"/>
  <c r="AG4" i="13"/>
  <c r="D4" i="27" s="1"/>
  <c r="AG61" i="13"/>
  <c r="D44" i="27" s="1"/>
  <c r="AG99" i="13"/>
  <c r="D104" i="27" s="1"/>
  <c r="AG17" i="13"/>
  <c r="D23" i="27" s="1"/>
  <c r="AG41" i="13"/>
  <c r="D52" i="27" s="1"/>
  <c r="AG56" i="13"/>
  <c r="D28" i="27" s="1"/>
  <c r="AG48" i="13"/>
  <c r="D59" i="27" s="1"/>
  <c r="AG114" i="13"/>
  <c r="D127" i="27" s="1"/>
  <c r="AH58" i="13"/>
  <c r="E30" i="27" s="1"/>
  <c r="AH94" i="13"/>
  <c r="E97" i="27" s="1"/>
  <c r="AH31" i="13"/>
  <c r="E39" i="27" s="1"/>
  <c r="AH124" i="13"/>
  <c r="E101" i="27" s="1"/>
  <c r="AH69" i="13"/>
  <c r="AH86" i="13"/>
  <c r="E89" i="27" s="1"/>
  <c r="AH110" i="13"/>
  <c r="E121" i="27" s="1"/>
  <c r="AG123" i="13"/>
  <c r="D100" i="27" s="1"/>
  <c r="AG21" i="13"/>
  <c r="D27" i="27" s="1"/>
  <c r="AG46" i="13"/>
  <c r="D57" i="27" s="1"/>
  <c r="AG80" i="13"/>
  <c r="D82" i="27" s="1"/>
  <c r="AG84" i="13"/>
  <c r="D87" i="27" s="1"/>
  <c r="AG79" i="13"/>
  <c r="D80" i="27" s="1"/>
  <c r="AG109" i="13"/>
  <c r="D119" i="27" s="1"/>
  <c r="AH8" i="13"/>
  <c r="E8" i="27" s="1"/>
  <c r="AH14" i="13"/>
  <c r="E20" i="27" s="1"/>
  <c r="AH54" i="13"/>
  <c r="E16" i="27" s="1"/>
  <c r="AH82" i="13"/>
  <c r="E84" i="27" s="1"/>
  <c r="AH105" i="13"/>
  <c r="E115" i="27" s="1"/>
  <c r="AH13" i="13"/>
  <c r="E19" i="27" s="1"/>
  <c r="AG121" i="13"/>
  <c r="D81" i="27" s="1"/>
  <c r="AG126" i="13"/>
  <c r="D106" i="27" s="1"/>
  <c r="AG37" i="13"/>
  <c r="D48" i="27" s="1"/>
  <c r="AG51" i="13"/>
  <c r="D13" i="27" s="1"/>
  <c r="AG89" i="13"/>
  <c r="D92" i="27" s="1"/>
  <c r="AG64" i="13"/>
  <c r="D62" i="27" s="1"/>
  <c r="AG103" i="13"/>
  <c r="D111" i="27" s="1"/>
  <c r="AG108" i="13"/>
  <c r="D117" i="27" s="1"/>
  <c r="AG32" i="13"/>
  <c r="D42" i="27" s="1"/>
  <c r="AG16" i="13"/>
  <c r="D22" i="27" s="1"/>
  <c r="AG33" i="13"/>
  <c r="D43" i="27" s="1"/>
  <c r="AG81" i="13"/>
  <c r="D83" i="27" s="1"/>
  <c r="AG60" i="13"/>
  <c r="D32" i="27" s="1"/>
  <c r="AG71" i="13"/>
  <c r="D67" i="27" s="1"/>
  <c r="AG87" i="13"/>
  <c r="D90" i="27" s="1"/>
  <c r="AG117" i="13"/>
  <c r="D130" i="27" s="1"/>
  <c r="AH128" i="13"/>
  <c r="E113" i="27" s="1"/>
  <c r="AH7" i="13"/>
  <c r="E7" i="27" s="1"/>
  <c r="AH38" i="13"/>
  <c r="E49" i="27" s="1"/>
  <c r="AH116" i="13"/>
  <c r="E129" i="27" s="1"/>
  <c r="AH70" i="13"/>
  <c r="E66" i="27" s="1"/>
  <c r="AH66" i="13"/>
  <c r="E64" i="27" s="1"/>
  <c r="AH113" i="13"/>
  <c r="E124" i="27" s="1"/>
  <c r="AH133" i="13"/>
  <c r="E132" i="27" s="1"/>
  <c r="M2" i="20" l="1"/>
  <c r="N2" i="20" s="1"/>
  <c r="E65" i="27"/>
  <c r="P2" i="20" s="1"/>
  <c r="Q2" i="20" s="1"/>
  <c r="E122" i="27"/>
  <c r="P48" i="13"/>
  <c r="P49" i="13"/>
  <c r="P58" i="13"/>
  <c r="P57" i="13"/>
  <c r="P61" i="13"/>
  <c r="P51" i="13"/>
  <c r="P60" i="13"/>
  <c r="P59" i="13"/>
  <c r="P53" i="13"/>
  <c r="P50" i="13"/>
  <c r="P56" i="13"/>
  <c r="P55" i="13"/>
  <c r="P54" i="13"/>
  <c r="P52" i="13"/>
  <c r="P67" i="13"/>
  <c r="P92" i="13"/>
  <c r="P69" i="13"/>
  <c r="P73" i="13"/>
  <c r="P101" i="13"/>
  <c r="P84" i="13"/>
  <c r="P64" i="13"/>
  <c r="P66" i="13"/>
  <c r="P90" i="13"/>
  <c r="P77" i="13"/>
  <c r="P94" i="13"/>
  <c r="P98" i="13"/>
  <c r="P87" i="13"/>
  <c r="P103" i="13"/>
  <c r="P105" i="13"/>
  <c r="P85" i="13"/>
  <c r="P104" i="13"/>
  <c r="P106" i="13"/>
  <c r="P79" i="13"/>
  <c r="P108" i="13"/>
  <c r="P118" i="13"/>
  <c r="P107" i="13"/>
  <c r="P100" i="13"/>
  <c r="P109" i="13"/>
  <c r="P133" i="13"/>
  <c r="P132" i="13"/>
  <c r="P22" i="13"/>
  <c r="P113" i="13"/>
  <c r="P110" i="13"/>
  <c r="P99" i="13"/>
  <c r="P102" i="13"/>
  <c r="P117" i="13"/>
  <c r="P114" i="13"/>
  <c r="P111" i="13"/>
  <c r="AG34" i="13" l="1"/>
  <c r="D45" i="27" s="1"/>
  <c r="P12" i="13" l="1"/>
  <c r="P6" i="13"/>
  <c r="P2" i="13"/>
  <c r="P3" i="13"/>
  <c r="P16" i="13"/>
  <c r="P31" i="13"/>
  <c r="P8" i="13"/>
  <c r="P9" i="13"/>
  <c r="P17" i="13"/>
  <c r="P19" i="13"/>
  <c r="P20" i="13"/>
  <c r="P18" i="13"/>
  <c r="P21" i="13"/>
  <c r="P7" i="13"/>
  <c r="P4" i="13"/>
  <c r="P10" i="13"/>
  <c r="P11" i="13"/>
  <c r="P35" i="13"/>
  <c r="P36" i="13"/>
  <c r="P23" i="13"/>
  <c r="P33" i="13"/>
  <c r="P27" i="13"/>
  <c r="P14" i="13"/>
  <c r="P41" i="13"/>
  <c r="P25" i="13"/>
  <c r="P24" i="13"/>
  <c r="P29" i="13"/>
  <c r="P46" i="13"/>
  <c r="P123" i="13"/>
  <c r="P121" i="13"/>
  <c r="P128" i="13"/>
  <c r="P125" i="13"/>
  <c r="P120" i="13"/>
  <c r="P127" i="13"/>
  <c r="P126" i="13"/>
  <c r="P129" i="13"/>
  <c r="P130" i="13"/>
  <c r="P124" i="13"/>
  <c r="P131" i="13"/>
  <c r="P119" i="13"/>
  <c r="P44" i="13"/>
  <c r="P47" i="13"/>
  <c r="P81" i="13"/>
  <c r="P83" i="13"/>
  <c r="P80" i="13"/>
  <c r="P86" i="13"/>
  <c r="P82" i="13"/>
  <c r="P39" i="13"/>
  <c r="P45" i="13"/>
  <c r="P32" i="13"/>
  <c r="P13" i="13"/>
  <c r="P42" i="13"/>
  <c r="P40" i="13"/>
  <c r="P65" i="13"/>
  <c r="P37" i="13"/>
  <c r="P38" i="13"/>
  <c r="P5" i="13"/>
  <c r="P43" i="13"/>
  <c r="P26" i="13"/>
  <c r="P30" i="13"/>
  <c r="P28" i="13"/>
  <c r="P15" i="13"/>
  <c r="P97" i="13"/>
  <c r="P91" i="13"/>
  <c r="P68" i="13"/>
  <c r="P93" i="13"/>
  <c r="P74" i="13"/>
  <c r="P78" i="13"/>
  <c r="P62" i="13"/>
  <c r="P71" i="13"/>
  <c r="P89" i="13"/>
  <c r="P88" i="13"/>
  <c r="P95" i="13"/>
  <c r="P70" i="13"/>
  <c r="P72" i="13"/>
  <c r="P63" i="13"/>
  <c r="P76" i="13"/>
  <c r="P75" i="13"/>
  <c r="P96" i="13"/>
  <c r="P112" i="13"/>
  <c r="P116" i="13"/>
  <c r="P115" i="13"/>
  <c r="P122" i="13"/>
  <c r="P34" i="13"/>
  <c r="AK186" i="8" l="1"/>
  <c r="AJ186" i="8"/>
  <c r="AK185" i="8"/>
  <c r="AJ185" i="8"/>
  <c r="Z185" i="8"/>
  <c r="AK184" i="8"/>
  <c r="AJ184" i="8"/>
  <c r="Z184" i="8"/>
  <c r="AK183" i="8"/>
  <c r="AJ183" i="8"/>
  <c r="Z183" i="8"/>
  <c r="AK182" i="8"/>
  <c r="AJ182" i="8"/>
  <c r="Z182" i="8"/>
  <c r="AH181" i="8"/>
  <c r="AG181" i="8"/>
  <c r="AF181" i="8"/>
  <c r="AE181" i="8"/>
  <c r="AD181" i="8"/>
  <c r="AC181" i="8"/>
  <c r="AB181" i="8"/>
  <c r="Z181" i="8"/>
  <c r="Z180" i="8"/>
  <c r="AH180" i="8" s="1"/>
  <c r="AK179" i="8"/>
  <c r="AJ179" i="8"/>
  <c r="Z179" i="8"/>
  <c r="AK178" i="8"/>
  <c r="AJ178" i="8"/>
  <c r="Z178" i="8"/>
  <c r="AK177" i="8"/>
  <c r="AJ177" i="8"/>
  <c r="Z177" i="8"/>
  <c r="Z176" i="8"/>
  <c r="AH176" i="8" s="1"/>
  <c r="AK175" i="8"/>
  <c r="AJ175" i="8"/>
  <c r="Z175" i="8"/>
  <c r="AK174" i="8"/>
  <c r="AJ174" i="8"/>
  <c r="Z174" i="8"/>
  <c r="Z173" i="8"/>
  <c r="AA173" i="8" s="1"/>
  <c r="Z172" i="8"/>
  <c r="AH172" i="8" s="1"/>
  <c r="AK171" i="8"/>
  <c r="AJ171" i="8"/>
  <c r="Z171" i="8"/>
  <c r="AK170" i="8"/>
  <c r="AJ170" i="8"/>
  <c r="Z170" i="8"/>
  <c r="Z169" i="8"/>
  <c r="AH169" i="8" s="1"/>
  <c r="Z168" i="8"/>
  <c r="AH168" i="8" s="1"/>
  <c r="AK167" i="8"/>
  <c r="AJ167" i="8"/>
  <c r="Z167" i="8"/>
  <c r="Z166" i="8"/>
  <c r="AH166" i="8" s="1"/>
  <c r="Z165" i="8"/>
  <c r="AC165" i="8" s="1"/>
  <c r="AH164" i="8"/>
  <c r="AG164" i="8"/>
  <c r="AF164" i="8"/>
  <c r="AE164" i="8"/>
  <c r="AD164" i="8"/>
  <c r="AC164" i="8"/>
  <c r="AB164" i="8"/>
  <c r="Z164" i="8"/>
  <c r="AK163" i="8"/>
  <c r="AJ163" i="8"/>
  <c r="Z163" i="8"/>
  <c r="AK162" i="8"/>
  <c r="AJ162" i="8"/>
  <c r="Z162" i="8"/>
  <c r="AK161" i="8"/>
  <c r="AJ161" i="8"/>
  <c r="Z161" i="8"/>
  <c r="AK160" i="8"/>
  <c r="AJ160" i="8"/>
  <c r="Z160" i="8"/>
  <c r="AK159" i="8"/>
  <c r="AJ159" i="8"/>
  <c r="Z159" i="8"/>
  <c r="AK158" i="8"/>
  <c r="AJ158" i="8"/>
  <c r="Z158" i="8"/>
  <c r="AK157" i="8"/>
  <c r="AJ157" i="8"/>
  <c r="Z157" i="8"/>
  <c r="AJ156" i="8"/>
  <c r="AL156" i="8" s="1"/>
  <c r="AM156" i="8" s="1"/>
  <c r="O156" i="8"/>
  <c r="T156" i="8" s="1"/>
  <c r="AJ155" i="8"/>
  <c r="AL155" i="8" s="1"/>
  <c r="AM155" i="8" s="1"/>
  <c r="O155" i="8"/>
  <c r="T155" i="8" s="1"/>
  <c r="AM154" i="8"/>
  <c r="O154" i="8"/>
  <c r="T154" i="8" s="1"/>
  <c r="AJ153" i="8"/>
  <c r="AL153" i="8" s="1"/>
  <c r="AM153" i="8" s="1"/>
  <c r="O153" i="8"/>
  <c r="T153" i="8" s="1"/>
  <c r="AJ152" i="8"/>
  <c r="AL152" i="8" s="1"/>
  <c r="AM152" i="8" s="1"/>
  <c r="O152" i="8"/>
  <c r="T152" i="8" s="1"/>
  <c r="AJ151" i="8"/>
  <c r="AL151" i="8" s="1"/>
  <c r="AM151" i="8" s="1"/>
  <c r="O151" i="8"/>
  <c r="T151" i="8" s="1"/>
  <c r="AJ150" i="8"/>
  <c r="AL150" i="8" s="1"/>
  <c r="AM150" i="8" s="1"/>
  <c r="O150" i="8"/>
  <c r="T150" i="8" s="1"/>
  <c r="AJ149" i="8"/>
  <c r="AL149" i="8" s="1"/>
  <c r="AM149" i="8" s="1"/>
  <c r="O149" i="8"/>
  <c r="T149" i="8" s="1"/>
  <c r="AJ148" i="8"/>
  <c r="AL148" i="8" s="1"/>
  <c r="AM148" i="8" s="1"/>
  <c r="O148" i="8"/>
  <c r="T148" i="8" s="1"/>
  <c r="AJ147" i="8"/>
  <c r="AL147" i="8" s="1"/>
  <c r="AM147" i="8" s="1"/>
  <c r="O147" i="8"/>
  <c r="T147" i="8" s="1"/>
  <c r="AJ146" i="8"/>
  <c r="AL146" i="8" s="1"/>
  <c r="AM146" i="8" s="1"/>
  <c r="O146" i="8"/>
  <c r="T146" i="8" s="1"/>
  <c r="AJ145" i="8"/>
  <c r="AL145" i="8" s="1"/>
  <c r="AM145" i="8" s="1"/>
  <c r="O145" i="8"/>
  <c r="T145" i="8" s="1"/>
  <c r="AJ144" i="8"/>
  <c r="AL144" i="8" s="1"/>
  <c r="AM144" i="8" s="1"/>
  <c r="O144" i="8"/>
  <c r="T144" i="8" s="1"/>
  <c r="Z143" i="8"/>
  <c r="AA143" i="8" s="1"/>
  <c r="O143" i="8"/>
  <c r="T143" i="8" s="1"/>
  <c r="Z142" i="8"/>
  <c r="AF142" i="8" s="1"/>
  <c r="O142" i="8"/>
  <c r="T142" i="8" s="1"/>
  <c r="AJ141" i="8"/>
  <c r="AL141" i="8" s="1"/>
  <c r="AM141" i="8" s="1"/>
  <c r="O141" i="8"/>
  <c r="T141" i="8" s="1"/>
  <c r="AJ140" i="8"/>
  <c r="AL140" i="8" s="1"/>
  <c r="AM140" i="8" s="1"/>
  <c r="O140" i="8"/>
  <c r="T140" i="8" s="1"/>
  <c r="AJ139" i="8"/>
  <c r="AL139" i="8" s="1"/>
  <c r="AM139" i="8" s="1"/>
  <c r="O139" i="8"/>
  <c r="T139" i="8" s="1"/>
  <c r="AJ138" i="8"/>
  <c r="AL138" i="8" s="1"/>
  <c r="AM138" i="8" s="1"/>
  <c r="O138" i="8"/>
  <c r="T138" i="8" s="1"/>
  <c r="AJ137" i="8"/>
  <c r="AL137" i="8" s="1"/>
  <c r="AM137" i="8" s="1"/>
  <c r="O137" i="8"/>
  <c r="T137" i="8" s="1"/>
  <c r="Z136" i="8"/>
  <c r="O136" i="8"/>
  <c r="T136" i="8" s="1"/>
  <c r="AJ135" i="8"/>
  <c r="AL135" i="8" s="1"/>
  <c r="AM135" i="8" s="1"/>
  <c r="O135" i="8"/>
  <c r="T135" i="8" s="1"/>
  <c r="AJ134" i="8"/>
  <c r="AL134" i="8" s="1"/>
  <c r="AM134" i="8" s="1"/>
  <c r="Z134" i="8"/>
  <c r="O134" i="8"/>
  <c r="T134" i="8" s="1"/>
  <c r="AJ133" i="8"/>
  <c r="AL133" i="8" s="1"/>
  <c r="AM133" i="8" s="1"/>
  <c r="Z133" i="8"/>
  <c r="O133" i="8"/>
  <c r="T133" i="8" s="1"/>
  <c r="AJ132" i="8"/>
  <c r="AL132" i="8" s="1"/>
  <c r="AM132" i="8" s="1"/>
  <c r="Z132" i="8"/>
  <c r="O132" i="8"/>
  <c r="T132" i="8" s="1"/>
  <c r="AH131" i="8"/>
  <c r="AG131" i="8"/>
  <c r="AF131" i="8"/>
  <c r="AE131" i="8"/>
  <c r="AD131" i="8"/>
  <c r="AC131" i="8"/>
  <c r="AB131" i="8"/>
  <c r="Z131" i="8"/>
  <c r="O131" i="8"/>
  <c r="T131" i="8" s="1"/>
  <c r="AJ130" i="8"/>
  <c r="AL130" i="8" s="1"/>
  <c r="AM130" i="8" s="1"/>
  <c r="Z130" i="8"/>
  <c r="O130" i="8"/>
  <c r="T130" i="8" s="1"/>
  <c r="AJ129" i="8"/>
  <c r="AL129" i="8" s="1"/>
  <c r="AM129" i="8" s="1"/>
  <c r="Z129" i="8"/>
  <c r="O129" i="8"/>
  <c r="T129" i="8" s="1"/>
  <c r="AJ128" i="8"/>
  <c r="AL128" i="8" s="1"/>
  <c r="AM128" i="8" s="1"/>
  <c r="Z128" i="8"/>
  <c r="O128" i="8"/>
  <c r="T128" i="8" s="1"/>
  <c r="Z127" i="8"/>
  <c r="AH127" i="8" s="1"/>
  <c r="O127" i="8"/>
  <c r="T127" i="8" s="1"/>
  <c r="AJ126" i="8"/>
  <c r="AL126" i="8" s="1"/>
  <c r="AM126" i="8" s="1"/>
  <c r="Z126" i="8"/>
  <c r="O126" i="8"/>
  <c r="T126" i="8" s="1"/>
  <c r="AH125" i="8"/>
  <c r="AG125" i="8"/>
  <c r="AF125" i="8"/>
  <c r="AE125" i="8"/>
  <c r="AD125" i="8"/>
  <c r="AC125" i="8"/>
  <c r="AB125" i="8"/>
  <c r="Z125" i="8"/>
  <c r="O125" i="8"/>
  <c r="T125" i="8" s="1"/>
  <c r="AJ124" i="8"/>
  <c r="AL124" i="8" s="1"/>
  <c r="AM124" i="8" s="1"/>
  <c r="Z124" i="8"/>
  <c r="O124" i="8"/>
  <c r="T124" i="8" s="1"/>
  <c r="Z123" i="8"/>
  <c r="AC123" i="8" s="1"/>
  <c r="O123" i="8"/>
  <c r="T123" i="8" s="1"/>
  <c r="AJ122" i="8"/>
  <c r="AL122" i="8" s="1"/>
  <c r="AM122" i="8" s="1"/>
  <c r="Z122" i="8"/>
  <c r="O122" i="8"/>
  <c r="T122" i="8" s="1"/>
  <c r="AJ121" i="8"/>
  <c r="AL121" i="8" s="1"/>
  <c r="AM121" i="8" s="1"/>
  <c r="Z121" i="8"/>
  <c r="O121" i="8"/>
  <c r="T121" i="8" s="1"/>
  <c r="AJ120" i="8"/>
  <c r="AL120" i="8" s="1"/>
  <c r="AM120" i="8" s="1"/>
  <c r="Z120" i="8"/>
  <c r="O120" i="8"/>
  <c r="T120" i="8" s="1"/>
  <c r="Z119" i="8"/>
  <c r="AF119" i="8" s="1"/>
  <c r="O119" i="8"/>
  <c r="T119" i="8" s="1"/>
  <c r="Z118" i="8"/>
  <c r="AH118" i="8" s="1"/>
  <c r="O118" i="8"/>
  <c r="T118" i="8" s="1"/>
  <c r="AJ117" i="8"/>
  <c r="AL117" i="8" s="1"/>
  <c r="AM117" i="8" s="1"/>
  <c r="Z117" i="8"/>
  <c r="O117" i="8"/>
  <c r="T117" i="8" s="1"/>
  <c r="AH116" i="8"/>
  <c r="AG116" i="8"/>
  <c r="AF116" i="8"/>
  <c r="AE116" i="8"/>
  <c r="AD116" i="8"/>
  <c r="AC116" i="8"/>
  <c r="AB116" i="8"/>
  <c r="Z116" i="8"/>
  <c r="O116" i="8"/>
  <c r="T116" i="8" s="1"/>
  <c r="AJ115" i="8"/>
  <c r="AL115" i="8" s="1"/>
  <c r="AM115" i="8" s="1"/>
  <c r="Z115" i="8"/>
  <c r="O115" i="8"/>
  <c r="T115" i="8" s="1"/>
  <c r="AJ114" i="8"/>
  <c r="AL114" i="8" s="1"/>
  <c r="AM114" i="8" s="1"/>
  <c r="Z114" i="8"/>
  <c r="O114" i="8"/>
  <c r="T114" i="8" s="1"/>
  <c r="AJ113" i="8"/>
  <c r="AL113" i="8" s="1"/>
  <c r="AM113" i="8" s="1"/>
  <c r="Z113" i="8"/>
  <c r="O113" i="8"/>
  <c r="T113" i="8" s="1"/>
  <c r="AJ112" i="8"/>
  <c r="AL112" i="8" s="1"/>
  <c r="AM112" i="8" s="1"/>
  <c r="Z112" i="8"/>
  <c r="O112" i="8"/>
  <c r="T112" i="8" s="1"/>
  <c r="AJ111" i="8"/>
  <c r="AL111" i="8" s="1"/>
  <c r="AM111" i="8" s="1"/>
  <c r="Z111" i="8"/>
  <c r="O111" i="8"/>
  <c r="T111" i="8" s="1"/>
  <c r="AH110" i="8"/>
  <c r="AG110" i="8"/>
  <c r="AF110" i="8"/>
  <c r="AE110" i="8"/>
  <c r="AD110" i="8"/>
  <c r="AC110" i="8"/>
  <c r="AB110" i="8"/>
  <c r="Z110" i="8"/>
  <c r="O110" i="8"/>
  <c r="T110" i="8" s="1"/>
  <c r="AJ109" i="8"/>
  <c r="AL109" i="8" s="1"/>
  <c r="AM109" i="8" s="1"/>
  <c r="Z109" i="8"/>
  <c r="O109" i="8"/>
  <c r="T109" i="8" s="1"/>
  <c r="AJ108" i="8"/>
  <c r="AL108" i="8" s="1"/>
  <c r="AM108" i="8" s="1"/>
  <c r="Z108" i="8"/>
  <c r="O108" i="8"/>
  <c r="T108" i="8" s="1"/>
  <c r="AH107" i="8"/>
  <c r="AG107" i="8"/>
  <c r="AF107" i="8"/>
  <c r="AE107" i="8"/>
  <c r="AD107" i="8"/>
  <c r="AC107" i="8"/>
  <c r="AB107" i="8"/>
  <c r="Z107" i="8"/>
  <c r="O107" i="8"/>
  <c r="T107" i="8" s="1"/>
  <c r="AH106" i="8"/>
  <c r="AG106" i="8"/>
  <c r="AF106" i="8"/>
  <c r="AE106" i="8"/>
  <c r="AD106" i="8"/>
  <c r="AC106" i="8"/>
  <c r="AB106" i="8"/>
  <c r="Z106" i="8"/>
  <c r="O106" i="8"/>
  <c r="T106" i="8" s="1"/>
  <c r="Z105" i="8"/>
  <c r="AH105" i="8" s="1"/>
  <c r="O105" i="8"/>
  <c r="T105" i="8" s="1"/>
  <c r="AJ104" i="8"/>
  <c r="AL104" i="8" s="1"/>
  <c r="AM104" i="8" s="1"/>
  <c r="Z104" i="8"/>
  <c r="O104" i="8"/>
  <c r="T104" i="8" s="1"/>
  <c r="AH103" i="8"/>
  <c r="AG103" i="8"/>
  <c r="AF103" i="8"/>
  <c r="AE103" i="8"/>
  <c r="AD103" i="8"/>
  <c r="AC103" i="8"/>
  <c r="AB103" i="8"/>
  <c r="Z103" i="8"/>
  <c r="O103" i="8"/>
  <c r="T103" i="8" s="1"/>
  <c r="AH102" i="8"/>
  <c r="AG102" i="8"/>
  <c r="AF102" i="8"/>
  <c r="AE102" i="8"/>
  <c r="AD102" i="8"/>
  <c r="AC102" i="8"/>
  <c r="AB102" i="8"/>
  <c r="Z102" i="8"/>
  <c r="O102" i="8"/>
  <c r="T102" i="8" s="1"/>
  <c r="Z101" i="8"/>
  <c r="AH101" i="8" s="1"/>
  <c r="O101" i="8"/>
  <c r="T101" i="8" s="1"/>
  <c r="AK100" i="8"/>
  <c r="AJ100" i="8"/>
  <c r="Z100" i="8"/>
  <c r="O100" i="8"/>
  <c r="T100" i="8" s="1"/>
  <c r="AK99" i="8"/>
  <c r="AJ99" i="8"/>
  <c r="Z99" i="8"/>
  <c r="O99" i="8"/>
  <c r="T99" i="8" s="1"/>
  <c r="AK98" i="8"/>
  <c r="AJ98" i="8"/>
  <c r="Z98" i="8"/>
  <c r="O98" i="8"/>
  <c r="T98" i="8" s="1"/>
  <c r="AK97" i="8"/>
  <c r="AJ97" i="8"/>
  <c r="O97" i="8"/>
  <c r="T97" i="8" s="1"/>
  <c r="AK96" i="8"/>
  <c r="AJ96" i="8"/>
  <c r="Z96" i="8"/>
  <c r="O96" i="8"/>
  <c r="T96" i="8" s="1"/>
  <c r="AH95" i="8"/>
  <c r="AG95" i="8"/>
  <c r="AF95" i="8"/>
  <c r="AE95" i="8"/>
  <c r="AD95" i="8"/>
  <c r="AC95" i="8"/>
  <c r="AB95" i="8"/>
  <c r="O95" i="8"/>
  <c r="T95" i="8" s="1"/>
  <c r="AK94" i="8"/>
  <c r="AJ94" i="8"/>
  <c r="Z94" i="8"/>
  <c r="O94" i="8"/>
  <c r="T94" i="8" s="1"/>
  <c r="AH93" i="8"/>
  <c r="AG93" i="8"/>
  <c r="AF93" i="8"/>
  <c r="AE93" i="8"/>
  <c r="AD93" i="8"/>
  <c r="AC93" i="8"/>
  <c r="AB93" i="8"/>
  <c r="AA93" i="8"/>
  <c r="O93" i="8"/>
  <c r="T93" i="8" s="1"/>
  <c r="Z92" i="8"/>
  <c r="AA92" i="8" s="1"/>
  <c r="O92" i="8"/>
  <c r="T92" i="8" s="1"/>
  <c r="Z91" i="8"/>
  <c r="AH91" i="8" s="1"/>
  <c r="O91" i="8"/>
  <c r="T91" i="8" s="1"/>
  <c r="Z90" i="8"/>
  <c r="O90" i="8"/>
  <c r="T90" i="8" s="1"/>
  <c r="AK89" i="8"/>
  <c r="AJ89" i="8"/>
  <c r="Z89" i="8"/>
  <c r="O89" i="8"/>
  <c r="T89" i="8" s="1"/>
  <c r="Z88" i="8"/>
  <c r="AC88" i="8" s="1"/>
  <c r="O88" i="8"/>
  <c r="T88" i="8" s="1"/>
  <c r="Z87" i="8"/>
  <c r="AE87" i="8" s="1"/>
  <c r="O87" i="8"/>
  <c r="T87" i="8" s="1"/>
  <c r="Z86" i="8"/>
  <c r="AC86" i="8" s="1"/>
  <c r="O86" i="8"/>
  <c r="T86" i="8" s="1"/>
  <c r="Z85" i="8"/>
  <c r="AH85" i="8" s="1"/>
  <c r="O85" i="8"/>
  <c r="T85" i="8" s="1"/>
  <c r="Z84" i="8"/>
  <c r="AC84" i="8" s="1"/>
  <c r="O84" i="8"/>
  <c r="T84" i="8" s="1"/>
  <c r="Z83" i="8"/>
  <c r="AH83" i="8" s="1"/>
  <c r="O83" i="8"/>
  <c r="T83" i="8" s="1"/>
  <c r="Z82" i="8"/>
  <c r="AC82" i="8" s="1"/>
  <c r="O82" i="8"/>
  <c r="T82" i="8" s="1"/>
  <c r="AK81" i="8"/>
  <c r="AJ81" i="8"/>
  <c r="Z81" i="8"/>
  <c r="O81" i="8"/>
  <c r="T81" i="8" s="1"/>
  <c r="Z80" i="8"/>
  <c r="AH80" i="8" s="1"/>
  <c r="O80" i="8"/>
  <c r="T80" i="8" s="1"/>
  <c r="Z79" i="8"/>
  <c r="AE79" i="8" s="1"/>
  <c r="O79" i="8"/>
  <c r="T79" i="8" s="1"/>
  <c r="Z78" i="8"/>
  <c r="AH78" i="8" s="1"/>
  <c r="O78" i="8"/>
  <c r="T78" i="8" s="1"/>
  <c r="Z77" i="8"/>
  <c r="AG77" i="8" s="1"/>
  <c r="O77" i="8"/>
  <c r="T77" i="8" s="1"/>
  <c r="Z76" i="8"/>
  <c r="AH76" i="8" s="1"/>
  <c r="O76" i="8"/>
  <c r="T76" i="8" s="1"/>
  <c r="Z75" i="8"/>
  <c r="AG75" i="8" s="1"/>
  <c r="O75" i="8"/>
  <c r="T75" i="8" s="1"/>
  <c r="Z74" i="8"/>
  <c r="AH74" i="8" s="1"/>
  <c r="O74" i="8"/>
  <c r="T74" i="8" s="1"/>
  <c r="Z73" i="8"/>
  <c r="AH73" i="8" s="1"/>
  <c r="O73" i="8"/>
  <c r="T73" i="8" s="1"/>
  <c r="Z72" i="8"/>
  <c r="AH72" i="8" s="1"/>
  <c r="O72" i="8"/>
  <c r="T72" i="8" s="1"/>
  <c r="AK71" i="8"/>
  <c r="AJ71" i="8"/>
  <c r="Z71" i="8"/>
  <c r="O71" i="8"/>
  <c r="T71" i="8" s="1"/>
  <c r="Z70" i="8"/>
  <c r="O70" i="8"/>
  <c r="T70" i="8" s="1"/>
  <c r="Z69" i="8"/>
  <c r="AH69" i="8" s="1"/>
  <c r="O69" i="8"/>
  <c r="T69" i="8" s="1"/>
  <c r="Z68" i="8"/>
  <c r="O68" i="8"/>
  <c r="T68" i="8" s="1"/>
  <c r="Z67" i="8"/>
  <c r="AG67" i="8" s="1"/>
  <c r="O67" i="8"/>
  <c r="T67" i="8" s="1"/>
  <c r="Z66" i="8"/>
  <c r="AH66" i="8" s="1"/>
  <c r="O66" i="8"/>
  <c r="T66" i="8" s="1"/>
  <c r="Z65" i="8"/>
  <c r="AE65" i="8" s="1"/>
  <c r="O65" i="8"/>
  <c r="T65" i="8" s="1"/>
  <c r="AH64" i="8"/>
  <c r="AG64" i="8"/>
  <c r="AF64" i="8"/>
  <c r="AE64" i="8"/>
  <c r="AD64" i="8"/>
  <c r="AC64" i="8"/>
  <c r="AB64" i="8"/>
  <c r="AA64" i="8"/>
  <c r="O64" i="8"/>
  <c r="T64" i="8" s="1"/>
  <c r="AK63" i="8"/>
  <c r="AJ63" i="8"/>
  <c r="Z63" i="8"/>
  <c r="O63" i="8"/>
  <c r="T63" i="8" s="1"/>
  <c r="AH62" i="8"/>
  <c r="AG62" i="8"/>
  <c r="AF62" i="8"/>
  <c r="AE62" i="8"/>
  <c r="AD62" i="8"/>
  <c r="AC62" i="8"/>
  <c r="AB62" i="8"/>
  <c r="O62" i="8"/>
  <c r="T62" i="8" s="1"/>
  <c r="AK61" i="8"/>
  <c r="AJ61" i="8"/>
  <c r="Z61" i="8"/>
  <c r="O61" i="8"/>
  <c r="T61" i="8" s="1"/>
  <c r="AK60" i="8"/>
  <c r="AJ60" i="8"/>
  <c r="Z60" i="8"/>
  <c r="O60" i="8"/>
  <c r="T60" i="8" s="1"/>
  <c r="AK59" i="8"/>
  <c r="AJ59" i="8"/>
  <c r="Z59" i="8"/>
  <c r="O59" i="8"/>
  <c r="T59" i="8" s="1"/>
  <c r="AK58" i="8"/>
  <c r="AJ58" i="8"/>
  <c r="Z58" i="8"/>
  <c r="O58" i="8"/>
  <c r="T58" i="8" s="1"/>
  <c r="Z57" i="8"/>
  <c r="AH57" i="8" s="1"/>
  <c r="O57" i="8"/>
  <c r="T57" i="8" s="1"/>
  <c r="Z56" i="8"/>
  <c r="AC56" i="8" s="1"/>
  <c r="O56" i="8"/>
  <c r="T56" i="8" s="1"/>
  <c r="AK55" i="8"/>
  <c r="AJ55" i="8"/>
  <c r="Z55" i="8"/>
  <c r="O55" i="8"/>
  <c r="T55" i="8" s="1"/>
  <c r="Z54" i="8"/>
  <c r="AH54" i="8" s="1"/>
  <c r="O54" i="8"/>
  <c r="T54" i="8" s="1"/>
  <c r="AK53" i="8"/>
  <c r="AJ53" i="8"/>
  <c r="Z53" i="8"/>
  <c r="O53" i="8"/>
  <c r="T53" i="8" s="1"/>
  <c r="Z52" i="8"/>
  <c r="AD52" i="8" s="1"/>
  <c r="O52" i="8"/>
  <c r="T52" i="8" s="1"/>
  <c r="Z51" i="8"/>
  <c r="AG51" i="8" s="1"/>
  <c r="O51" i="8"/>
  <c r="T51" i="8" s="1"/>
  <c r="AK50" i="8"/>
  <c r="AJ50" i="8"/>
  <c r="Z50" i="8"/>
  <c r="O50" i="8"/>
  <c r="T50" i="8" s="1"/>
  <c r="AH49" i="8"/>
  <c r="AG49" i="8"/>
  <c r="AF49" i="8"/>
  <c r="AE49" i="8"/>
  <c r="AD49" i="8"/>
  <c r="AC49" i="8"/>
  <c r="AB49" i="8"/>
  <c r="O49" i="8"/>
  <c r="T49" i="8" s="1"/>
  <c r="AK48" i="8"/>
  <c r="AJ48" i="8"/>
  <c r="Z48" i="8"/>
  <c r="O48" i="8"/>
  <c r="T48" i="8" s="1"/>
  <c r="AK47" i="8"/>
  <c r="AJ47" i="8"/>
  <c r="O47" i="8"/>
  <c r="T47" i="8" s="1"/>
  <c r="Z46" i="8"/>
  <c r="AH46" i="8" s="1"/>
  <c r="O46" i="8"/>
  <c r="T46" i="8" s="1"/>
  <c r="AK45" i="8"/>
  <c r="AJ45" i="8"/>
  <c r="Z45" i="8"/>
  <c r="O45" i="8"/>
  <c r="T45" i="8" s="1"/>
  <c r="AK44" i="8"/>
  <c r="AJ44" i="8"/>
  <c r="Z44" i="8"/>
  <c r="O44" i="8"/>
  <c r="T44" i="8" s="1"/>
  <c r="AH43" i="8"/>
  <c r="AG43" i="8"/>
  <c r="AF43" i="8"/>
  <c r="AE43" i="8"/>
  <c r="AD43" i="8"/>
  <c r="AC43" i="8"/>
  <c r="AB43" i="8"/>
  <c r="O43" i="8"/>
  <c r="T43" i="8" s="1"/>
  <c r="AH42" i="8"/>
  <c r="AG42" i="8"/>
  <c r="AF42" i="8"/>
  <c r="AE42" i="8"/>
  <c r="AD42" i="8"/>
  <c r="AC42" i="8"/>
  <c r="AB42" i="8"/>
  <c r="O42" i="8"/>
  <c r="T42" i="8" s="1"/>
  <c r="Z41" i="8"/>
  <c r="AH41" i="8" s="1"/>
  <c r="O41" i="8"/>
  <c r="T41" i="8" s="1"/>
  <c r="AK40" i="8"/>
  <c r="AJ40" i="8"/>
  <c r="O40" i="8"/>
  <c r="T40" i="8" s="1"/>
  <c r="AH39" i="8"/>
  <c r="AG39" i="8"/>
  <c r="AF39" i="8"/>
  <c r="AE39" i="8"/>
  <c r="AD39" i="8"/>
  <c r="AC39" i="8"/>
  <c r="AB39" i="8"/>
  <c r="O39" i="8"/>
  <c r="T39" i="8" s="1"/>
  <c r="Z38" i="8"/>
  <c r="AH38" i="8" s="1"/>
  <c r="O38" i="8"/>
  <c r="T38" i="8" s="1"/>
  <c r="Z37" i="8"/>
  <c r="AB37" i="8" s="1"/>
  <c r="O37" i="8"/>
  <c r="T37" i="8" s="1"/>
  <c r="Z36" i="8"/>
  <c r="AH36" i="8" s="1"/>
  <c r="O36" i="8"/>
  <c r="T36" i="8" s="1"/>
  <c r="Z35" i="8"/>
  <c r="AB35" i="8" s="1"/>
  <c r="O35" i="8"/>
  <c r="T35" i="8" s="1"/>
  <c r="Z34" i="8"/>
  <c r="AG34" i="8" s="1"/>
  <c r="O34" i="8"/>
  <c r="T34" i="8" s="1"/>
  <c r="Z33" i="8"/>
  <c r="AB33" i="8" s="1"/>
  <c r="O33" i="8"/>
  <c r="T33" i="8" s="1"/>
  <c r="AH32" i="8"/>
  <c r="AG32" i="8"/>
  <c r="AF32" i="8"/>
  <c r="AE32" i="8"/>
  <c r="AD32" i="8"/>
  <c r="AC32" i="8"/>
  <c r="AB32" i="8"/>
  <c r="O32" i="8"/>
  <c r="T32" i="8" s="1"/>
  <c r="Z31" i="8"/>
  <c r="AH31" i="8" s="1"/>
  <c r="O31" i="8"/>
  <c r="T31" i="8" s="1"/>
  <c r="Z30" i="8"/>
  <c r="AH30" i="8" s="1"/>
  <c r="O30" i="8"/>
  <c r="T30" i="8" s="1"/>
  <c r="Z29" i="8"/>
  <c r="O29" i="8"/>
  <c r="T29" i="8" s="1"/>
  <c r="Z28" i="8"/>
  <c r="AH28" i="8" s="1"/>
  <c r="O28" i="8"/>
  <c r="T28" i="8" s="1"/>
  <c r="AH27" i="8"/>
  <c r="AG27" i="8"/>
  <c r="AF27" i="8"/>
  <c r="AE27" i="8"/>
  <c r="AD27" i="8"/>
  <c r="AC27" i="8"/>
  <c r="AB27" i="8"/>
  <c r="O27" i="8"/>
  <c r="T27" i="8" s="1"/>
  <c r="AK26" i="8"/>
  <c r="AJ26" i="8"/>
  <c r="Z26" i="8"/>
  <c r="O26" i="8"/>
  <c r="T26" i="8" s="1"/>
  <c r="Z25" i="8"/>
  <c r="AH25" i="8" s="1"/>
  <c r="O25" i="8"/>
  <c r="T25" i="8" s="1"/>
  <c r="AK24" i="8"/>
  <c r="AJ24" i="8"/>
  <c r="Z24" i="8"/>
  <c r="O24" i="8"/>
  <c r="T24" i="8" s="1"/>
  <c r="AK23" i="8"/>
  <c r="AJ23" i="8"/>
  <c r="Z23" i="8"/>
  <c r="O23" i="8"/>
  <c r="T23" i="8" s="1"/>
  <c r="AK22" i="8"/>
  <c r="AJ22" i="8"/>
  <c r="Z22" i="8"/>
  <c r="O22" i="8"/>
  <c r="T22" i="8" s="1"/>
  <c r="AK21" i="8"/>
  <c r="AJ21" i="8"/>
  <c r="Z21" i="8"/>
  <c r="O21" i="8"/>
  <c r="T21" i="8" s="1"/>
  <c r="Z20" i="8"/>
  <c r="AC20" i="8" s="1"/>
  <c r="O20" i="8"/>
  <c r="T20" i="8" s="1"/>
  <c r="Z19" i="8"/>
  <c r="AG19" i="8" s="1"/>
  <c r="O19" i="8"/>
  <c r="T19" i="8" s="1"/>
  <c r="AK18" i="8"/>
  <c r="AJ18" i="8"/>
  <c r="Z18" i="8"/>
  <c r="O18" i="8"/>
  <c r="T18" i="8" s="1"/>
  <c r="Z17" i="8"/>
  <c r="AH17" i="8" s="1"/>
  <c r="O17" i="8"/>
  <c r="T17" i="8" s="1"/>
  <c r="Z16" i="8"/>
  <c r="AH16" i="8" s="1"/>
  <c r="O16" i="8"/>
  <c r="T16" i="8" s="1"/>
  <c r="AH15" i="8"/>
  <c r="AG15" i="8"/>
  <c r="AF15" i="8"/>
  <c r="AE15" i="8"/>
  <c r="AD15" i="8"/>
  <c r="AC15" i="8"/>
  <c r="AB15" i="8"/>
  <c r="O15" i="8"/>
  <c r="T15" i="8" s="1"/>
  <c r="AK14" i="8"/>
  <c r="AJ14" i="8"/>
  <c r="Z14" i="8"/>
  <c r="O14" i="8"/>
  <c r="T14" i="8" s="1"/>
  <c r="AK13" i="8"/>
  <c r="AJ13" i="8"/>
  <c r="Z13" i="8"/>
  <c r="O13" i="8"/>
  <c r="T13" i="8" s="1"/>
  <c r="Z12" i="8"/>
  <c r="AG12" i="8" s="1"/>
  <c r="O12" i="8"/>
  <c r="T12" i="8" s="1"/>
  <c r="Z11" i="8"/>
  <c r="AH11" i="8" s="1"/>
  <c r="O11" i="8"/>
  <c r="T11" i="8" s="1"/>
  <c r="Z10" i="8"/>
  <c r="AE10" i="8" s="1"/>
  <c r="O10" i="8"/>
  <c r="T10" i="8" s="1"/>
  <c r="Z9" i="8"/>
  <c r="AH9" i="8" s="1"/>
  <c r="O9" i="8"/>
  <c r="T9" i="8" s="1"/>
  <c r="AH8" i="8"/>
  <c r="AG8" i="8"/>
  <c r="AF8" i="8"/>
  <c r="AE8" i="8"/>
  <c r="AD8" i="8"/>
  <c r="AC8" i="8"/>
  <c r="AB8" i="8"/>
  <c r="O8" i="8"/>
  <c r="T8" i="8" s="1"/>
  <c r="Z7" i="8"/>
  <c r="AH7" i="8" s="1"/>
  <c r="O7" i="8"/>
  <c r="T7" i="8" s="1"/>
  <c r="Z6" i="8"/>
  <c r="AB6" i="8" s="1"/>
  <c r="O6" i="8"/>
  <c r="T6" i="8" s="1"/>
  <c r="Z5" i="8"/>
  <c r="AB5" i="8" s="1"/>
  <c r="O5" i="8"/>
  <c r="T5" i="8" s="1"/>
  <c r="Z4" i="8"/>
  <c r="AB4" i="8" s="1"/>
  <c r="O4" i="8"/>
  <c r="T4" i="8" s="1"/>
  <c r="AK3" i="8"/>
  <c r="AJ3" i="8"/>
  <c r="Z3" i="8"/>
  <c r="O3" i="8"/>
  <c r="T3" i="8" s="1"/>
  <c r="AK2" i="8"/>
  <c r="AJ2" i="8"/>
  <c r="Z2" i="8"/>
  <c r="O2" i="8"/>
  <c r="T2" i="8" s="1"/>
  <c r="A2" i="15" l="1" a="1"/>
  <c r="AL63" i="8"/>
  <c r="AM63" i="8" s="1"/>
  <c r="AD180" i="8"/>
  <c r="AB54" i="8"/>
  <c r="AA72" i="8"/>
  <c r="AC37" i="8"/>
  <c r="AD41" i="8"/>
  <c r="AA57" i="8"/>
  <c r="AD92" i="8"/>
  <c r="AF169" i="8"/>
  <c r="AL170" i="8"/>
  <c r="AN170" i="8" s="1"/>
  <c r="AF33" i="8"/>
  <c r="AA83" i="8"/>
  <c r="AL2" i="8"/>
  <c r="AN2" i="8" s="1"/>
  <c r="AF57" i="8"/>
  <c r="AG72" i="8"/>
  <c r="AD56" i="8"/>
  <c r="AL171" i="8"/>
  <c r="AM171" i="8" s="1"/>
  <c r="AE56" i="8"/>
  <c r="AG78" i="8"/>
  <c r="AL60" i="8"/>
  <c r="AM60" i="8" s="1"/>
  <c r="AG65" i="8"/>
  <c r="AF83" i="8"/>
  <c r="AL22" i="8"/>
  <c r="AM22" i="8" s="1"/>
  <c r="AF37" i="8"/>
  <c r="AA84" i="8"/>
  <c r="AB86" i="8"/>
  <c r="AG92" i="8"/>
  <c r="AE105" i="8"/>
  <c r="AG37" i="8"/>
  <c r="AB84" i="8"/>
  <c r="AD86" i="8"/>
  <c r="AH92" i="8"/>
  <c r="AG6" i="8"/>
  <c r="AD9" i="8"/>
  <c r="AL26" i="8"/>
  <c r="AM26" i="8" s="1"/>
  <c r="AC46" i="8"/>
  <c r="AA54" i="8"/>
  <c r="AC57" i="8"/>
  <c r="AD65" i="8"/>
  <c r="AE86" i="8"/>
  <c r="AG142" i="8"/>
  <c r="AH77" i="8"/>
  <c r="AA37" i="8"/>
  <c r="AL53" i="8"/>
  <c r="AN53" i="8" s="1"/>
  <c r="AA180" i="8"/>
  <c r="AE28" i="8"/>
  <c r="AG41" i="8"/>
  <c r="AG46" i="8"/>
  <c r="AL50" i="8"/>
  <c r="AM50" i="8" s="1"/>
  <c r="AL61" i="8"/>
  <c r="AM61" i="8" s="1"/>
  <c r="AB72" i="8"/>
  <c r="AA74" i="8"/>
  <c r="AB79" i="8"/>
  <c r="AC80" i="8"/>
  <c r="AG143" i="8"/>
  <c r="AL162" i="8"/>
  <c r="AM162" i="8" s="1"/>
  <c r="AL184" i="8"/>
  <c r="AM184" i="8" s="1"/>
  <c r="AL186" i="8"/>
  <c r="AN186" i="8" s="1"/>
  <c r="AD74" i="8"/>
  <c r="AD69" i="8"/>
  <c r="AG74" i="8"/>
  <c r="AF79" i="8"/>
  <c r="AG101" i="8"/>
  <c r="AG54" i="8"/>
  <c r="AE57" i="8"/>
  <c r="AC78" i="8"/>
  <c r="AG79" i="8"/>
  <c r="AE84" i="8"/>
  <c r="AA86" i="8"/>
  <c r="AE176" i="8"/>
  <c r="AC79" i="8"/>
  <c r="AH79" i="8"/>
  <c r="AL81" i="8"/>
  <c r="AM81" i="8" s="1"/>
  <c r="AE118" i="8"/>
  <c r="AH119" i="8"/>
  <c r="AL185" i="8"/>
  <c r="AM185" i="8" s="1"/>
  <c r="AG28" i="8"/>
  <c r="AL3" i="8"/>
  <c r="AN3" i="8" s="1"/>
  <c r="AE33" i="8"/>
  <c r="AA41" i="8"/>
  <c r="AB46" i="8"/>
  <c r="AH75" i="8"/>
  <c r="AC77" i="8"/>
  <c r="AH34" i="8"/>
  <c r="AG35" i="8"/>
  <c r="AF52" i="8"/>
  <c r="AG4" i="8"/>
  <c r="AF9" i="8"/>
  <c r="AF11" i="8"/>
  <c r="AL13" i="8"/>
  <c r="AM13" i="8" s="1"/>
  <c r="AF31" i="8"/>
  <c r="AG33" i="8"/>
  <c r="AB41" i="8"/>
  <c r="AL47" i="8"/>
  <c r="AM47" i="8" s="1"/>
  <c r="AG52" i="8"/>
  <c r="AA56" i="8"/>
  <c r="AH65" i="8"/>
  <c r="AB69" i="8"/>
  <c r="AB74" i="8"/>
  <c r="AE78" i="8"/>
  <c r="AA80" i="8"/>
  <c r="AC83" i="8"/>
  <c r="AD84" i="8"/>
  <c r="AC101" i="8"/>
  <c r="AE119" i="8"/>
  <c r="AH142" i="8"/>
  <c r="AL157" i="8"/>
  <c r="AM157" i="8" s="1"/>
  <c r="AG9" i="8"/>
  <c r="AL18" i="8"/>
  <c r="AM18" i="8" s="1"/>
  <c r="AC41" i="8"/>
  <c r="AH52" i="8"/>
  <c r="AB56" i="8"/>
  <c r="AC69" i="8"/>
  <c r="AC74" i="8"/>
  <c r="AF78" i="8"/>
  <c r="AB80" i="8"/>
  <c r="AE83" i="8"/>
  <c r="AL98" i="8"/>
  <c r="AM98" i="8" s="1"/>
  <c r="AF101" i="8"/>
  <c r="AG119" i="8"/>
  <c r="AE69" i="8"/>
  <c r="AD80" i="8"/>
  <c r="AL161" i="8"/>
  <c r="AM161" i="8" s="1"/>
  <c r="AL179" i="8"/>
  <c r="AM179" i="8" s="1"/>
  <c r="AC4" i="8"/>
  <c r="AH12" i="8"/>
  <c r="AD35" i="8"/>
  <c r="AA52" i="8"/>
  <c r="AC54" i="8"/>
  <c r="AL55" i="8"/>
  <c r="AM55" i="8" s="1"/>
  <c r="AF56" i="8"/>
  <c r="AA66" i="8"/>
  <c r="AG69" i="8"/>
  <c r="AC72" i="8"/>
  <c r="AD76" i="8"/>
  <c r="AC35" i="8"/>
  <c r="AB36" i="8"/>
  <c r="AA34" i="8"/>
  <c r="AC36" i="8"/>
  <c r="AD37" i="8"/>
  <c r="AD4" i="8"/>
  <c r="AL14" i="8"/>
  <c r="AM14" i="8" s="1"/>
  <c r="AC33" i="8"/>
  <c r="AB34" i="8"/>
  <c r="AE35" i="8"/>
  <c r="AG36" i="8"/>
  <c r="AE37" i="8"/>
  <c r="AC52" i="8"/>
  <c r="AD54" i="8"/>
  <c r="AG56" i="8"/>
  <c r="AC66" i="8"/>
  <c r="AD72" i="8"/>
  <c r="AF76" i="8"/>
  <c r="AL97" i="8"/>
  <c r="AM97" i="8" s="1"/>
  <c r="AA142" i="8"/>
  <c r="AA165" i="8"/>
  <c r="AL167" i="8"/>
  <c r="AM167" i="8" s="1"/>
  <c r="AD169" i="8"/>
  <c r="AG176" i="8"/>
  <c r="AE4" i="8"/>
  <c r="AL21" i="8"/>
  <c r="AM21" i="8" s="1"/>
  <c r="AF35" i="8"/>
  <c r="AF54" i="8"/>
  <c r="AD66" i="8"/>
  <c r="AG76" i="8"/>
  <c r="AL89" i="8"/>
  <c r="AM89" i="8" s="1"/>
  <c r="AL99" i="8"/>
  <c r="AM99" i="8" s="1"/>
  <c r="AL160" i="8"/>
  <c r="AM160" i="8" s="1"/>
  <c r="AB165" i="8"/>
  <c r="AE169" i="8"/>
  <c r="AF4" i="8"/>
  <c r="AB25" i="8"/>
  <c r="AD51" i="8"/>
  <c r="AD82" i="8"/>
  <c r="AA85" i="8"/>
  <c r="AA87" i="8"/>
  <c r="AD88" i="8"/>
  <c r="AC91" i="8"/>
  <c r="AD123" i="8"/>
  <c r="AA166" i="8"/>
  <c r="AC168" i="8"/>
  <c r="AB173" i="8"/>
  <c r="AB17" i="8"/>
  <c r="AA16" i="8"/>
  <c r="AL24" i="8"/>
  <c r="AM24" i="8" s="1"/>
  <c r="AB31" i="8"/>
  <c r="AB75" i="8"/>
  <c r="AE82" i="8"/>
  <c r="AB85" i="8"/>
  <c r="AH87" i="8"/>
  <c r="AE88" i="8"/>
  <c r="AE91" i="8"/>
  <c r="AL96" i="8"/>
  <c r="AM96" i="8" s="1"/>
  <c r="AE123" i="8"/>
  <c r="AB143" i="8"/>
  <c r="AL159" i="8"/>
  <c r="AL163" i="8"/>
  <c r="AM163" i="8" s="1"/>
  <c r="AD165" i="8"/>
  <c r="AB166" i="8"/>
  <c r="AC173" i="8"/>
  <c r="AA176" i="8"/>
  <c r="AL183" i="8"/>
  <c r="AM183" i="8" s="1"/>
  <c r="AB88" i="8"/>
  <c r="AA6" i="8"/>
  <c r="AA31" i="8"/>
  <c r="AL45" i="8"/>
  <c r="AM45" i="8" s="1"/>
  <c r="AC6" i="8"/>
  <c r="AB11" i="8"/>
  <c r="AE16" i="8"/>
  <c r="AL23" i="8"/>
  <c r="AM23" i="8" s="1"/>
  <c r="AC25" i="8"/>
  <c r="AE30" i="8"/>
  <c r="AD6" i="8"/>
  <c r="AE7" i="8"/>
  <c r="AA9" i="8"/>
  <c r="AC11" i="8"/>
  <c r="AE12" i="8"/>
  <c r="AF16" i="8"/>
  <c r="AE17" i="8"/>
  <c r="AD25" i="8"/>
  <c r="AB28" i="8"/>
  <c r="AF30" i="8"/>
  <c r="AC31" i="8"/>
  <c r="AL44" i="8"/>
  <c r="AM44" i="8" s="1"/>
  <c r="AL71" i="8"/>
  <c r="AM71" i="8" s="1"/>
  <c r="AF73" i="8"/>
  <c r="AE75" i="8"/>
  <c r="AA76" i="8"/>
  <c r="AF82" i="8"/>
  <c r="AC85" i="8"/>
  <c r="AF88" i="8"/>
  <c r="AF91" i="8"/>
  <c r="AL94" i="8"/>
  <c r="AM94" i="8" s="1"/>
  <c r="AF123" i="8"/>
  <c r="AC143" i="8"/>
  <c r="AE165" i="8"/>
  <c r="AC166" i="8"/>
  <c r="AD173" i="8"/>
  <c r="AB176" i="8"/>
  <c r="AB38" i="8"/>
  <c r="AB82" i="8"/>
  <c r="AB123" i="8"/>
  <c r="AC17" i="8"/>
  <c r="AA28" i="8"/>
  <c r="AG7" i="8"/>
  <c r="AB9" i="8"/>
  <c r="AD11" i="8"/>
  <c r="AF12" i="8"/>
  <c r="AF17" i="8"/>
  <c r="AC28" i="8"/>
  <c r="AG30" i="8"/>
  <c r="AD31" i="8"/>
  <c r="AL40" i="8"/>
  <c r="AN40" i="8" s="1"/>
  <c r="AE41" i="8"/>
  <c r="AB65" i="8"/>
  <c r="AC67" i="8"/>
  <c r="AE72" i="8"/>
  <c r="AE74" i="8"/>
  <c r="AF75" i="8"/>
  <c r="AB76" i="8"/>
  <c r="AA78" i="8"/>
  <c r="AF80" i="8"/>
  <c r="AG82" i="8"/>
  <c r="AF84" i="8"/>
  <c r="AF86" i="8"/>
  <c r="AG88" i="8"/>
  <c r="AA101" i="8"/>
  <c r="AG123" i="8"/>
  <c r="AB127" i="8"/>
  <c r="AD143" i="8"/>
  <c r="AL158" i="8"/>
  <c r="AM158" i="8" s="1"/>
  <c r="AF165" i="8"/>
  <c r="AD166" i="8"/>
  <c r="AB172" i="8"/>
  <c r="AE173" i="8"/>
  <c r="AC176" i="8"/>
  <c r="AB180" i="8"/>
  <c r="AL182" i="8"/>
  <c r="AM182" i="8" s="1"/>
  <c r="AA11" i="8"/>
  <c r="AC38" i="8"/>
  <c r="AC7" i="8"/>
  <c r="AD17" i="8"/>
  <c r="AE6" i="8"/>
  <c r="AA4" i="8"/>
  <c r="AF6" i="8"/>
  <c r="AC9" i="8"/>
  <c r="AE11" i="8"/>
  <c r="AG17" i="8"/>
  <c r="AD28" i="8"/>
  <c r="AE31" i="8"/>
  <c r="AA33" i="8"/>
  <c r="AA35" i="8"/>
  <c r="AF41" i="8"/>
  <c r="AA46" i="8"/>
  <c r="AL48" i="8"/>
  <c r="AM48" i="8" s="1"/>
  <c r="AC65" i="8"/>
  <c r="AH67" i="8"/>
  <c r="AF72" i="8"/>
  <c r="AF74" i="8"/>
  <c r="AC76" i="8"/>
  <c r="AB78" i="8"/>
  <c r="AG80" i="8"/>
  <c r="AG84" i="8"/>
  <c r="AG86" i="8"/>
  <c r="AB101" i="8"/>
  <c r="AE143" i="8"/>
  <c r="AG165" i="8"/>
  <c r="AE166" i="8"/>
  <c r="AG173" i="8"/>
  <c r="AL175" i="8"/>
  <c r="AM175" i="8" s="1"/>
  <c r="AD176" i="8"/>
  <c r="AF166" i="8"/>
  <c r="AE9" i="8"/>
  <c r="AG11" i="8"/>
  <c r="AA17" i="8"/>
  <c r="AF28" i="8"/>
  <c r="AG31" i="8"/>
  <c r="AD33" i="8"/>
  <c r="AA38" i="8"/>
  <c r="AE76" i="8"/>
  <c r="AD78" i="8"/>
  <c r="AA82" i="8"/>
  <c r="AA88" i="8"/>
  <c r="AL100" i="8"/>
  <c r="AM100" i="8" s="1"/>
  <c r="AD101" i="8"/>
  <c r="AA123" i="8"/>
  <c r="AG166" i="8"/>
  <c r="AF176" i="8"/>
  <c r="AD29" i="8"/>
  <c r="AC29" i="8"/>
  <c r="AB29" i="8"/>
  <c r="AF90" i="8"/>
  <c r="AE90" i="8"/>
  <c r="AC90" i="8"/>
  <c r="AH90" i="8"/>
  <c r="AG90" i="8"/>
  <c r="AD90" i="8"/>
  <c r="AB90" i="8"/>
  <c r="AA90" i="8"/>
  <c r="AA10" i="8"/>
  <c r="AG16" i="8"/>
  <c r="AE19" i="8"/>
  <c r="AA20" i="8"/>
  <c r="AA29" i="8"/>
  <c r="AF34" i="8"/>
  <c r="AE34" i="8"/>
  <c r="AD34" i="8"/>
  <c r="AG38" i="8"/>
  <c r="AF5" i="8"/>
  <c r="AD5" i="8"/>
  <c r="AA5" i="8"/>
  <c r="AC5" i="8"/>
  <c r="AD19" i="8"/>
  <c r="AB20" i="8"/>
  <c r="AE29" i="8"/>
  <c r="AE5" i="8"/>
  <c r="AG25" i="8"/>
  <c r="AF25" i="8"/>
  <c r="AE25" i="8"/>
  <c r="AF29" i="8"/>
  <c r="AD30" i="8"/>
  <c r="AC30" i="8"/>
  <c r="AB30" i="8"/>
  <c r="AF36" i="8"/>
  <c r="AE36" i="8"/>
  <c r="AD36" i="8"/>
  <c r="AL58" i="8"/>
  <c r="AM58" i="8" s="1"/>
  <c r="AL59" i="8"/>
  <c r="AM59" i="8" s="1"/>
  <c r="AC19" i="8"/>
  <c r="AB19" i="8"/>
  <c r="AA19" i="8"/>
  <c r="AD10" i="8"/>
  <c r="AC10" i="8"/>
  <c r="AB10" i="8"/>
  <c r="AG20" i="8"/>
  <c r="AF20" i="8"/>
  <c r="AE20" i="8"/>
  <c r="AF7" i="8"/>
  <c r="AD7" i="8"/>
  <c r="AF19" i="8"/>
  <c r="AA7" i="8"/>
  <c r="AF10" i="8"/>
  <c r="AD12" i="8"/>
  <c r="AC12" i="8"/>
  <c r="AB12" i="8"/>
  <c r="AG5" i="8"/>
  <c r="AB7" i="8"/>
  <c r="AG10" i="8"/>
  <c r="AA12" i="8"/>
  <c r="AH19" i="8"/>
  <c r="AD20" i="8"/>
  <c r="AA25" i="8"/>
  <c r="AG29" i="8"/>
  <c r="AA30" i="8"/>
  <c r="AC34" i="8"/>
  <c r="AA36" i="8"/>
  <c r="AH5" i="8"/>
  <c r="AH10" i="8"/>
  <c r="AD16" i="8"/>
  <c r="AC16" i="8"/>
  <c r="AB16" i="8"/>
  <c r="AH20" i="8"/>
  <c r="AH29" i="8"/>
  <c r="AF38" i="8"/>
  <c r="AE38" i="8"/>
  <c r="AD38" i="8"/>
  <c r="AF51" i="8"/>
  <c r="AH51" i="8"/>
  <c r="AE51" i="8"/>
  <c r="AC51" i="8"/>
  <c r="AB51" i="8"/>
  <c r="AA51" i="8"/>
  <c r="AG136" i="8"/>
  <c r="AF136" i="8"/>
  <c r="AD136" i="8"/>
  <c r="AH136" i="8"/>
  <c r="AE136" i="8"/>
  <c r="AC136" i="8"/>
  <c r="AB136" i="8"/>
  <c r="AA136" i="8"/>
  <c r="AH4" i="8"/>
  <c r="AH6" i="8"/>
  <c r="AH33" i="8"/>
  <c r="AH35" i="8"/>
  <c r="AH37" i="8"/>
  <c r="AD46" i="8"/>
  <c r="AG57" i="8"/>
  <c r="AD57" i="8"/>
  <c r="AF66" i="8"/>
  <c r="AD67" i="8"/>
  <c r="AG73" i="8"/>
  <c r="AD75" i="8"/>
  <c r="AA75" i="8"/>
  <c r="AE77" i="8"/>
  <c r="AG83" i="8"/>
  <c r="AD83" i="8"/>
  <c r="AE85" i="8"/>
  <c r="AB87" i="8"/>
  <c r="AB91" i="8"/>
  <c r="AA91" i="8"/>
  <c r="AG91" i="8"/>
  <c r="AF92" i="8"/>
  <c r="AE92" i="8"/>
  <c r="AC92" i="8"/>
  <c r="AD127" i="8"/>
  <c r="AE142" i="8"/>
  <c r="AD142" i="8"/>
  <c r="AB142" i="8"/>
  <c r="AG168" i="8"/>
  <c r="AE46" i="8"/>
  <c r="AG66" i="8"/>
  <c r="AE67" i="8"/>
  <c r="AF77" i="8"/>
  <c r="AC87" i="8"/>
  <c r="AD119" i="8"/>
  <c r="AC119" i="8"/>
  <c r="AA119" i="8"/>
  <c r="AG127" i="8"/>
  <c r="AF46" i="8"/>
  <c r="AE52" i="8"/>
  <c r="AB52" i="8"/>
  <c r="AB57" i="8"/>
  <c r="AA65" i="8"/>
  <c r="AF65" i="8"/>
  <c r="AA69" i="8"/>
  <c r="AF69" i="8"/>
  <c r="AC75" i="8"/>
  <c r="AD79" i="8"/>
  <c r="AA79" i="8"/>
  <c r="AB83" i="8"/>
  <c r="AD91" i="8"/>
  <c r="AB92" i="8"/>
  <c r="AB119" i="8"/>
  <c r="AC142" i="8"/>
  <c r="AD73" i="8"/>
  <c r="AA73" i="8"/>
  <c r="AG105" i="8"/>
  <c r="AF105" i="8"/>
  <c r="AD105" i="8"/>
  <c r="AG118" i="8"/>
  <c r="AF118" i="8"/>
  <c r="AD118" i="8"/>
  <c r="AL178" i="8"/>
  <c r="AM178" i="8" s="1"/>
  <c r="AE66" i="8"/>
  <c r="AB66" i="8"/>
  <c r="AB73" i="8"/>
  <c r="AG85" i="8"/>
  <c r="AF85" i="8"/>
  <c r="AD85" i="8"/>
  <c r="AA105" i="8"/>
  <c r="AA118" i="8"/>
  <c r="AC169" i="8"/>
  <c r="AB169" i="8"/>
  <c r="AA169" i="8"/>
  <c r="AG169" i="8"/>
  <c r="AG172" i="8"/>
  <c r="AF172" i="8"/>
  <c r="AE172" i="8"/>
  <c r="AD172" i="8"/>
  <c r="AC172" i="8"/>
  <c r="AA172" i="8"/>
  <c r="AA67" i="8"/>
  <c r="AF67" i="8"/>
  <c r="AC73" i="8"/>
  <c r="AD77" i="8"/>
  <c r="AA77" i="8"/>
  <c r="AB105" i="8"/>
  <c r="AB118" i="8"/>
  <c r="AF127" i="8"/>
  <c r="AE127" i="8"/>
  <c r="AC127" i="8"/>
  <c r="AF168" i="8"/>
  <c r="AE168" i="8"/>
  <c r="AD168" i="8"/>
  <c r="AB168" i="8"/>
  <c r="AB67" i="8"/>
  <c r="AE73" i="8"/>
  <c r="AB77" i="8"/>
  <c r="AG87" i="8"/>
  <c r="AF87" i="8"/>
  <c r="AD87" i="8"/>
  <c r="AC105" i="8"/>
  <c r="AC118" i="8"/>
  <c r="AA127" i="8"/>
  <c r="AA168" i="8"/>
  <c r="AL177" i="8"/>
  <c r="AM177" i="8" s="1"/>
  <c r="AE54" i="8"/>
  <c r="AH56" i="8"/>
  <c r="AE80" i="8"/>
  <c r="AH82" i="8"/>
  <c r="AH84" i="8"/>
  <c r="AH86" i="8"/>
  <c r="AH88" i="8"/>
  <c r="AE101" i="8"/>
  <c r="AH123" i="8"/>
  <c r="AF143" i="8"/>
  <c r="AH165" i="8"/>
  <c r="AF173" i="8"/>
  <c r="AC180" i="8"/>
  <c r="AH143" i="8"/>
  <c r="AH173" i="8"/>
  <c r="AE180" i="8"/>
  <c r="AL174" i="8"/>
  <c r="AM174" i="8" s="1"/>
  <c r="AF180" i="8"/>
  <c r="AG180" i="8"/>
  <c r="J9" i="15" l="1"/>
  <c r="J17" i="15"/>
  <c r="J25" i="15"/>
  <c r="J33" i="15"/>
  <c r="J41" i="15"/>
  <c r="J49" i="15"/>
  <c r="J57" i="15"/>
  <c r="J65" i="15"/>
  <c r="J73" i="15"/>
  <c r="J81" i="15"/>
  <c r="J89" i="15"/>
  <c r="J97" i="15"/>
  <c r="J105" i="15"/>
  <c r="J113" i="15"/>
  <c r="J121" i="15"/>
  <c r="J129" i="15"/>
  <c r="J137" i="15"/>
  <c r="J145" i="15"/>
  <c r="J153" i="15"/>
  <c r="J161" i="15"/>
  <c r="J169" i="15"/>
  <c r="J177" i="15"/>
  <c r="J185" i="15"/>
  <c r="F7" i="15"/>
  <c r="F15" i="15"/>
  <c r="F23" i="15"/>
  <c r="F31" i="15"/>
  <c r="F39" i="15"/>
  <c r="F47" i="15"/>
  <c r="F55" i="15"/>
  <c r="F63" i="15"/>
  <c r="F71" i="15"/>
  <c r="F79" i="15"/>
  <c r="F87" i="15"/>
  <c r="F95" i="15"/>
  <c r="F103" i="15"/>
  <c r="F111" i="15"/>
  <c r="F119" i="15"/>
  <c r="F127" i="15"/>
  <c r="F135" i="15"/>
  <c r="F143" i="15"/>
  <c r="F151" i="15"/>
  <c r="F159" i="15"/>
  <c r="F167" i="15"/>
  <c r="F175" i="15"/>
  <c r="F183" i="15"/>
  <c r="D4" i="15"/>
  <c r="D12" i="15"/>
  <c r="D20" i="15"/>
  <c r="D28" i="15"/>
  <c r="D36" i="15"/>
  <c r="D44" i="15"/>
  <c r="D52" i="15"/>
  <c r="D60" i="15"/>
  <c r="D68" i="15"/>
  <c r="D76" i="15"/>
  <c r="D84" i="15"/>
  <c r="D92" i="15"/>
  <c r="D100" i="15"/>
  <c r="D108" i="15"/>
  <c r="D116" i="15"/>
  <c r="D124" i="15"/>
  <c r="D132" i="15"/>
  <c r="D140" i="15"/>
  <c r="D148" i="15"/>
  <c r="D156" i="15"/>
  <c r="D164" i="15"/>
  <c r="D172" i="15"/>
  <c r="D180" i="15"/>
  <c r="J67" i="15"/>
  <c r="F25" i="15"/>
  <c r="F57" i="15"/>
  <c r="F89" i="15"/>
  <c r="F121" i="15"/>
  <c r="F145" i="15"/>
  <c r="F169" i="15"/>
  <c r="D6" i="15"/>
  <c r="D30" i="15"/>
  <c r="J10" i="15"/>
  <c r="J18" i="15"/>
  <c r="J26" i="15"/>
  <c r="J34" i="15"/>
  <c r="J42" i="15"/>
  <c r="J50" i="15"/>
  <c r="J58" i="15"/>
  <c r="J66" i="15"/>
  <c r="J74" i="15"/>
  <c r="J82" i="15"/>
  <c r="J90" i="15"/>
  <c r="J98" i="15"/>
  <c r="J106" i="15"/>
  <c r="J114" i="15"/>
  <c r="J122" i="15"/>
  <c r="J130" i="15"/>
  <c r="J138" i="15"/>
  <c r="J146" i="15"/>
  <c r="J154" i="15"/>
  <c r="J162" i="15"/>
  <c r="J170" i="15"/>
  <c r="J178" i="15"/>
  <c r="J186" i="15"/>
  <c r="F8" i="15"/>
  <c r="F16" i="15"/>
  <c r="F24" i="15"/>
  <c r="F32" i="15"/>
  <c r="F40" i="15"/>
  <c r="F48" i="15"/>
  <c r="F56" i="15"/>
  <c r="F64" i="15"/>
  <c r="F72" i="15"/>
  <c r="F80" i="15"/>
  <c r="F88" i="15"/>
  <c r="F96" i="15"/>
  <c r="F104" i="15"/>
  <c r="F112" i="15"/>
  <c r="F120" i="15"/>
  <c r="F128" i="15"/>
  <c r="F136" i="15"/>
  <c r="F144" i="15"/>
  <c r="F152" i="15"/>
  <c r="F160" i="15"/>
  <c r="F168" i="15"/>
  <c r="F176" i="15"/>
  <c r="F184" i="15"/>
  <c r="D5" i="15"/>
  <c r="D13" i="15"/>
  <c r="D21" i="15"/>
  <c r="D29" i="15"/>
  <c r="D37" i="15"/>
  <c r="D45" i="15"/>
  <c r="D53" i="15"/>
  <c r="D61" i="15"/>
  <c r="D69" i="15"/>
  <c r="D77" i="15"/>
  <c r="D85" i="15"/>
  <c r="D93" i="15"/>
  <c r="D101" i="15"/>
  <c r="D109" i="15"/>
  <c r="D117" i="15"/>
  <c r="D125" i="15"/>
  <c r="D133" i="15"/>
  <c r="D141" i="15"/>
  <c r="D149" i="15"/>
  <c r="D157" i="15"/>
  <c r="D165" i="15"/>
  <c r="D173" i="15"/>
  <c r="D181" i="15"/>
  <c r="J59" i="15"/>
  <c r="F9" i="15"/>
  <c r="F41" i="15"/>
  <c r="F73" i="15"/>
  <c r="F97" i="15"/>
  <c r="F113" i="15"/>
  <c r="F137" i="15"/>
  <c r="F161" i="15"/>
  <c r="F185" i="15"/>
  <c r="D22" i="15"/>
  <c r="J3" i="15"/>
  <c r="J11" i="15"/>
  <c r="J19" i="15"/>
  <c r="J27" i="15"/>
  <c r="J35" i="15"/>
  <c r="J43" i="15"/>
  <c r="J51" i="15"/>
  <c r="J75" i="15"/>
  <c r="J83" i="15"/>
  <c r="J91" i="15"/>
  <c r="J99" i="15"/>
  <c r="J107" i="15"/>
  <c r="J115" i="15"/>
  <c r="J123" i="15"/>
  <c r="J131" i="15"/>
  <c r="J139" i="15"/>
  <c r="J147" i="15"/>
  <c r="J155" i="15"/>
  <c r="J163" i="15"/>
  <c r="J171" i="15"/>
  <c r="J179" i="15"/>
  <c r="F17" i="15"/>
  <c r="F33" i="15"/>
  <c r="F49" i="15"/>
  <c r="F65" i="15"/>
  <c r="F81" i="15"/>
  <c r="F105" i="15"/>
  <c r="F129" i="15"/>
  <c r="F153" i="15"/>
  <c r="F177" i="15"/>
  <c r="D14" i="15"/>
  <c r="D38" i="15"/>
  <c r="J4" i="15"/>
  <c r="J12" i="15"/>
  <c r="J20" i="15"/>
  <c r="J28" i="15"/>
  <c r="J36" i="15"/>
  <c r="J44" i="15"/>
  <c r="J52" i="15"/>
  <c r="J60" i="15"/>
  <c r="J68" i="15"/>
  <c r="J76" i="15"/>
  <c r="J84" i="15"/>
  <c r="J92" i="15"/>
  <c r="J100" i="15"/>
  <c r="J108" i="15"/>
  <c r="J116" i="15"/>
  <c r="J124" i="15"/>
  <c r="J132" i="15"/>
  <c r="J140" i="15"/>
  <c r="J148" i="15"/>
  <c r="J156" i="15"/>
  <c r="J164" i="15"/>
  <c r="J172" i="15"/>
  <c r="J180" i="15"/>
  <c r="F10" i="15"/>
  <c r="F18" i="15"/>
  <c r="F26" i="15"/>
  <c r="F34" i="15"/>
  <c r="F42" i="15"/>
  <c r="F50" i="15"/>
  <c r="F58" i="15"/>
  <c r="F66" i="15"/>
  <c r="F74" i="15"/>
  <c r="F82" i="15"/>
  <c r="F90" i="15"/>
  <c r="F98" i="15"/>
  <c r="F106" i="15"/>
  <c r="F114" i="15"/>
  <c r="F122" i="15"/>
  <c r="F130" i="15"/>
  <c r="F138" i="15"/>
  <c r="F146" i="15"/>
  <c r="F154" i="15"/>
  <c r="F162" i="15"/>
  <c r="F170" i="15"/>
  <c r="F178" i="15"/>
  <c r="F186" i="15"/>
  <c r="D7" i="15"/>
  <c r="D15" i="15"/>
  <c r="D23" i="15"/>
  <c r="D31" i="15"/>
  <c r="D39" i="15"/>
  <c r="D47" i="15"/>
  <c r="D55" i="15"/>
  <c r="D63" i="15"/>
  <c r="D71" i="15"/>
  <c r="D79" i="15"/>
  <c r="D87" i="15"/>
  <c r="D95" i="15"/>
  <c r="D103" i="15"/>
  <c r="D111" i="15"/>
  <c r="D119" i="15"/>
  <c r="D127" i="15"/>
  <c r="D135" i="15"/>
  <c r="D143" i="15"/>
  <c r="D151" i="15"/>
  <c r="D159" i="15"/>
  <c r="D167" i="15"/>
  <c r="D175" i="15"/>
  <c r="D183" i="15"/>
  <c r="J5" i="15"/>
  <c r="J13" i="15"/>
  <c r="J21" i="15"/>
  <c r="J29" i="15"/>
  <c r="J37" i="15"/>
  <c r="J45" i="15"/>
  <c r="J53" i="15"/>
  <c r="J61" i="15"/>
  <c r="J69" i="15"/>
  <c r="J77" i="15"/>
  <c r="J85" i="15"/>
  <c r="J6" i="15"/>
  <c r="J14" i="15"/>
  <c r="J22" i="15"/>
  <c r="J30" i="15"/>
  <c r="J38" i="15"/>
  <c r="J46" i="15"/>
  <c r="J54" i="15"/>
  <c r="J62" i="15"/>
  <c r="J70" i="15"/>
  <c r="J78" i="15"/>
  <c r="J86" i="15"/>
  <c r="J94" i="15"/>
  <c r="J102" i="15"/>
  <c r="J110" i="15"/>
  <c r="J118" i="15"/>
  <c r="J126" i="15"/>
  <c r="J134" i="15"/>
  <c r="J142" i="15"/>
  <c r="J150" i="15"/>
  <c r="J158" i="15"/>
  <c r="J166" i="15"/>
  <c r="J174" i="15"/>
  <c r="J182" i="15"/>
  <c r="F4" i="15"/>
  <c r="F12" i="15"/>
  <c r="F20" i="15"/>
  <c r="F28" i="15"/>
  <c r="F36" i="15"/>
  <c r="F44" i="15"/>
  <c r="F52" i="15"/>
  <c r="F60" i="15"/>
  <c r="F68" i="15"/>
  <c r="F76" i="15"/>
  <c r="F84" i="15"/>
  <c r="F92" i="15"/>
  <c r="F100" i="15"/>
  <c r="F108" i="15"/>
  <c r="F116" i="15"/>
  <c r="F124" i="15"/>
  <c r="F132" i="15"/>
  <c r="F140" i="15"/>
  <c r="F148" i="15"/>
  <c r="F156" i="15"/>
  <c r="F164" i="15"/>
  <c r="F172" i="15"/>
  <c r="F180" i="15"/>
  <c r="D9" i="15"/>
  <c r="D17" i="15"/>
  <c r="D25" i="15"/>
  <c r="D33" i="15"/>
  <c r="D41" i="15"/>
  <c r="D49" i="15"/>
  <c r="D57" i="15"/>
  <c r="D65" i="15"/>
  <c r="D73" i="15"/>
  <c r="D81" i="15"/>
  <c r="D89" i="15"/>
  <c r="D97" i="15"/>
  <c r="D105" i="15"/>
  <c r="D113" i="15"/>
  <c r="D121" i="15"/>
  <c r="D129" i="15"/>
  <c r="D137" i="15"/>
  <c r="D145" i="15"/>
  <c r="D153" i="15"/>
  <c r="D161" i="15"/>
  <c r="D169" i="15"/>
  <c r="D177" i="15"/>
  <c r="D185" i="15"/>
  <c r="J15" i="15"/>
  <c r="J23" i="15"/>
  <c r="J31" i="15"/>
  <c r="J39" i="15"/>
  <c r="J47" i="15"/>
  <c r="J55" i="15"/>
  <c r="J63" i="15"/>
  <c r="J71" i="15"/>
  <c r="J79" i="15"/>
  <c r="J87" i="15"/>
  <c r="J95" i="15"/>
  <c r="J103" i="15"/>
  <c r="J111" i="15"/>
  <c r="J119" i="15"/>
  <c r="J127" i="15"/>
  <c r="J7" i="15"/>
  <c r="J8" i="15"/>
  <c r="J64" i="15"/>
  <c r="J109" i="15"/>
  <c r="J136" i="15"/>
  <c r="J159" i="15"/>
  <c r="J181" i="15"/>
  <c r="F14" i="15"/>
  <c r="F37" i="15"/>
  <c r="F59" i="15"/>
  <c r="F78" i="15"/>
  <c r="F101" i="15"/>
  <c r="F123" i="15"/>
  <c r="F142" i="15"/>
  <c r="F165" i="15"/>
  <c r="D19" i="15"/>
  <c r="D42" i="15"/>
  <c r="D58" i="15"/>
  <c r="D74" i="15"/>
  <c r="D90" i="15"/>
  <c r="D106" i="15"/>
  <c r="D122" i="15"/>
  <c r="D138" i="15"/>
  <c r="D154" i="15"/>
  <c r="D170" i="15"/>
  <c r="D186" i="15"/>
  <c r="J80" i="15"/>
  <c r="J143" i="15"/>
  <c r="J184" i="15"/>
  <c r="F43" i="15"/>
  <c r="F85" i="15"/>
  <c r="F126" i="15"/>
  <c r="F171" i="15"/>
  <c r="D26" i="15"/>
  <c r="D62" i="15"/>
  <c r="D78" i="15"/>
  <c r="D110" i="15"/>
  <c r="D142" i="15"/>
  <c r="D174" i="15"/>
  <c r="J101" i="15"/>
  <c r="F30" i="15"/>
  <c r="F94" i="15"/>
  <c r="F158" i="15"/>
  <c r="D16" i="15"/>
  <c r="D70" i="15"/>
  <c r="D118" i="15"/>
  <c r="D166" i="15"/>
  <c r="J135" i="15"/>
  <c r="F13" i="15"/>
  <c r="F77" i="15"/>
  <c r="J72" i="15"/>
  <c r="J112" i="15"/>
  <c r="J141" i="15"/>
  <c r="J160" i="15"/>
  <c r="J183" i="15"/>
  <c r="F19" i="15"/>
  <c r="F38" i="15"/>
  <c r="F61" i="15"/>
  <c r="F83" i="15"/>
  <c r="F102" i="15"/>
  <c r="F125" i="15"/>
  <c r="F147" i="15"/>
  <c r="F166" i="15"/>
  <c r="D24" i="15"/>
  <c r="D43" i="15"/>
  <c r="D59" i="15"/>
  <c r="D75" i="15"/>
  <c r="D91" i="15"/>
  <c r="D107" i="15"/>
  <c r="D123" i="15"/>
  <c r="D139" i="15"/>
  <c r="D155" i="15"/>
  <c r="D171" i="15"/>
  <c r="J16" i="15"/>
  <c r="J117" i="15"/>
  <c r="J165" i="15"/>
  <c r="F21" i="15"/>
  <c r="F62" i="15"/>
  <c r="F107" i="15"/>
  <c r="F149" i="15"/>
  <c r="D3" i="15"/>
  <c r="D46" i="15"/>
  <c r="D94" i="15"/>
  <c r="D126" i="15"/>
  <c r="D158" i="15"/>
  <c r="J133" i="15"/>
  <c r="F53" i="15"/>
  <c r="F117" i="15"/>
  <c r="F181" i="15"/>
  <c r="D54" i="15"/>
  <c r="D86" i="15"/>
  <c r="D134" i="15"/>
  <c r="D182" i="15"/>
  <c r="J56" i="15"/>
  <c r="J176" i="15"/>
  <c r="F54" i="15"/>
  <c r="J24" i="15"/>
  <c r="J88" i="15"/>
  <c r="J120" i="15"/>
  <c r="J144" i="15"/>
  <c r="J167" i="15"/>
  <c r="F3" i="15"/>
  <c r="F22" i="15"/>
  <c r="F45" i="15"/>
  <c r="F67" i="15"/>
  <c r="F86" i="15"/>
  <c r="F109" i="15"/>
  <c r="F131" i="15"/>
  <c r="F150" i="15"/>
  <c r="F173" i="15"/>
  <c r="D8" i="15"/>
  <c r="D27" i="15"/>
  <c r="D48" i="15"/>
  <c r="D64" i="15"/>
  <c r="D80" i="15"/>
  <c r="D96" i="15"/>
  <c r="D112" i="15"/>
  <c r="D128" i="15"/>
  <c r="D144" i="15"/>
  <c r="D160" i="15"/>
  <c r="D176" i="15"/>
  <c r="J32" i="15"/>
  <c r="J93" i="15"/>
  <c r="J125" i="15"/>
  <c r="J149" i="15"/>
  <c r="J168" i="15"/>
  <c r="F5" i="15"/>
  <c r="F27" i="15"/>
  <c r="F46" i="15"/>
  <c r="F69" i="15"/>
  <c r="F91" i="15"/>
  <c r="F110" i="15"/>
  <c r="F133" i="15"/>
  <c r="F155" i="15"/>
  <c r="F174" i="15"/>
  <c r="D10" i="15"/>
  <c r="D32" i="15"/>
  <c r="D50" i="15"/>
  <c r="D66" i="15"/>
  <c r="D82" i="15"/>
  <c r="D98" i="15"/>
  <c r="D114" i="15"/>
  <c r="D130" i="15"/>
  <c r="D146" i="15"/>
  <c r="D162" i="15"/>
  <c r="D178" i="15"/>
  <c r="J40" i="15"/>
  <c r="J96" i="15"/>
  <c r="J128" i="15"/>
  <c r="J151" i="15"/>
  <c r="J173" i="15"/>
  <c r="F6" i="15"/>
  <c r="F29" i="15"/>
  <c r="F51" i="15"/>
  <c r="F70" i="15"/>
  <c r="F93" i="15"/>
  <c r="F115" i="15"/>
  <c r="F134" i="15"/>
  <c r="F157" i="15"/>
  <c r="F179" i="15"/>
  <c r="D11" i="15"/>
  <c r="D34" i="15"/>
  <c r="D51" i="15"/>
  <c r="D67" i="15"/>
  <c r="D83" i="15"/>
  <c r="D99" i="15"/>
  <c r="D115" i="15"/>
  <c r="D131" i="15"/>
  <c r="D147" i="15"/>
  <c r="D163" i="15"/>
  <c r="D179" i="15"/>
  <c r="J48" i="15"/>
  <c r="J152" i="15"/>
  <c r="J175" i="15"/>
  <c r="F11" i="15"/>
  <c r="F75" i="15"/>
  <c r="F139" i="15"/>
  <c r="D35" i="15"/>
  <c r="D102" i="15"/>
  <c r="D150" i="15"/>
  <c r="J104" i="15"/>
  <c r="J157" i="15"/>
  <c r="D18" i="15"/>
  <c r="D152" i="15"/>
  <c r="F35" i="15"/>
  <c r="D184" i="15"/>
  <c r="D120" i="15"/>
  <c r="D40" i="15"/>
  <c r="D168" i="15"/>
  <c r="D56" i="15"/>
  <c r="D104" i="15"/>
  <c r="F182" i="15"/>
  <c r="F99" i="15"/>
  <c r="D72" i="15"/>
  <c r="D88" i="15"/>
  <c r="F118" i="15"/>
  <c r="F141" i="15"/>
  <c r="F163" i="15"/>
  <c r="D136" i="15"/>
  <c r="A2" i="15"/>
  <c r="G2" i="15" s="1"/>
  <c r="B158" i="15"/>
  <c r="H160" i="15"/>
  <c r="B162" i="15"/>
  <c r="H164" i="15"/>
  <c r="B166" i="15"/>
  <c r="B170" i="15"/>
  <c r="H172" i="15"/>
  <c r="B174" i="15"/>
  <c r="B178" i="15"/>
  <c r="G159" i="15"/>
  <c r="G163" i="15"/>
  <c r="I164" i="15"/>
  <c r="G167" i="15"/>
  <c r="I168" i="15"/>
  <c r="G171" i="15"/>
  <c r="I172" i="15"/>
  <c r="G175" i="15"/>
  <c r="I176" i="15"/>
  <c r="G179" i="15"/>
  <c r="I180" i="15"/>
  <c r="G183" i="15"/>
  <c r="B157" i="15"/>
  <c r="B161" i="15"/>
  <c r="H163" i="15"/>
  <c r="B165" i="15"/>
  <c r="H167" i="15"/>
  <c r="B169" i="15"/>
  <c r="H171" i="15"/>
  <c r="B173" i="15"/>
  <c r="H175" i="15"/>
  <c r="B177" i="15"/>
  <c r="H179" i="15"/>
  <c r="B181" i="15"/>
  <c r="H183" i="15"/>
  <c r="B185" i="15"/>
  <c r="G158" i="15"/>
  <c r="G162" i="15"/>
  <c r="I163" i="15"/>
  <c r="G166" i="15"/>
  <c r="G170" i="15"/>
  <c r="G174" i="15"/>
  <c r="G178" i="15"/>
  <c r="I179" i="15"/>
  <c r="G182" i="15"/>
  <c r="G186" i="15"/>
  <c r="B186" i="15"/>
  <c r="H158" i="15"/>
  <c r="B160" i="15"/>
  <c r="H162" i="15"/>
  <c r="B164" i="15"/>
  <c r="H166" i="15"/>
  <c r="B168" i="15"/>
  <c r="B172" i="15"/>
  <c r="H174" i="15"/>
  <c r="B176" i="15"/>
  <c r="H178" i="15"/>
  <c r="B180" i="15"/>
  <c r="H182" i="15"/>
  <c r="B184" i="15"/>
  <c r="G157" i="15"/>
  <c r="G161" i="15"/>
  <c r="G165" i="15"/>
  <c r="I166" i="15"/>
  <c r="G169" i="15"/>
  <c r="I170" i="15"/>
  <c r="G173" i="15"/>
  <c r="G177" i="15"/>
  <c r="G185" i="15"/>
  <c r="I186" i="15"/>
  <c r="H168" i="15"/>
  <c r="H176" i="15"/>
  <c r="H180" i="15"/>
  <c r="G181" i="15"/>
  <c r="H184" i="15"/>
  <c r="H157" i="15"/>
  <c r="B159" i="15"/>
  <c r="H161" i="15"/>
  <c r="B163" i="15"/>
  <c r="H165" i="15"/>
  <c r="B167" i="15"/>
  <c r="H169" i="15"/>
  <c r="B171" i="15"/>
  <c r="H173" i="15"/>
  <c r="B175" i="15"/>
  <c r="H177" i="15"/>
  <c r="B179" i="15"/>
  <c r="H181" i="15"/>
  <c r="B183" i="15"/>
  <c r="H185" i="15"/>
  <c r="I157" i="15"/>
  <c r="G160" i="15"/>
  <c r="I161" i="15"/>
  <c r="G164" i="15"/>
  <c r="I165" i="15"/>
  <c r="G168" i="15"/>
  <c r="I169" i="15"/>
  <c r="G172" i="15"/>
  <c r="I173" i="15"/>
  <c r="G176" i="15"/>
  <c r="G180" i="15"/>
  <c r="I181" i="15"/>
  <c r="G184" i="15"/>
  <c r="B182" i="15"/>
  <c r="AN98" i="8"/>
  <c r="I98" i="15" s="1"/>
  <c r="H71" i="15"/>
  <c r="H50" i="15"/>
  <c r="B80" i="15"/>
  <c r="H78" i="15"/>
  <c r="I123" i="15"/>
  <c r="B52" i="15"/>
  <c r="G118" i="15"/>
  <c r="G31" i="15"/>
  <c r="B45" i="15"/>
  <c r="B35" i="15"/>
  <c r="H94" i="15"/>
  <c r="G35" i="15"/>
  <c r="I7" i="15"/>
  <c r="H82" i="15"/>
  <c r="B153" i="15"/>
  <c r="G67" i="15"/>
  <c r="B40" i="15"/>
  <c r="G133" i="15"/>
  <c r="B106" i="15"/>
  <c r="B14" i="15"/>
  <c r="B33" i="15"/>
  <c r="B65" i="15"/>
  <c r="G38" i="15"/>
  <c r="G25" i="15"/>
  <c r="B150" i="15"/>
  <c r="H65" i="15"/>
  <c r="G63" i="15"/>
  <c r="G105" i="15"/>
  <c r="H100" i="15"/>
  <c r="H44" i="15"/>
  <c r="G33" i="15"/>
  <c r="B84" i="15"/>
  <c r="I112" i="15"/>
  <c r="B18" i="15"/>
  <c r="B17" i="15"/>
  <c r="G141" i="15"/>
  <c r="H101" i="15"/>
  <c r="G131" i="15"/>
  <c r="G148" i="15"/>
  <c r="G19" i="15"/>
  <c r="G20" i="15"/>
  <c r="G90" i="15"/>
  <c r="G9" i="15"/>
  <c r="H18" i="15"/>
  <c r="G41" i="15"/>
  <c r="H22" i="15"/>
  <c r="I34" i="15"/>
  <c r="I51" i="15"/>
  <c r="H120" i="15"/>
  <c r="I33" i="15"/>
  <c r="G125" i="15"/>
  <c r="B27" i="15"/>
  <c r="B22" i="15"/>
  <c r="B34" i="15"/>
  <c r="H149" i="15"/>
  <c r="B3" i="15"/>
  <c r="I4" i="15"/>
  <c r="G39" i="15"/>
  <c r="B96" i="15"/>
  <c r="G98" i="15"/>
  <c r="H19" i="15"/>
  <c r="B37" i="15"/>
  <c r="G122" i="15"/>
  <c r="I87" i="15"/>
  <c r="G4" i="15"/>
  <c r="I15" i="15"/>
  <c r="G42" i="15"/>
  <c r="B131" i="15"/>
  <c r="H130" i="15"/>
  <c r="G53" i="15"/>
  <c r="G93" i="15"/>
  <c r="I142" i="15"/>
  <c r="B75" i="15"/>
  <c r="B143" i="15"/>
  <c r="I129" i="15"/>
  <c r="I57" i="15"/>
  <c r="H153" i="15"/>
  <c r="H92" i="15"/>
  <c r="H124" i="15"/>
  <c r="I76" i="15"/>
  <c r="I82" i="15"/>
  <c r="B82" i="15"/>
  <c r="G30" i="15"/>
  <c r="G65" i="15"/>
  <c r="H47" i="15"/>
  <c r="B88" i="15"/>
  <c r="I131" i="15"/>
  <c r="G70" i="15"/>
  <c r="B142" i="15"/>
  <c r="G119" i="15"/>
  <c r="G16" i="15"/>
  <c r="G12" i="15"/>
  <c r="G127" i="15"/>
  <c r="I40" i="15"/>
  <c r="H45" i="15"/>
  <c r="G17" i="15"/>
  <c r="H21" i="15"/>
  <c r="H97" i="15"/>
  <c r="G80" i="15"/>
  <c r="G84" i="15"/>
  <c r="B56" i="15"/>
  <c r="B145" i="15"/>
  <c r="B53" i="15"/>
  <c r="B100" i="15"/>
  <c r="H38" i="15"/>
  <c r="G58" i="15"/>
  <c r="B24" i="15"/>
  <c r="B15" i="15"/>
  <c r="G138" i="15"/>
  <c r="H6" i="15"/>
  <c r="G146" i="15"/>
  <c r="B138" i="15"/>
  <c r="B25" i="15"/>
  <c r="I91" i="15"/>
  <c r="H109" i="15"/>
  <c r="I120" i="15"/>
  <c r="I43" i="15"/>
  <c r="H128" i="15"/>
  <c r="B77" i="15"/>
  <c r="B123" i="15"/>
  <c r="I102" i="15"/>
  <c r="B103" i="15"/>
  <c r="H126" i="15"/>
  <c r="B50" i="15"/>
  <c r="B94" i="15"/>
  <c r="H135" i="15"/>
  <c r="G136" i="15"/>
  <c r="G29" i="15"/>
  <c r="H96" i="15"/>
  <c r="H98" i="15"/>
  <c r="H32" i="15"/>
  <c r="G92" i="15"/>
  <c r="G142" i="15"/>
  <c r="H59" i="15"/>
  <c r="G76" i="15"/>
  <c r="G28" i="15"/>
  <c r="G36" i="15"/>
  <c r="H55" i="15"/>
  <c r="G74" i="15"/>
  <c r="G79" i="15"/>
  <c r="G5" i="15"/>
  <c r="G21" i="15"/>
  <c r="G37" i="15"/>
  <c r="B113" i="15"/>
  <c r="I107" i="15"/>
  <c r="G24" i="15"/>
  <c r="I37" i="15"/>
  <c r="B137" i="15"/>
  <c r="H112" i="15"/>
  <c r="H37" i="15"/>
  <c r="B10" i="15"/>
  <c r="B26" i="15"/>
  <c r="H36" i="15"/>
  <c r="I136" i="15"/>
  <c r="H30" i="15"/>
  <c r="B19" i="15"/>
  <c r="H125" i="15"/>
  <c r="I8" i="15"/>
  <c r="G27" i="15"/>
  <c r="B129" i="15"/>
  <c r="H10" i="15"/>
  <c r="G106" i="15"/>
  <c r="B41" i="15"/>
  <c r="H5" i="15"/>
  <c r="H7" i="15"/>
  <c r="I19" i="15"/>
  <c r="B60" i="15"/>
  <c r="I115" i="15"/>
  <c r="H83" i="15"/>
  <c r="B107" i="15"/>
  <c r="I117" i="15"/>
  <c r="I66" i="15"/>
  <c r="H131" i="15"/>
  <c r="B51" i="15"/>
  <c r="B79" i="15"/>
  <c r="G155" i="15"/>
  <c r="I69" i="15"/>
  <c r="B133" i="15"/>
  <c r="I111" i="15"/>
  <c r="I92" i="15"/>
  <c r="G124" i="15"/>
  <c r="H24" i="15"/>
  <c r="H63" i="15"/>
  <c r="B48" i="15"/>
  <c r="H20" i="15"/>
  <c r="G94" i="15"/>
  <c r="I20" i="15"/>
  <c r="H35" i="15"/>
  <c r="G14" i="15"/>
  <c r="B73" i="15"/>
  <c r="I133" i="15"/>
  <c r="I86" i="15"/>
  <c r="H107" i="15"/>
  <c r="G110" i="15"/>
  <c r="G91" i="15"/>
  <c r="H58" i="15"/>
  <c r="G101" i="15"/>
  <c r="G85" i="15"/>
  <c r="H99" i="15"/>
  <c r="G34" i="15"/>
  <c r="G69" i="15"/>
  <c r="H13" i="15"/>
  <c r="I53" i="15"/>
  <c r="H60" i="15"/>
  <c r="I6" i="15"/>
  <c r="I38" i="15"/>
  <c r="H66" i="15"/>
  <c r="H152" i="15"/>
  <c r="G8" i="15"/>
  <c r="I25" i="15"/>
  <c r="H62" i="15"/>
  <c r="B105" i="15"/>
  <c r="I152" i="15"/>
  <c r="B43" i="15"/>
  <c r="H12" i="15"/>
  <c r="B38" i="15"/>
  <c r="I79" i="15"/>
  <c r="G130" i="15"/>
  <c r="I12" i="15"/>
  <c r="I28" i="15"/>
  <c r="G149" i="15"/>
  <c r="B16" i="15"/>
  <c r="B11" i="15"/>
  <c r="B6" i="15"/>
  <c r="H27" i="15"/>
  <c r="B122" i="15"/>
  <c r="B4" i="15"/>
  <c r="H25" i="15"/>
  <c r="G26" i="15"/>
  <c r="B57" i="15"/>
  <c r="B85" i="15"/>
  <c r="I149" i="15"/>
  <c r="H114" i="15"/>
  <c r="B120" i="15"/>
  <c r="G128" i="15"/>
  <c r="B87" i="15"/>
  <c r="G115" i="15"/>
  <c r="H137" i="15"/>
  <c r="B62" i="15"/>
  <c r="B125" i="15"/>
  <c r="I122" i="15"/>
  <c r="G135" i="15"/>
  <c r="H115" i="15"/>
  <c r="H102" i="15"/>
  <c r="G137" i="15"/>
  <c r="G7" i="15"/>
  <c r="G78" i="15"/>
  <c r="G11" i="15"/>
  <c r="I3" i="15"/>
  <c r="G13" i="15"/>
  <c r="I17" i="15"/>
  <c r="B28" i="15"/>
  <c r="B8" i="15"/>
  <c r="G117" i="15"/>
  <c r="H51" i="15"/>
  <c r="I64" i="15"/>
  <c r="G77" i="15"/>
  <c r="G73" i="15"/>
  <c r="G83" i="15"/>
  <c r="G57" i="15"/>
  <c r="G87" i="15"/>
  <c r="G10" i="15"/>
  <c r="G123" i="15"/>
  <c r="G88" i="15"/>
  <c r="H89" i="15"/>
  <c r="G46" i="15"/>
  <c r="H81" i="15"/>
  <c r="G72" i="15"/>
  <c r="H26" i="15"/>
  <c r="B72" i="15"/>
  <c r="I9" i="15"/>
  <c r="G40" i="15"/>
  <c r="B68" i="15"/>
  <c r="G114" i="15"/>
  <c r="H28" i="15"/>
  <c r="H42" i="15"/>
  <c r="H33" i="15"/>
  <c r="H4" i="15"/>
  <c r="I32" i="15"/>
  <c r="B64" i="15"/>
  <c r="B32" i="15"/>
  <c r="H43" i="15"/>
  <c r="G154" i="15"/>
  <c r="B20" i="15"/>
  <c r="B31" i="15"/>
  <c r="B21" i="15"/>
  <c r="I27" i="15"/>
  <c r="H86" i="15"/>
  <c r="H87" i="15"/>
  <c r="H106" i="15"/>
  <c r="B112" i="15"/>
  <c r="G120" i="15"/>
  <c r="G126" i="15"/>
  <c r="B132" i="15"/>
  <c r="H111" i="15"/>
  <c r="H95" i="15"/>
  <c r="H147" i="15"/>
  <c r="G139" i="15"/>
  <c r="G51" i="15"/>
  <c r="G32" i="15"/>
  <c r="H17" i="15"/>
  <c r="B130" i="15"/>
  <c r="I128" i="15"/>
  <c r="I135" i="15"/>
  <c r="G66" i="15"/>
  <c r="G52" i="15"/>
  <c r="H48" i="15"/>
  <c r="G82" i="15"/>
  <c r="H23" i="15"/>
  <c r="G143" i="15"/>
  <c r="G75" i="15"/>
  <c r="H14" i="15"/>
  <c r="G56" i="15"/>
  <c r="H61" i="15"/>
  <c r="G86" i="15"/>
  <c r="G54" i="15"/>
  <c r="I10" i="15"/>
  <c r="I30" i="15"/>
  <c r="I42" i="15"/>
  <c r="I139" i="15"/>
  <c r="I29" i="15"/>
  <c r="I41" i="15"/>
  <c r="H144" i="15"/>
  <c r="B12" i="15"/>
  <c r="B7" i="15"/>
  <c r="I83" i="15"/>
  <c r="H16" i="15"/>
  <c r="B30" i="15"/>
  <c r="B42" i="15"/>
  <c r="I95" i="15"/>
  <c r="H117" i="15"/>
  <c r="B39" i="15"/>
  <c r="G15" i="15"/>
  <c r="H74" i="15"/>
  <c r="H136" i="15"/>
  <c r="B36" i="15"/>
  <c r="H29" i="15"/>
  <c r="B9" i="15"/>
  <c r="H31" i="15"/>
  <c r="G50" i="15"/>
  <c r="B92" i="15"/>
  <c r="B61" i="15"/>
  <c r="G81" i="15"/>
  <c r="H155" i="15"/>
  <c r="I118" i="15"/>
  <c r="H142" i="15"/>
  <c r="I124" i="15"/>
  <c r="H72" i="15"/>
  <c r="H148" i="15"/>
  <c r="I52" i="15"/>
  <c r="B124" i="15"/>
  <c r="I104" i="15"/>
  <c r="B146" i="15"/>
  <c r="G3" i="15"/>
  <c r="I16" i="15"/>
  <c r="G43" i="15"/>
  <c r="H90" i="15"/>
  <c r="H133" i="15"/>
  <c r="B49" i="15"/>
  <c r="H11" i="15"/>
  <c r="B29" i="15"/>
  <c r="H39" i="15"/>
  <c r="I75" i="15"/>
  <c r="H141" i="15"/>
  <c r="B114" i="15"/>
  <c r="H41" i="15"/>
  <c r="B5" i="15"/>
  <c r="G6" i="15"/>
  <c r="G18" i="15"/>
  <c r="I31" i="15"/>
  <c r="H54" i="15"/>
  <c r="H75" i="15"/>
  <c r="B97" i="15"/>
  <c r="B115" i="15"/>
  <c r="H146" i="15"/>
  <c r="G103" i="15"/>
  <c r="I54" i="15"/>
  <c r="I70" i="15"/>
  <c r="G97" i="15"/>
  <c r="B104" i="15"/>
  <c r="G144" i="15"/>
  <c r="G104" i="15"/>
  <c r="B55" i="15"/>
  <c r="B67" i="15"/>
  <c r="H77" i="15"/>
  <c r="B91" i="15"/>
  <c r="B151" i="15"/>
  <c r="I153" i="15"/>
  <c r="I113" i="15"/>
  <c r="G44" i="15"/>
  <c r="G60" i="15"/>
  <c r="I73" i="15"/>
  <c r="I93" i="15"/>
  <c r="B134" i="15"/>
  <c r="G150" i="15"/>
  <c r="I108" i="15"/>
  <c r="B74" i="15"/>
  <c r="H84" i="15"/>
  <c r="B117" i="15"/>
  <c r="G121" i="15"/>
  <c r="H108" i="15"/>
  <c r="I80" i="15"/>
  <c r="G95" i="15"/>
  <c r="B116" i="15"/>
  <c r="I146" i="15"/>
  <c r="G108" i="15"/>
  <c r="B126" i="15"/>
  <c r="I148" i="15"/>
  <c r="G134" i="15"/>
  <c r="H121" i="15"/>
  <c r="H52" i="15"/>
  <c r="H64" i="15"/>
  <c r="B86" i="15"/>
  <c r="B98" i="15"/>
  <c r="B109" i="15"/>
  <c r="G145" i="15"/>
  <c r="H132" i="15"/>
  <c r="I119" i="15"/>
  <c r="G55" i="15"/>
  <c r="I68" i="15"/>
  <c r="B108" i="15"/>
  <c r="G132" i="15"/>
  <c r="H119" i="15"/>
  <c r="I106" i="15"/>
  <c r="I67" i="15"/>
  <c r="I35" i="15"/>
  <c r="B121" i="15"/>
  <c r="G109" i="15"/>
  <c r="B89" i="15"/>
  <c r="B101" i="15"/>
  <c r="I141" i="15"/>
  <c r="G45" i="15"/>
  <c r="I74" i="15"/>
  <c r="B152" i="15"/>
  <c r="I126" i="15"/>
  <c r="H57" i="15"/>
  <c r="H69" i="15"/>
  <c r="H93" i="15"/>
  <c r="B135" i="15"/>
  <c r="H150" i="15"/>
  <c r="I137" i="15"/>
  <c r="H110" i="15"/>
  <c r="G48" i="15"/>
  <c r="G64" i="15"/>
  <c r="I77" i="15"/>
  <c r="G96" i="15"/>
  <c r="B118" i="15"/>
  <c r="I132" i="15"/>
  <c r="H105" i="15"/>
  <c r="B54" i="15"/>
  <c r="B66" i="15"/>
  <c r="H76" i="15"/>
  <c r="H156" i="15"/>
  <c r="I143" i="15"/>
  <c r="I103" i="15"/>
  <c r="I56" i="15"/>
  <c r="I84" i="15"/>
  <c r="G99" i="15"/>
  <c r="G156" i="15"/>
  <c r="H143" i="15"/>
  <c r="I130" i="15"/>
  <c r="H9" i="15"/>
  <c r="B13" i="15"/>
  <c r="I11" i="15"/>
  <c r="G22" i="15"/>
  <c r="H70" i="15"/>
  <c r="H67" i="15"/>
  <c r="H79" i="15"/>
  <c r="B155" i="15"/>
  <c r="H154" i="15"/>
  <c r="I125" i="15"/>
  <c r="G111" i="15"/>
  <c r="I46" i="15"/>
  <c r="G61" i="15"/>
  <c r="G89" i="15"/>
  <c r="B144" i="15"/>
  <c r="G152" i="15"/>
  <c r="H139" i="15"/>
  <c r="G112" i="15"/>
  <c r="B47" i="15"/>
  <c r="B59" i="15"/>
  <c r="B71" i="15"/>
  <c r="B83" i="15"/>
  <c r="B95" i="15"/>
  <c r="B127" i="15"/>
  <c r="I121" i="15"/>
  <c r="I49" i="15"/>
  <c r="I65" i="15"/>
  <c r="B110" i="15"/>
  <c r="H145" i="15"/>
  <c r="I116" i="15"/>
  <c r="B78" i="15"/>
  <c r="H88" i="15"/>
  <c r="B102" i="15"/>
  <c r="G129" i="15"/>
  <c r="H116" i="15"/>
  <c r="G71" i="15"/>
  <c r="B156" i="15"/>
  <c r="I154" i="15"/>
  <c r="G116" i="15"/>
  <c r="H103" i="15"/>
  <c r="G62" i="15"/>
  <c r="H8" i="15"/>
  <c r="G23" i="15"/>
  <c r="I36" i="15"/>
  <c r="I155" i="15"/>
  <c r="H104" i="15"/>
  <c r="B44" i="15"/>
  <c r="B23" i="15"/>
  <c r="I5" i="15"/>
  <c r="H46" i="15"/>
  <c r="B154" i="15"/>
  <c r="H34" i="15"/>
  <c r="I144" i="15"/>
  <c r="H15" i="15"/>
  <c r="I39" i="15"/>
  <c r="B76" i="15"/>
  <c r="I147" i="15"/>
  <c r="B69" i="15"/>
  <c r="B81" i="15"/>
  <c r="H91" i="15"/>
  <c r="B147" i="15"/>
  <c r="H138" i="15"/>
  <c r="I109" i="15"/>
  <c r="I62" i="15"/>
  <c r="I78" i="15"/>
  <c r="I90" i="15"/>
  <c r="B136" i="15"/>
  <c r="I150" i="15"/>
  <c r="H123" i="15"/>
  <c r="I110" i="15"/>
  <c r="B119" i="15"/>
  <c r="G147" i="15"/>
  <c r="H134" i="15"/>
  <c r="G107" i="15"/>
  <c r="G100" i="15"/>
  <c r="I156" i="15"/>
  <c r="H129" i="15"/>
  <c r="G102" i="15"/>
  <c r="H56" i="15"/>
  <c r="H68" i="15"/>
  <c r="B90" i="15"/>
  <c r="B149" i="15"/>
  <c r="G153" i="15"/>
  <c r="H140" i="15"/>
  <c r="I127" i="15"/>
  <c r="G59" i="15"/>
  <c r="I72" i="15"/>
  <c r="I88" i="15"/>
  <c r="B148" i="15"/>
  <c r="G140" i="15"/>
  <c r="H127" i="15"/>
  <c r="I114" i="15"/>
  <c r="B93" i="15"/>
  <c r="B139" i="15"/>
  <c r="G151" i="15"/>
  <c r="H122" i="15"/>
  <c r="G49" i="15"/>
  <c r="B128" i="15"/>
  <c r="I134" i="15"/>
  <c r="H49" i="15"/>
  <c r="B63" i="15"/>
  <c r="H73" i="15"/>
  <c r="H85" i="15"/>
  <c r="B99" i="15"/>
  <c r="B111" i="15"/>
  <c r="I145" i="15"/>
  <c r="H118" i="15"/>
  <c r="I105" i="15"/>
  <c r="G68" i="15"/>
  <c r="I85" i="15"/>
  <c r="I101" i="15"/>
  <c r="I140" i="15"/>
  <c r="H113" i="15"/>
  <c r="B46" i="15"/>
  <c r="B58" i="15"/>
  <c r="B70" i="15"/>
  <c r="H80" i="15"/>
  <c r="B141" i="15"/>
  <c r="I151" i="15"/>
  <c r="G113" i="15"/>
  <c r="G47" i="15"/>
  <c r="B140" i="15"/>
  <c r="H151" i="15"/>
  <c r="I138" i="15"/>
  <c r="AM53" i="8"/>
  <c r="H53" i="15" s="1"/>
  <c r="AN50" i="8"/>
  <c r="I50" i="15" s="1"/>
  <c r="AN22" i="8"/>
  <c r="I22" i="15" s="1"/>
  <c r="AN47" i="8"/>
  <c r="I47" i="15" s="1"/>
  <c r="AN60" i="8"/>
  <c r="I60" i="15" s="1"/>
  <c r="AM170" i="8"/>
  <c r="H170" i="15" s="1"/>
  <c r="AN63" i="8"/>
  <c r="I63" i="15" s="1"/>
  <c r="AM186" i="8"/>
  <c r="H186" i="15" s="1"/>
  <c r="AN81" i="8"/>
  <c r="I81" i="15" s="1"/>
  <c r="AN185" i="8"/>
  <c r="I185" i="15" s="1"/>
  <c r="AN171" i="8"/>
  <c r="I171" i="15" s="1"/>
  <c r="AM2" i="8"/>
  <c r="AM3" i="8"/>
  <c r="H3" i="15" s="1"/>
  <c r="AN97" i="8"/>
  <c r="I97" i="15" s="1"/>
  <c r="AN21" i="8"/>
  <c r="I21" i="15" s="1"/>
  <c r="AN184" i="8"/>
  <c r="I184" i="15" s="1"/>
  <c r="AN61" i="8"/>
  <c r="I61" i="15" s="1"/>
  <c r="AM40" i="8"/>
  <c r="H40" i="15" s="1"/>
  <c r="AN100" i="8"/>
  <c r="I100" i="15" s="1"/>
  <c r="AN26" i="8"/>
  <c r="I26" i="15" s="1"/>
  <c r="AN13" i="8"/>
  <c r="I13" i="15" s="1"/>
  <c r="AN89" i="8"/>
  <c r="I89" i="15" s="1"/>
  <c r="AN71" i="8"/>
  <c r="I71" i="15" s="1"/>
  <c r="AN18" i="8"/>
  <c r="I18" i="15" s="1"/>
  <c r="AN178" i="8"/>
  <c r="I178" i="15" s="1"/>
  <c r="AN162" i="8"/>
  <c r="I162" i="15" s="1"/>
  <c r="AN55" i="8"/>
  <c r="I55" i="15" s="1"/>
  <c r="AN99" i="8"/>
  <c r="I99" i="15" s="1"/>
  <c r="AN174" i="8"/>
  <c r="I174" i="15" s="1"/>
  <c r="AN167" i="8"/>
  <c r="I167" i="15" s="1"/>
  <c r="AN24" i="8"/>
  <c r="I24" i="15" s="1"/>
  <c r="AN59" i="8"/>
  <c r="I59" i="15" s="1"/>
  <c r="AN160" i="8"/>
  <c r="I160" i="15" s="1"/>
  <c r="AN14" i="8"/>
  <c r="I14" i="15" s="1"/>
  <c r="AN45" i="8"/>
  <c r="I45" i="15" s="1"/>
  <c r="AN23" i="8"/>
  <c r="I23" i="15" s="1"/>
  <c r="AN158" i="8"/>
  <c r="I158" i="15" s="1"/>
  <c r="AN44" i="8"/>
  <c r="I44" i="15" s="1"/>
  <c r="AN48" i="8"/>
  <c r="I48" i="15" s="1"/>
  <c r="AN183" i="8"/>
  <c r="I183" i="15" s="1"/>
  <c r="AN177" i="8"/>
  <c r="I177" i="15" s="1"/>
  <c r="AN182" i="8"/>
  <c r="I182" i="15" s="1"/>
  <c r="AN94" i="8"/>
  <c r="I94" i="15" s="1"/>
  <c r="AN175" i="8"/>
  <c r="I175" i="15" s="1"/>
  <c r="AN159" i="8"/>
  <c r="I159" i="15" s="1"/>
  <c r="AM159" i="8"/>
  <c r="H159" i="15" s="1"/>
  <c r="AN96" i="8"/>
  <c r="I96" i="15" s="1"/>
  <c r="AN58" i="8"/>
  <c r="I58" i="15" s="1"/>
  <c r="H2" i="15" l="1"/>
  <c r="B2" i="15"/>
  <c r="A2" i="17" s="1" a="1"/>
  <c r="J2" i="15"/>
  <c r="I2" i="15"/>
  <c r="F2" i="15"/>
  <c r="D2" i="15"/>
  <c r="F3" i="17" l="1"/>
  <c r="F11" i="17"/>
  <c r="F4" i="17"/>
  <c r="F6" i="17"/>
  <c r="F7" i="17"/>
  <c r="F10" i="17"/>
  <c r="F5" i="17"/>
  <c r="F8" i="17"/>
  <c r="F9" i="17"/>
  <c r="C6" i="17"/>
  <c r="I15" i="1" s="1"/>
  <c r="E28" i="5" s="1"/>
  <c r="E28" i="23" s="1"/>
  <c r="C11" i="17"/>
  <c r="I31" i="1" s="1"/>
  <c r="E44" i="5" s="1"/>
  <c r="E44" i="23" s="1"/>
  <c r="C4" i="17"/>
  <c r="I11" i="1" s="1"/>
  <c r="E24" i="5" s="1"/>
  <c r="E24" i="23" s="1"/>
  <c r="C7" i="17"/>
  <c r="I18" i="1" s="1"/>
  <c r="E31" i="5" s="1"/>
  <c r="E31" i="23" s="1"/>
  <c r="C8" i="17"/>
  <c r="I20" i="1" s="1"/>
  <c r="E33" i="5" s="1"/>
  <c r="E33" i="23" s="1"/>
  <c r="C9" i="17"/>
  <c r="I23" i="1" s="1"/>
  <c r="E36" i="5" s="1"/>
  <c r="E36" i="23" s="1"/>
  <c r="C10" i="17"/>
  <c r="I26" i="1" s="1"/>
  <c r="E39" i="5" s="1"/>
  <c r="E39" i="23" s="1"/>
  <c r="C3" i="17"/>
  <c r="I7" i="1" s="1"/>
  <c r="E20" i="5" s="1"/>
  <c r="E20" i="23" s="1"/>
  <c r="C5" i="17"/>
  <c r="I12" i="1" s="1"/>
  <c r="E25" i="5" s="1"/>
  <c r="E25" i="23" s="1"/>
  <c r="A2" i="17"/>
  <c r="I7" i="17"/>
  <c r="J8" i="17"/>
  <c r="I9" i="17"/>
  <c r="P5" i="17"/>
  <c r="M4" i="17"/>
  <c r="J3" i="17"/>
  <c r="J7" i="17"/>
  <c r="J9" i="17"/>
  <c r="G10" i="17"/>
  <c r="J55" i="1" s="1"/>
  <c r="D11" i="17"/>
  <c r="P6" i="17"/>
  <c r="M5" i="17"/>
  <c r="J4" i="17"/>
  <c r="I3" i="17"/>
  <c r="D7" i="17"/>
  <c r="D6" i="17"/>
  <c r="P3" i="17"/>
  <c r="I8" i="17"/>
  <c r="M3" i="17"/>
  <c r="M7" i="17"/>
  <c r="M8" i="17"/>
  <c r="G11" i="17"/>
  <c r="J60" i="1" s="1"/>
  <c r="M6" i="17"/>
  <c r="J5" i="17"/>
  <c r="I4" i="17"/>
  <c r="G3" i="17"/>
  <c r="J36" i="1" s="1"/>
  <c r="G5" i="17"/>
  <c r="J41" i="1" s="1"/>
  <c r="D8" i="17"/>
  <c r="D9" i="17"/>
  <c r="M10" i="17"/>
  <c r="D5" i="17"/>
  <c r="P7" i="17"/>
  <c r="P8" i="17"/>
  <c r="M9" i="17"/>
  <c r="I10" i="17"/>
  <c r="I11" i="17"/>
  <c r="J6" i="17"/>
  <c r="I5" i="17"/>
  <c r="G4" i="17"/>
  <c r="J40" i="1" s="1"/>
  <c r="D3" i="17"/>
  <c r="J10" i="17"/>
  <c r="J11" i="17"/>
  <c r="I6" i="17"/>
  <c r="D4" i="17"/>
  <c r="P9" i="17"/>
  <c r="M11" i="17"/>
  <c r="G6" i="17"/>
  <c r="J44" i="1" s="1"/>
  <c r="G8" i="17"/>
  <c r="J49" i="1" s="1"/>
  <c r="P10" i="17"/>
  <c r="P11" i="17"/>
  <c r="G7" i="17"/>
  <c r="J47" i="1" s="1"/>
  <c r="G9" i="17"/>
  <c r="J52" i="1" s="1"/>
  <c r="D10" i="17"/>
  <c r="P4" i="17"/>
  <c r="E8" i="17" l="1"/>
  <c r="K20" i="1" s="1"/>
  <c r="F33" i="5" s="1"/>
  <c r="F33" i="23" s="1"/>
  <c r="J20" i="1"/>
  <c r="E4" i="17"/>
  <c r="K11" i="1" s="1"/>
  <c r="F24" i="5" s="1"/>
  <c r="F24" i="23" s="1"/>
  <c r="J11" i="1"/>
  <c r="H5" i="17"/>
  <c r="K41" i="1" s="1"/>
  <c r="G25" i="5" s="1"/>
  <c r="I41" i="1"/>
  <c r="H10" i="17"/>
  <c r="K55" i="1" s="1"/>
  <c r="G39" i="5" s="1"/>
  <c r="I55" i="1"/>
  <c r="I49" i="1"/>
  <c r="H8" i="17"/>
  <c r="K49" i="1" s="1"/>
  <c r="G33" i="5" s="1"/>
  <c r="E11" i="17"/>
  <c r="K31" i="1" s="1"/>
  <c r="F44" i="5" s="1"/>
  <c r="F44" i="23" s="1"/>
  <c r="J31" i="1"/>
  <c r="I47" i="1"/>
  <c r="H7" i="17"/>
  <c r="K47" i="1" s="1"/>
  <c r="G31" i="5" s="1"/>
  <c r="J23" i="1"/>
  <c r="E9" i="17"/>
  <c r="K23" i="1" s="1"/>
  <c r="F36" i="5" s="1"/>
  <c r="F36" i="23" s="1"/>
  <c r="H6" i="17"/>
  <c r="K44" i="1" s="1"/>
  <c r="G28" i="5" s="1"/>
  <c r="I44" i="1"/>
  <c r="E3" i="17"/>
  <c r="K7" i="1" s="1"/>
  <c r="F20" i="5" s="1"/>
  <c r="F20" i="23" s="1"/>
  <c r="J7" i="1"/>
  <c r="J15" i="1"/>
  <c r="E6" i="17"/>
  <c r="K15" i="1" s="1"/>
  <c r="F28" i="5" s="1"/>
  <c r="F28" i="23" s="1"/>
  <c r="I40" i="1"/>
  <c r="H4" i="17"/>
  <c r="K40" i="1" s="1"/>
  <c r="G24" i="5" s="1"/>
  <c r="G24" i="23" s="1"/>
  <c r="H24" i="23" s="1"/>
  <c r="I24" i="23" s="1"/>
  <c r="J24" i="23" s="1"/>
  <c r="J26" i="1"/>
  <c r="E10" i="17"/>
  <c r="K26" i="1" s="1"/>
  <c r="F39" i="5" s="1"/>
  <c r="F39" i="23" s="1"/>
  <c r="I60" i="1"/>
  <c r="H11" i="17"/>
  <c r="K60" i="1" s="1"/>
  <c r="G44" i="5" s="1"/>
  <c r="J12" i="1"/>
  <c r="E5" i="17"/>
  <c r="K12" i="1" s="1"/>
  <c r="F25" i="5" s="1"/>
  <c r="F25" i="23" s="1"/>
  <c r="E7" i="17"/>
  <c r="K18" i="1" s="1"/>
  <c r="F31" i="5" s="1"/>
  <c r="F31" i="23" s="1"/>
  <c r="J18" i="1"/>
  <c r="H9" i="17"/>
  <c r="K52" i="1" s="1"/>
  <c r="G36" i="5" s="1"/>
  <c r="I52" i="1"/>
  <c r="I36" i="1"/>
  <c r="H3" i="17"/>
  <c r="K36" i="1" s="1"/>
  <c r="G20" i="5" s="1"/>
  <c r="Q7" i="17"/>
  <c r="Q9" i="17"/>
  <c r="L6" i="17"/>
  <c r="Q6" i="17"/>
  <c r="L9" i="17"/>
  <c r="Q11" i="17"/>
  <c r="Q10" i="17"/>
  <c r="L10" i="17"/>
  <c r="Q8" i="17"/>
  <c r="L8" i="17"/>
  <c r="L5" i="17"/>
  <c r="Q5" i="17"/>
  <c r="Q4" i="17"/>
  <c r="L4" i="17"/>
  <c r="L3" i="17"/>
  <c r="Q3" i="17"/>
  <c r="K8" i="17"/>
  <c r="C2" i="17"/>
  <c r="I4" i="1" s="1"/>
  <c r="E18" i="5" s="1"/>
  <c r="E18" i="23" s="1"/>
  <c r="D2" i="17"/>
  <c r="F2" i="17"/>
  <c r="K10" i="17"/>
  <c r="K11" i="17"/>
  <c r="L11" i="17"/>
  <c r="K7" i="17"/>
  <c r="L7" i="17"/>
  <c r="K9" i="17"/>
  <c r="G2" i="17"/>
  <c r="J33" i="1" s="1"/>
  <c r="P2" i="17"/>
  <c r="M2" i="17"/>
  <c r="I2" i="17"/>
  <c r="J2" i="17"/>
  <c r="K6" i="17"/>
  <c r="K4" i="17"/>
  <c r="K3" i="17"/>
  <c r="K5" i="17"/>
  <c r="G20" i="23" l="1"/>
  <c r="H20" i="23" s="1"/>
  <c r="I20" i="23" s="1"/>
  <c r="J20" i="23" s="1"/>
  <c r="G33" i="23"/>
  <c r="H33" i="23" s="1"/>
  <c r="I33" i="23" s="1"/>
  <c r="J33" i="23" s="1"/>
  <c r="G39" i="23"/>
  <c r="H39" i="23" s="1"/>
  <c r="I39" i="23" s="1"/>
  <c r="J39" i="23" s="1"/>
  <c r="G31" i="23"/>
  <c r="H31" i="23" s="1"/>
  <c r="I31" i="23" s="1"/>
  <c r="J31" i="23" s="1"/>
  <c r="G25" i="23"/>
  <c r="H25" i="23" s="1"/>
  <c r="I25" i="23" s="1"/>
  <c r="J25" i="23" s="1"/>
  <c r="I33" i="1"/>
  <c r="H2" i="17"/>
  <c r="K33" i="1" s="1"/>
  <c r="G18" i="5" s="1"/>
  <c r="G44" i="23"/>
  <c r="H44" i="23" s="1"/>
  <c r="I44" i="23" s="1"/>
  <c r="J44" i="23" s="1"/>
  <c r="J4" i="1"/>
  <c r="E2" i="17"/>
  <c r="K4" i="1" s="1"/>
  <c r="F18" i="5" s="1"/>
  <c r="F18" i="23" s="1"/>
  <c r="G36" i="23"/>
  <c r="H36" i="23" s="1"/>
  <c r="I36" i="23" s="1"/>
  <c r="J36" i="23" s="1"/>
  <c r="G28" i="23"/>
  <c r="H28" i="23" s="1"/>
  <c r="I28" i="23" s="1"/>
  <c r="J28" i="23" s="1"/>
  <c r="O10" i="17"/>
  <c r="O11" i="17"/>
  <c r="O9" i="17"/>
  <c r="O8" i="17"/>
  <c r="O6" i="17"/>
  <c r="O7" i="17"/>
  <c r="O5" i="17"/>
  <c r="O3" i="17"/>
  <c r="L2" i="17"/>
  <c r="O4" i="17"/>
  <c r="Q2" i="17"/>
  <c r="K2" i="17"/>
  <c r="G18" i="23" l="1"/>
  <c r="H18" i="23" s="1"/>
  <c r="I18" i="23" s="1"/>
  <c r="J18" i="23" s="1"/>
  <c r="O2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tc={9D8C7AEC-AFAD-4456-B412-779070BEC436}</author>
  </authors>
  <commentList>
    <comment ref="M19" authorId="0" shapeId="0" xr:uid="{9D8C7AEC-AFAD-4456-B412-779070BEC4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Conspecific corrections.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W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Ignorar columna, ya que el intento de cópula NO se registró en 2001. La barrera mecanica 2 será numero de cópulas / tandems!</t>
        </r>
      </text>
    </comment>
    <comment ref="C134" authorId="0" shapeId="0" xr:uid="{3C3B4D69-5A45-425F-816F-5DAEF601030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  <comment ref="D134" authorId="0" shapeId="0" xr:uid="{BF48EE86-D541-43BD-87D8-6192C331A03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<sst xmlns="http://schemas.openxmlformats.org/spreadsheetml/2006/main" count="12081" uniqueCount="747">
  <si>
    <t>Fitness component</t>
  </si>
  <si>
    <t>Cross</t>
  </si>
  <si>
    <t>N</t>
  </si>
  <si>
    <t>Tandem</t>
  </si>
  <si>
    <t>Fecundity</t>
  </si>
  <si>
    <t>Fertility</t>
  </si>
  <si>
    <t>NA</t>
  </si>
  <si>
    <t>Observer</t>
  </si>
  <si>
    <t>Year</t>
  </si>
  <si>
    <t>Generation</t>
  </si>
  <si>
    <t>species-female</t>
  </si>
  <si>
    <t>Origin_female</t>
  </si>
  <si>
    <t>Region</t>
  </si>
  <si>
    <t>Population-female</t>
  </si>
  <si>
    <t>female_phenotype</t>
  </si>
  <si>
    <t>species-male</t>
  </si>
  <si>
    <t>origin_male</t>
  </si>
  <si>
    <t>population-male</t>
  </si>
  <si>
    <t>DATE</t>
  </si>
  <si>
    <t>FEM</t>
  </si>
  <si>
    <t>MALE</t>
  </si>
  <si>
    <t>attempt-T</t>
  </si>
  <si>
    <t>attempt-M</t>
  </si>
  <si>
    <t>mating</t>
  </si>
  <si>
    <t>Mating-Notes</t>
  </si>
  <si>
    <t>ISOLATED_FEMALE</t>
  </si>
  <si>
    <t>N_clutches</t>
  </si>
  <si>
    <t>clutches_with_eggs</t>
  </si>
  <si>
    <t>Fertile_1</t>
  </si>
  <si>
    <t>Steryl_1</t>
  </si>
  <si>
    <t>Fertile_2</t>
  </si>
  <si>
    <t>Steryl_2</t>
  </si>
  <si>
    <t>Fertile_3</t>
  </si>
  <si>
    <t>Steryl_3</t>
  </si>
  <si>
    <t>Fertility-Notes</t>
  </si>
  <si>
    <t>FertilEggs</t>
  </si>
  <si>
    <t>SterilEggs</t>
  </si>
  <si>
    <t>TotalEggs</t>
  </si>
  <si>
    <t>F0</t>
  </si>
  <si>
    <t>elegans</t>
  </si>
  <si>
    <t>Allopatric</t>
  </si>
  <si>
    <t>infuscans</t>
  </si>
  <si>
    <t>Rosana</t>
  </si>
  <si>
    <t>androchrome</t>
  </si>
  <si>
    <t>Intrapopulation</t>
  </si>
  <si>
    <t>A19</t>
  </si>
  <si>
    <t>F1</t>
  </si>
  <si>
    <t>Y</t>
  </si>
  <si>
    <t>orange</t>
  </si>
  <si>
    <t>Laboratory</t>
  </si>
  <si>
    <t>Type</t>
  </si>
  <si>
    <t>Ecology</t>
  </si>
  <si>
    <t>Oviposition</t>
  </si>
  <si>
    <t>F2</t>
  </si>
  <si>
    <t>Sympatry</t>
  </si>
  <si>
    <t>Success</t>
  </si>
  <si>
    <t>Isolation</t>
  </si>
  <si>
    <t>NewNameF2</t>
  </si>
  <si>
    <t>EggsPerBatch</t>
  </si>
  <si>
    <t>Ramses</t>
  </si>
  <si>
    <t>graellsii</t>
  </si>
  <si>
    <t>Galicia</t>
  </si>
  <si>
    <t>Montalvo</t>
  </si>
  <si>
    <t>Introgress</t>
  </si>
  <si>
    <t>Laxe</t>
  </si>
  <si>
    <t>A.12</t>
  </si>
  <si>
    <t>B.1</t>
  </si>
  <si>
    <t>A.13</t>
  </si>
  <si>
    <t>A.20</t>
  </si>
  <si>
    <t>A.14</t>
  </si>
  <si>
    <t>A.1</t>
  </si>
  <si>
    <t>B.2</t>
  </si>
  <si>
    <t>A.2</t>
  </si>
  <si>
    <t>B.3</t>
  </si>
  <si>
    <t>B.6</t>
  </si>
  <si>
    <t>B.7</t>
  </si>
  <si>
    <t>A.3</t>
  </si>
  <si>
    <t>A.4</t>
  </si>
  <si>
    <t>A.22</t>
  </si>
  <si>
    <t>A.6</t>
  </si>
  <si>
    <t>B.4</t>
  </si>
  <si>
    <t>B.9</t>
  </si>
  <si>
    <t>A.7</t>
  </si>
  <si>
    <t>A.23</t>
  </si>
  <si>
    <t>A.8</t>
  </si>
  <si>
    <t>A.9</t>
  </si>
  <si>
    <t>A.21</t>
  </si>
  <si>
    <t>A.11</t>
  </si>
  <si>
    <t>B.22</t>
  </si>
  <si>
    <t>B.25</t>
  </si>
  <si>
    <t>A.5</t>
  </si>
  <si>
    <t>B.13</t>
  </si>
  <si>
    <t>B.14</t>
  </si>
  <si>
    <t>B.15</t>
  </si>
  <si>
    <t>B.17</t>
  </si>
  <si>
    <t>B.18</t>
  </si>
  <si>
    <t>B.19</t>
  </si>
  <si>
    <t>B.8</t>
  </si>
  <si>
    <t>B.20</t>
  </si>
  <si>
    <t>B.11</t>
  </si>
  <si>
    <t>B.31</t>
  </si>
  <si>
    <t>NO OBSERVATION</t>
  </si>
  <si>
    <t xml:space="preserve">B.16 </t>
  </si>
  <si>
    <t>B.26</t>
  </si>
  <si>
    <t>B.16</t>
  </si>
  <si>
    <t>B.37</t>
  </si>
  <si>
    <t>LA SOLTÓ</t>
  </si>
  <si>
    <t>A.24</t>
  </si>
  <si>
    <t>B.38</t>
  </si>
  <si>
    <t>A.25</t>
  </si>
  <si>
    <t>B.32</t>
  </si>
  <si>
    <t>Fertil_1 and Stery_1 represents the sum of all clutches</t>
  </si>
  <si>
    <t>A.26</t>
  </si>
  <si>
    <t>A.27</t>
  </si>
  <si>
    <t>B.35</t>
  </si>
  <si>
    <t>B.41</t>
  </si>
  <si>
    <t>A.28</t>
  </si>
  <si>
    <t>B.33</t>
  </si>
  <si>
    <t>A.29</t>
  </si>
  <si>
    <t>A.30</t>
  </si>
  <si>
    <t>B.39</t>
  </si>
  <si>
    <t>A.31</t>
  </si>
  <si>
    <t>LA SOLTÓ UN MINUTO DESPUÉS</t>
  </si>
  <si>
    <t>Cachadas</t>
  </si>
  <si>
    <t>C.10</t>
  </si>
  <si>
    <t>B.42</t>
  </si>
  <si>
    <t>B.53</t>
  </si>
  <si>
    <t>C.11</t>
  </si>
  <si>
    <t>C.13</t>
  </si>
  <si>
    <t>B.50</t>
  </si>
  <si>
    <t>C.14</t>
  </si>
  <si>
    <t>B.52</t>
  </si>
  <si>
    <t>C.18</t>
  </si>
  <si>
    <t>B.55</t>
  </si>
  <si>
    <t>C.19</t>
  </si>
  <si>
    <t>B.49</t>
  </si>
  <si>
    <t>C.1</t>
  </si>
  <si>
    <t>C.2</t>
  </si>
  <si>
    <t>B.47</t>
  </si>
  <si>
    <t>B.56</t>
  </si>
  <si>
    <t>C.3</t>
  </si>
  <si>
    <t>C.6</t>
  </si>
  <si>
    <t>C.9</t>
  </si>
  <si>
    <t>B.61</t>
  </si>
  <si>
    <t>B.62</t>
  </si>
  <si>
    <t>B.36</t>
  </si>
  <si>
    <t>B.63</t>
  </si>
  <si>
    <t>C.26</t>
  </si>
  <si>
    <t>B.64</t>
  </si>
  <si>
    <t>C.24</t>
  </si>
  <si>
    <t>C.28</t>
  </si>
  <si>
    <t>C.31</t>
  </si>
  <si>
    <t>B.65</t>
  </si>
  <si>
    <t>C.23</t>
  </si>
  <si>
    <t>C.25</t>
  </si>
  <si>
    <t>B.66</t>
  </si>
  <si>
    <t>B.67</t>
  </si>
  <si>
    <t>B.76</t>
  </si>
  <si>
    <t>B.68</t>
  </si>
  <si>
    <t>C.21</t>
  </si>
  <si>
    <t>B.69</t>
  </si>
  <si>
    <t>B.70</t>
  </si>
  <si>
    <t>B.71</t>
  </si>
  <si>
    <t>C.33</t>
  </si>
  <si>
    <t>B.72</t>
  </si>
  <si>
    <t>B.77</t>
  </si>
  <si>
    <t>B.73</t>
  </si>
  <si>
    <t>B.45</t>
  </si>
  <si>
    <t>LA SOLTÓ 8 MINUTOS DESPUÉS</t>
  </si>
  <si>
    <t>B.75</t>
  </si>
  <si>
    <t>C.12</t>
  </si>
  <si>
    <t>C.17</t>
  </si>
  <si>
    <t>COPULA, DURACIÒN DE 5 MINUTOS</t>
  </si>
  <si>
    <t>C.4</t>
  </si>
  <si>
    <t>B.78</t>
  </si>
  <si>
    <t>C.5</t>
  </si>
  <si>
    <t>C.8</t>
  </si>
  <si>
    <t>B.43</t>
  </si>
  <si>
    <t>hybrid</t>
  </si>
  <si>
    <t>Allop-introg</t>
  </si>
  <si>
    <t>MOLD_CONTAMINATED_fertile_eggs_in_fact_are_ALL_EGGS</t>
  </si>
  <si>
    <t>B.5</t>
  </si>
  <si>
    <t>C.7</t>
  </si>
  <si>
    <t>3.10</t>
  </si>
  <si>
    <t>3.19</t>
  </si>
  <si>
    <t>B.10</t>
  </si>
  <si>
    <t>1.20</t>
  </si>
  <si>
    <t>2.5</t>
  </si>
  <si>
    <t>3.13</t>
  </si>
  <si>
    <t>2.8</t>
  </si>
  <si>
    <t>B.12</t>
  </si>
  <si>
    <t>C.27</t>
  </si>
  <si>
    <t>C.30</t>
  </si>
  <si>
    <t>2.15</t>
  </si>
  <si>
    <t>C.29</t>
  </si>
  <si>
    <t>1.29</t>
  </si>
  <si>
    <t>3.34</t>
  </si>
  <si>
    <t>2.22</t>
  </si>
  <si>
    <t>2.24</t>
  </si>
  <si>
    <t>3.31</t>
  </si>
  <si>
    <t>3.37</t>
  </si>
  <si>
    <t>4.22</t>
  </si>
  <si>
    <t>C.40</t>
  </si>
  <si>
    <t>4.33</t>
  </si>
  <si>
    <t>Andrea</t>
  </si>
  <si>
    <t>EH</t>
  </si>
  <si>
    <t>K.2</t>
  </si>
  <si>
    <t>L.1</t>
  </si>
  <si>
    <t>Rodrigo</t>
  </si>
  <si>
    <t>GH</t>
  </si>
  <si>
    <t>K.6</t>
  </si>
  <si>
    <t>K.8</t>
  </si>
  <si>
    <t>K.7</t>
  </si>
  <si>
    <t>K.12</t>
  </si>
  <si>
    <t>K.9</t>
  </si>
  <si>
    <t>L.2</t>
  </si>
  <si>
    <t>HH</t>
  </si>
  <si>
    <t>N.1</t>
  </si>
  <si>
    <t>K.13</t>
  </si>
  <si>
    <t>K.14</t>
  </si>
  <si>
    <t>K.17</t>
  </si>
  <si>
    <t>K.10</t>
  </si>
  <si>
    <t>K.19</t>
  </si>
  <si>
    <t>L.3</t>
  </si>
  <si>
    <t>K.16</t>
  </si>
  <si>
    <t>A.10</t>
  </si>
  <si>
    <t>L4</t>
  </si>
  <si>
    <t>K.20</t>
  </si>
  <si>
    <t>K.21</t>
  </si>
  <si>
    <t>Q.1</t>
  </si>
  <si>
    <t>K.15</t>
  </si>
  <si>
    <t>AndreaRodrigo</t>
  </si>
  <si>
    <t>D.2</t>
  </si>
  <si>
    <t>F.1</t>
  </si>
  <si>
    <t>R.1</t>
  </si>
  <si>
    <t>N.2</t>
  </si>
  <si>
    <t>L.7</t>
  </si>
  <si>
    <t>A.19</t>
  </si>
  <si>
    <t>I.10</t>
  </si>
  <si>
    <t>I.11</t>
  </si>
  <si>
    <t>Nota de Rodrigo: En este cruce todos los huevos eran esteriles, pues se intentaron poner a eclosionar y ninguno lo hizo. Janet registro estos huevos como fertiles, pero esta prueba comprobo que no lo eran, pues ninguno eclosionó en una larva viable.</t>
  </si>
  <si>
    <t>T.1</t>
  </si>
  <si>
    <t>E.5</t>
  </si>
  <si>
    <t>K.26</t>
  </si>
  <si>
    <t>antiguos</t>
  </si>
  <si>
    <t>HETEROSPECIFIC</t>
  </si>
  <si>
    <t xml:space="preserve">HETEROSPECIFIC </t>
  </si>
  <si>
    <t>Alba</t>
  </si>
  <si>
    <t>CONSPECIFIC-Allopatric</t>
  </si>
  <si>
    <t>CONSPECIFIC</t>
  </si>
  <si>
    <t>BCG-F1</t>
  </si>
  <si>
    <t>BCE-F1</t>
  </si>
  <si>
    <t>Mechanical</t>
  </si>
  <si>
    <t>INFUSCANS</t>
  </si>
  <si>
    <t>Aude</t>
  </si>
  <si>
    <t>France</t>
  </si>
  <si>
    <t>Sweden</t>
  </si>
  <si>
    <t>Belgium</t>
  </si>
  <si>
    <t>ANDROCHROME</t>
  </si>
  <si>
    <t>ORANGE</t>
  </si>
  <si>
    <t>Lab-combined</t>
  </si>
  <si>
    <t>Allopatric-Allopatric</t>
  </si>
  <si>
    <t>ELE-FEM-hybrid</t>
  </si>
  <si>
    <t>ELE-FEM-Hybrid</t>
  </si>
  <si>
    <t xml:space="preserve">Rosa Ana </t>
  </si>
  <si>
    <t>?</t>
  </si>
  <si>
    <t>Hybrid-F1</t>
  </si>
  <si>
    <t>Fertility %</t>
  </si>
  <si>
    <t>Total-ESTERIL</t>
  </si>
  <si>
    <t>Total-FERTIL</t>
  </si>
  <si>
    <t>Steryl</t>
  </si>
  <si>
    <t>fertile</t>
  </si>
  <si>
    <t>clutches with eggs</t>
  </si>
  <si>
    <t>N clutches</t>
  </si>
  <si>
    <t>Date</t>
  </si>
  <si>
    <t>cross-Type 2</t>
  </si>
  <si>
    <t>Cross-Type 1</t>
  </si>
  <si>
    <t>Population-male</t>
  </si>
  <si>
    <t>Origin male</t>
  </si>
  <si>
    <t>Species-male</t>
  </si>
  <si>
    <t>female phenotype</t>
  </si>
  <si>
    <t>Origin female</t>
  </si>
  <si>
    <t>Generación</t>
  </si>
  <si>
    <t>Observatror</t>
  </si>
  <si>
    <t>E.10</t>
  </si>
  <si>
    <t>rosa-anais</t>
  </si>
  <si>
    <t>L.14</t>
  </si>
  <si>
    <t>P.24</t>
  </si>
  <si>
    <t>P.21</t>
  </si>
  <si>
    <t>P.16</t>
  </si>
  <si>
    <t>P.18</t>
  </si>
  <si>
    <t>E.17</t>
  </si>
  <si>
    <t>E.7</t>
  </si>
  <si>
    <t>E.6</t>
  </si>
  <si>
    <t>E.3</t>
  </si>
  <si>
    <t>P.5</t>
  </si>
  <si>
    <t>P.1</t>
  </si>
  <si>
    <t>B85</t>
  </si>
  <si>
    <t>A.41</t>
  </si>
  <si>
    <t>INT COPULA</t>
  </si>
  <si>
    <t>int Tandem</t>
  </si>
  <si>
    <t xml:space="preserve"> MALE</t>
  </si>
  <si>
    <t xml:space="preserve">Crose FEM </t>
  </si>
  <si>
    <t>Generation-Cross</t>
  </si>
  <si>
    <t>Eggs/clutch</t>
  </si>
  <si>
    <t>H.1</t>
  </si>
  <si>
    <t>H.2</t>
  </si>
  <si>
    <t>E.15</t>
  </si>
  <si>
    <t>Allopatry</t>
  </si>
  <si>
    <t>Sympatric</t>
  </si>
  <si>
    <t>Groups</t>
  </si>
  <si>
    <t>Mechanical-Tactile-Success</t>
  </si>
  <si>
    <t>Oviposition-N</t>
  </si>
  <si>
    <t>Oviposition-Success</t>
  </si>
  <si>
    <t>Fertility-N</t>
  </si>
  <si>
    <t>Cross_male_x_female</t>
  </si>
  <si>
    <t>1.- Records with unidentified samples were removed!</t>
  </si>
  <si>
    <t>Pair</t>
  </si>
  <si>
    <t>Group</t>
  </si>
  <si>
    <t>Mechanical-Sucess</t>
  </si>
  <si>
    <t>Mechanical-N</t>
  </si>
  <si>
    <t>Mechanical-Isolation</t>
  </si>
  <si>
    <t>Mechanical-Tactile-Isolation</t>
  </si>
  <si>
    <t>Mechanical-Tactile-N</t>
  </si>
  <si>
    <t>Mechanical-Success</t>
  </si>
  <si>
    <t>Oviposition-Isolation</t>
  </si>
  <si>
    <t>EggsPerClutch</t>
  </si>
  <si>
    <t>ClutchesWEggs</t>
  </si>
  <si>
    <t>Fecundity-N</t>
  </si>
  <si>
    <t>Fecundity-Success</t>
  </si>
  <si>
    <t>Fecundity-Isolation</t>
  </si>
  <si>
    <t>Fertility-Success</t>
  </si>
  <si>
    <t>Fertility-Isolation</t>
  </si>
  <si>
    <t>species.female</t>
  </si>
  <si>
    <t>Population.female</t>
  </si>
  <si>
    <t>species.male</t>
  </si>
  <si>
    <t>Region.1</t>
  </si>
  <si>
    <t>population.male</t>
  </si>
  <si>
    <t>Pop</t>
  </si>
  <si>
    <t>Total.Fert</t>
  </si>
  <si>
    <t>Total.Est</t>
  </si>
  <si>
    <t>Fecud.Patch</t>
  </si>
  <si>
    <t>hybrid zone-2</t>
  </si>
  <si>
    <t>Louro</t>
  </si>
  <si>
    <t>graellsiiXelegans</t>
  </si>
  <si>
    <t>Corrubedo</t>
  </si>
  <si>
    <t>elegansXgraellsii</t>
  </si>
  <si>
    <t>Lanzada</t>
  </si>
  <si>
    <t>Interpopulation</t>
  </si>
  <si>
    <t>F8.1</t>
  </si>
  <si>
    <t>D5.3</t>
  </si>
  <si>
    <t>F5.1</t>
  </si>
  <si>
    <t>F8.2</t>
  </si>
  <si>
    <t>L.39</t>
  </si>
  <si>
    <t>Centeans</t>
  </si>
  <si>
    <t>J.1</t>
  </si>
  <si>
    <t>H.11</t>
  </si>
  <si>
    <t>H.14</t>
  </si>
  <si>
    <t>J.49</t>
  </si>
  <si>
    <t>Cuvi</t>
  </si>
  <si>
    <t>G.23</t>
  </si>
  <si>
    <t>90I</t>
  </si>
  <si>
    <t>J.3</t>
  </si>
  <si>
    <t>96I</t>
  </si>
  <si>
    <t>graellsiiXgraellsii</t>
  </si>
  <si>
    <t>A49</t>
  </si>
  <si>
    <t>A50</t>
  </si>
  <si>
    <t>A56</t>
  </si>
  <si>
    <t>A57</t>
  </si>
  <si>
    <t>R.85</t>
  </si>
  <si>
    <t>T9</t>
  </si>
  <si>
    <t>Allopatric-hybrid zone-2</t>
  </si>
  <si>
    <t>graellsiiXhybrid</t>
  </si>
  <si>
    <t>A163</t>
  </si>
  <si>
    <t>H.B.2</t>
  </si>
  <si>
    <t>A170</t>
  </si>
  <si>
    <t>H.A.4</t>
  </si>
  <si>
    <t>elegansXelegans</t>
  </si>
  <si>
    <t>E17</t>
  </si>
  <si>
    <t>D.17</t>
  </si>
  <si>
    <t>F42</t>
  </si>
  <si>
    <t>J.38</t>
  </si>
  <si>
    <t>H13</t>
  </si>
  <si>
    <t>J.39</t>
  </si>
  <si>
    <t>hybridXelegans</t>
  </si>
  <si>
    <t>HB.8</t>
  </si>
  <si>
    <t>HF10</t>
  </si>
  <si>
    <t>E.17.5</t>
  </si>
  <si>
    <t>HF3</t>
  </si>
  <si>
    <t>HF7</t>
  </si>
  <si>
    <t>J47</t>
  </si>
  <si>
    <t>J.?</t>
  </si>
  <si>
    <t>J57</t>
  </si>
  <si>
    <t>L38</t>
  </si>
  <si>
    <t>J.43</t>
  </si>
  <si>
    <t>M31</t>
  </si>
  <si>
    <t>H-F2</t>
  </si>
  <si>
    <t>BCG-F2</t>
  </si>
  <si>
    <t>H5.3</t>
  </si>
  <si>
    <t>BCE-F2</t>
  </si>
  <si>
    <t>H5.33</t>
  </si>
  <si>
    <t>D7.1</t>
  </si>
  <si>
    <t>F.8</t>
  </si>
  <si>
    <t>hybrid-zone-2</t>
  </si>
  <si>
    <t>HYBRID-F2</t>
  </si>
  <si>
    <t>H4.14</t>
  </si>
  <si>
    <t>H4.11</t>
  </si>
  <si>
    <t>H4.15</t>
  </si>
  <si>
    <t>H4.20</t>
  </si>
  <si>
    <t>H4.16</t>
  </si>
  <si>
    <t>H4.24</t>
  </si>
  <si>
    <t>H5.15</t>
  </si>
  <si>
    <t>H4.26</t>
  </si>
  <si>
    <t>R.14</t>
  </si>
  <si>
    <t>H4.27</t>
  </si>
  <si>
    <t>R.17</t>
  </si>
  <si>
    <t>H4.28</t>
  </si>
  <si>
    <t>T2</t>
  </si>
  <si>
    <t>H4.29</t>
  </si>
  <si>
    <t>T1</t>
  </si>
  <si>
    <t>H4.2</t>
  </si>
  <si>
    <t>H4.6</t>
  </si>
  <si>
    <t>H4.3</t>
  </si>
  <si>
    <t>H4.4</t>
  </si>
  <si>
    <t>H4.7</t>
  </si>
  <si>
    <t>H4.9</t>
  </si>
  <si>
    <t>H4.5</t>
  </si>
  <si>
    <t>H5.24</t>
  </si>
  <si>
    <t>H5.26</t>
  </si>
  <si>
    <t>R.12</t>
  </si>
  <si>
    <t>H5.5</t>
  </si>
  <si>
    <t>H5.6</t>
  </si>
  <si>
    <t>H5.9</t>
  </si>
  <si>
    <t>H6.13</t>
  </si>
  <si>
    <t>A.A4</t>
  </si>
  <si>
    <t>H6.4</t>
  </si>
  <si>
    <t>X.8</t>
  </si>
  <si>
    <t>H6.9</t>
  </si>
  <si>
    <t>AA.5</t>
  </si>
  <si>
    <t>H7.8</t>
  </si>
  <si>
    <t>J27.1</t>
  </si>
  <si>
    <t>J.5.1</t>
  </si>
  <si>
    <t>K9.1</t>
  </si>
  <si>
    <t>F8.3</t>
  </si>
  <si>
    <t>R.4</t>
  </si>
  <si>
    <t>H5.8</t>
  </si>
  <si>
    <t>U.27</t>
  </si>
  <si>
    <t>H6.1</t>
  </si>
  <si>
    <t>U.14</t>
  </si>
  <si>
    <t>H6.3</t>
  </si>
  <si>
    <t>X.16</t>
  </si>
  <si>
    <t>H6.5</t>
  </si>
  <si>
    <t>X.7</t>
  </si>
  <si>
    <t>X.9</t>
  </si>
  <si>
    <t>U.24</t>
  </si>
  <si>
    <t>3.- An average success was measured per pair of samples, thus, avoiding using the same as pseudorepetitions.</t>
  </si>
  <si>
    <t>2.- Only one row per pair of samples was allowed in the raw data databases. Tandem attempts from different days were summed.</t>
  </si>
  <si>
    <t>hybridXhybrid</t>
  </si>
  <si>
    <t>elegansXhybrid</t>
  </si>
  <si>
    <t>hybridXgraellsii</t>
  </si>
  <si>
    <t>Laigual</t>
  </si>
  <si>
    <t>MaraixDorx</t>
  </si>
  <si>
    <t>Samples_male_x_female</t>
  </si>
  <si>
    <t>MaleXFemale</t>
  </si>
  <si>
    <t>B.28</t>
  </si>
  <si>
    <t>B.23</t>
  </si>
  <si>
    <t>B.30</t>
  </si>
  <si>
    <t>B.48</t>
  </si>
  <si>
    <t>B.60</t>
  </si>
  <si>
    <t>P.8</t>
  </si>
  <si>
    <t>A.15</t>
  </si>
  <si>
    <t>A.17</t>
  </si>
  <si>
    <t>A.18</t>
  </si>
  <si>
    <t>P.23</t>
  </si>
  <si>
    <t>A.34</t>
  </si>
  <si>
    <t>B.44</t>
  </si>
  <si>
    <t>A.38</t>
  </si>
  <si>
    <t>A.39</t>
  </si>
  <si>
    <t>B.88</t>
  </si>
  <si>
    <t>A.43</t>
  </si>
  <si>
    <t>E.1</t>
  </si>
  <si>
    <t>E.19</t>
  </si>
  <si>
    <t>B.21</t>
  </si>
  <si>
    <t>B.29</t>
  </si>
  <si>
    <t>A.40</t>
  </si>
  <si>
    <t>C.16</t>
  </si>
  <si>
    <t>B.54</t>
  </si>
  <si>
    <t>B.57</t>
  </si>
  <si>
    <t>A.36</t>
  </si>
  <si>
    <t>A.32</t>
  </si>
  <si>
    <t>B.74</t>
  </si>
  <si>
    <t>A.55</t>
  </si>
  <si>
    <t>A.35</t>
  </si>
  <si>
    <t>B9</t>
  </si>
  <si>
    <t>C.22</t>
  </si>
  <si>
    <t>A.46</t>
  </si>
  <si>
    <t>E.2</t>
  </si>
  <si>
    <t>E.11</t>
  </si>
  <si>
    <t>E10</t>
  </si>
  <si>
    <t>K.11</t>
  </si>
  <si>
    <t>P.15</t>
  </si>
  <si>
    <t>L.9</t>
  </si>
  <si>
    <t>L.18</t>
  </si>
  <si>
    <t>P.20</t>
  </si>
  <si>
    <t>P.3</t>
  </si>
  <si>
    <t>P.14</t>
  </si>
  <si>
    <t>V.1</t>
  </si>
  <si>
    <t>E15</t>
  </si>
  <si>
    <t>4.- Conspecific crosses were merged into a single group independently of generation and population of origin.</t>
  </si>
  <si>
    <t>5.- During allopatric experiments, several hybrids were backcrossed to French populations that were not sampled during F0. This severely reduced our samples sizes. Thus, we merged all Elegans samples into a single Allopatric group independently of its origin (Lab-Belgium, Lab-Sweden, Belgium, Sweden, MaraisDorx or LAIgual)</t>
  </si>
  <si>
    <t>6.- F1 heterospecific crosses were treated as F0 heterospecific crosses.</t>
  </si>
  <si>
    <t>Species female</t>
  </si>
  <si>
    <t>Female</t>
  </si>
  <si>
    <t>Male</t>
  </si>
  <si>
    <t>H.5</t>
  </si>
  <si>
    <t>E.14</t>
  </si>
  <si>
    <t>E.22</t>
  </si>
  <si>
    <t>I.1</t>
  </si>
  <si>
    <t>K.5</t>
  </si>
  <si>
    <t>3.5</t>
  </si>
  <si>
    <t>3.9</t>
  </si>
  <si>
    <t>A.224</t>
  </si>
  <si>
    <t>A.226</t>
  </si>
  <si>
    <t>A.231</t>
  </si>
  <si>
    <t>A.234</t>
  </si>
  <si>
    <t>A.235</t>
  </si>
  <si>
    <t>A.253</t>
  </si>
  <si>
    <t>A.255</t>
  </si>
  <si>
    <t>A.257</t>
  </si>
  <si>
    <t>A.259</t>
  </si>
  <si>
    <t>A.285</t>
  </si>
  <si>
    <t>A.300</t>
  </si>
  <si>
    <t>A.301</t>
  </si>
  <si>
    <t>A.66</t>
  </si>
  <si>
    <t>A.68</t>
  </si>
  <si>
    <t>X.3</t>
  </si>
  <si>
    <t>O.3</t>
  </si>
  <si>
    <t>V.15</t>
  </si>
  <si>
    <t>H.10</t>
  </si>
  <si>
    <t>E.13</t>
  </si>
  <si>
    <t>P.31</t>
  </si>
  <si>
    <t>E.23</t>
  </si>
  <si>
    <t>E.20</t>
  </si>
  <si>
    <t>E.9</t>
  </si>
  <si>
    <t>E.25</t>
  </si>
  <si>
    <t>I.2</t>
  </si>
  <si>
    <t>H.12</t>
  </si>
  <si>
    <t>K.30</t>
  </si>
  <si>
    <t>K.28</t>
  </si>
  <si>
    <t>V.4</t>
  </si>
  <si>
    <t>V.7</t>
  </si>
  <si>
    <t>L.20</t>
  </si>
  <si>
    <t>P.29</t>
  </si>
  <si>
    <t>P.28</t>
  </si>
  <si>
    <t>P.22</t>
  </si>
  <si>
    <t>O.4</t>
  </si>
  <si>
    <t>P.6</t>
  </si>
  <si>
    <t>K.27</t>
  </si>
  <si>
    <t>V.6</t>
  </si>
  <si>
    <t>Populations</t>
  </si>
  <si>
    <t>Population</t>
  </si>
  <si>
    <t>Mechanical-Tactile</t>
  </si>
  <si>
    <t>E♂E♀</t>
  </si>
  <si>
    <t>G♂G♀</t>
  </si>
  <si>
    <t>E♂G♀</t>
  </si>
  <si>
    <t>G♂E♀</t>
  </si>
  <si>
    <t>H♂H♀</t>
  </si>
  <si>
    <t>H♂G♀</t>
  </si>
  <si>
    <t>G♂H♀</t>
  </si>
  <si>
    <t>H♂E♀</t>
  </si>
  <si>
    <t>E♂H♀</t>
  </si>
  <si>
    <t>BelgiumXCachadas</t>
  </si>
  <si>
    <t>LaigualXCachadas</t>
  </si>
  <si>
    <t>SwedenXCachadas</t>
  </si>
  <si>
    <t>CachadasXBelgium</t>
  </si>
  <si>
    <t>CachadasXMaraixDorx</t>
  </si>
  <si>
    <t>BelgiumXBelgium</t>
  </si>
  <si>
    <t>LaxeXLaxe</t>
  </si>
  <si>
    <t>MontalvoXMontalvo</t>
  </si>
  <si>
    <t>LaxeXCachadas</t>
  </si>
  <si>
    <t>LaxeXMontalvo</t>
  </si>
  <si>
    <t>CachadasXLaxe</t>
  </si>
  <si>
    <t>Mechanical_Tactile-N</t>
  </si>
  <si>
    <t>Fertility_N</t>
  </si>
  <si>
    <t>J48</t>
  </si>
  <si>
    <t>J51</t>
  </si>
  <si>
    <t>J44</t>
  </si>
  <si>
    <t>J30</t>
  </si>
  <si>
    <t>female-phenotype</t>
  </si>
  <si>
    <t>J49</t>
  </si>
  <si>
    <t>H11</t>
  </si>
  <si>
    <t>K33</t>
  </si>
  <si>
    <t>H14</t>
  </si>
  <si>
    <t>K13</t>
  </si>
  <si>
    <t>L39</t>
  </si>
  <si>
    <t>B10</t>
  </si>
  <si>
    <t>HA3</t>
  </si>
  <si>
    <t>HA2</t>
  </si>
  <si>
    <t>HB2</t>
  </si>
  <si>
    <t>HA4</t>
  </si>
  <si>
    <t>HA6</t>
  </si>
  <si>
    <t>HB3</t>
  </si>
  <si>
    <t>HA1</t>
  </si>
  <si>
    <t>F62</t>
  </si>
  <si>
    <t>H33</t>
  </si>
  <si>
    <t>HB4</t>
  </si>
  <si>
    <t>HA9</t>
  </si>
  <si>
    <t>HA10</t>
  </si>
  <si>
    <t>HB6</t>
  </si>
  <si>
    <t>HA5</t>
  </si>
  <si>
    <t>HC10</t>
  </si>
  <si>
    <t>GC8</t>
  </si>
  <si>
    <t>HC9</t>
  </si>
  <si>
    <t>A17.1</t>
  </si>
  <si>
    <t>HD4</t>
  </si>
  <si>
    <t>H1.4</t>
  </si>
  <si>
    <t>HG3</t>
  </si>
  <si>
    <t>HE3</t>
  </si>
  <si>
    <t>HC15</t>
  </si>
  <si>
    <t>HE4</t>
  </si>
  <si>
    <t>HF6</t>
  </si>
  <si>
    <t>E17.5</t>
  </si>
  <si>
    <t>O7</t>
  </si>
  <si>
    <t>HC18</t>
  </si>
  <si>
    <t>O6</t>
  </si>
  <si>
    <t>E17.6</t>
  </si>
  <si>
    <t>E17.7</t>
  </si>
  <si>
    <t>HF8</t>
  </si>
  <si>
    <t>HC19</t>
  </si>
  <si>
    <t>HF13</t>
  </si>
  <si>
    <t>HC20</t>
  </si>
  <si>
    <t>HF12</t>
  </si>
  <si>
    <t>HF14</t>
  </si>
  <si>
    <t>HF16</t>
  </si>
  <si>
    <t>HC12</t>
  </si>
  <si>
    <t>HF18</t>
  </si>
  <si>
    <t>HF17</t>
  </si>
  <si>
    <t>H3.5</t>
  </si>
  <si>
    <t>IN5</t>
  </si>
  <si>
    <t>IN2</t>
  </si>
  <si>
    <t>HD15</t>
  </si>
  <si>
    <t>14.4.2</t>
  </si>
  <si>
    <t>14.4.1</t>
  </si>
  <si>
    <t>HF22</t>
  </si>
  <si>
    <t>IN13</t>
  </si>
  <si>
    <t>HD16</t>
  </si>
  <si>
    <t>IN15</t>
  </si>
  <si>
    <t>R17</t>
  </si>
  <si>
    <t>R14</t>
  </si>
  <si>
    <t>H5.19</t>
  </si>
  <si>
    <t>H4.25</t>
  </si>
  <si>
    <t>H5.23</t>
  </si>
  <si>
    <t>H5.16</t>
  </si>
  <si>
    <t>R12</t>
  </si>
  <si>
    <t>H5.14</t>
  </si>
  <si>
    <t>R10</t>
  </si>
  <si>
    <t>H5.25</t>
  </si>
  <si>
    <t>R85</t>
  </si>
  <si>
    <t>pop-male</t>
  </si>
  <si>
    <t>pop-female</t>
  </si>
  <si>
    <t>infusncas</t>
  </si>
  <si>
    <t>R68</t>
  </si>
  <si>
    <t>H8.8</t>
  </si>
  <si>
    <t>T11</t>
  </si>
  <si>
    <t>H7.3</t>
  </si>
  <si>
    <t>H7.4</t>
  </si>
  <si>
    <t>R89</t>
  </si>
  <si>
    <t>T1c</t>
  </si>
  <si>
    <t>Notebook Order</t>
  </si>
  <si>
    <t>Samples MaleXFemale</t>
  </si>
  <si>
    <t>HC1</t>
  </si>
  <si>
    <t>GB5</t>
  </si>
  <si>
    <t>HF1</t>
  </si>
  <si>
    <t>Species maleXFemale</t>
  </si>
  <si>
    <t>Order</t>
  </si>
  <si>
    <t>H5.7</t>
  </si>
  <si>
    <t>H-F1</t>
  </si>
  <si>
    <t>F2-Hybrid</t>
  </si>
  <si>
    <t>F1-hybrid</t>
  </si>
  <si>
    <t>F2-hybrid</t>
  </si>
  <si>
    <t>U4</t>
  </si>
  <si>
    <t>cuvi</t>
  </si>
  <si>
    <t>(BelgiumXSweden)</t>
  </si>
  <si>
    <t>(H:BelgiumXCachadas)</t>
  </si>
  <si>
    <t>(E:BelgiumXSweden)</t>
  </si>
  <si>
    <t>Bayonne</t>
  </si>
  <si>
    <t>(H:LaxeXMontalvo)</t>
  </si>
  <si>
    <t>type-male</t>
  </si>
  <si>
    <t>type-female</t>
  </si>
  <si>
    <t>(H:LouroXCenteans)</t>
  </si>
  <si>
    <t>(H:LouroXLanzada)</t>
  </si>
  <si>
    <t>[H:E:BelgiumX(H:LouroXLanzada)]</t>
  </si>
  <si>
    <t>[H:E:LouroX(H:LouroXLanzada)]</t>
  </si>
  <si>
    <t>[H:(H:LouroXCenteans)XG:Cuvi]</t>
  </si>
  <si>
    <t>[H:(H:LouroXLanzada)X(H:LouroXLanzada)]</t>
  </si>
  <si>
    <t>[H:E:LouroX(H:LouroXCenteans)]</t>
  </si>
  <si>
    <t>*Familia_NO_viene_en_fotos*</t>
  </si>
  <si>
    <t>type.male</t>
  </si>
  <si>
    <t>type.female</t>
  </si>
  <si>
    <t>Postzygotics</t>
  </si>
  <si>
    <t>Conspecifics</t>
  </si>
  <si>
    <t>Heterospecifics</t>
  </si>
  <si>
    <t>AlloEle</t>
  </si>
  <si>
    <t>AlloGra</t>
  </si>
  <si>
    <t>region-male</t>
  </si>
  <si>
    <t>region-female</t>
  </si>
  <si>
    <t>SymGra</t>
  </si>
  <si>
    <t>SymEle</t>
  </si>
  <si>
    <t>Include</t>
  </si>
  <si>
    <t>Allopatrics</t>
  </si>
  <si>
    <t>Sympatrics (2001 &amp; 2019)</t>
  </si>
  <si>
    <t>BelgiumXSweden</t>
  </si>
  <si>
    <t>SwedenXSweden</t>
  </si>
  <si>
    <t>CachadasXCachadas</t>
  </si>
  <si>
    <t>Conspecific crosses</t>
  </si>
  <si>
    <t>Heterospecific crosses</t>
  </si>
  <si>
    <t>AlloEleX(H:BelgiumXCachadas)</t>
  </si>
  <si>
    <t>AlloGraX(H:BelgiumXCachadas)</t>
  </si>
  <si>
    <t>(H:BelgiumXCachadas)XAlloEle</t>
  </si>
  <si>
    <t>(H:BelgiumXCachadas)XAlloGra</t>
  </si>
  <si>
    <t>(H:BelgiumXCachadas)X(H:BelgiumXCachadas)</t>
  </si>
  <si>
    <t>LouroXLouro</t>
  </si>
  <si>
    <t>LanzadaXLanzada</t>
  </si>
  <si>
    <t>LouroXCorrubedo</t>
  </si>
  <si>
    <t>LouroXLanzada</t>
  </si>
  <si>
    <t>CorrubedoXLouro</t>
  </si>
  <si>
    <t>LanzadaXLouro</t>
  </si>
  <si>
    <t>SymEleX(H:LouroXLanzada)</t>
  </si>
  <si>
    <t>SymEleX(H:LaxeXMontalvo)</t>
  </si>
  <si>
    <t>SymGraX(H:LouroXLanzada)</t>
  </si>
  <si>
    <t>SymGraX(H:LaxeXMontalvo)</t>
  </si>
  <si>
    <t>(H:LouroxCenteans)XSymEle</t>
  </si>
  <si>
    <t>(H:LouroxLanzada)XSymEle</t>
  </si>
  <si>
    <t>(H:LaxeXMontalvo)XSymEle</t>
  </si>
  <si>
    <t>(H:LouroXCenteans)XSymGra</t>
  </si>
  <si>
    <t>(H:LouroxLanzada)XSymGra</t>
  </si>
  <si>
    <t>(H:LaxeXMontalvo)XSymGra</t>
  </si>
  <si>
    <t>(H:LouroXCenteans)X(H:LouroXCenteans)</t>
  </si>
  <si>
    <t>(H:LouroXCenteans)X(H:LouroXLanzada)</t>
  </si>
  <si>
    <t>(H:LouroXLanzada)X(H:LouroXCenteans)</t>
  </si>
  <si>
    <t>(H:LouroXLanzada)X(H:LouroXLanzada)</t>
  </si>
  <si>
    <t>(H:LouroXMontalvo)X(H:LouroXMontalvo)</t>
  </si>
  <si>
    <t>[H:E:AlloEleX(H:LouroXLanzada)]</t>
  </si>
  <si>
    <t>AlbaXAlba</t>
  </si>
  <si>
    <t>LouroXCenteans</t>
  </si>
  <si>
    <t>SymEleX(H:LouroXCenteans)</t>
  </si>
  <si>
    <t>Mechanical
Tactile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</si>
</sst>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-mmm"/>
    <numFmt numFmtId="165" formatCode="0.0"/>
    <numFmt numFmtId="166" formatCode="0.000"/>
    <numFmt numFmtId="167" formatCode="0.00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FABAB"/>
        <bgColor rgb="FF969696"/>
      </patternFill>
    </fill>
    <fill>
      <patternFill patternType="solid">
        <fgColor rgb="FFF8CBAD"/>
        <bgColor rgb="FFFBE5D6"/>
      </patternFill>
    </fill>
    <fill>
      <patternFill patternType="solid">
        <fgColor rgb="FF92D050"/>
        <bgColor rgb="FFAFABAB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rgb="FFAFABA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rgb="FFFFFF00"/>
      </patternFill>
    </fill>
    <fill>
      <patternFill patternType="solid">
        <fgColor theme="2" tint="-0.249977111117893"/>
        <bgColor rgb="FFFFFF00"/>
      </patternFill>
    </fill>
    <fill>
      <patternFill patternType="solid">
        <fgColor theme="9" tint="0.59999389629810485"/>
        <bgColor rgb="FF969696"/>
      </patternFill>
    </fill>
    <fill>
      <patternFill patternType="solid">
        <fgColor rgb="FFFF9966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</borders>
  <cellStyleXfs count="2">
    <xf numFmtId="0" fontId="0" fillId="0" borderId="0"/>
    <xf numFmtId="0" fontId="12" fillId="0" borderId="0"/>
  </cellStyleXfs>
  <cellXfs count="187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1" fillId="0" borderId="2" xfId="0" applyFont="1" applyBorder="1"/>
    <xf numFmtId="2" fontId="1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8" borderId="0" xfId="1" applyFont="1" applyFill="1" applyAlignment="1">
      <alignment horizontal="center"/>
    </xf>
    <xf numFmtId="0" fontId="5" fillId="9" borderId="0" xfId="1" applyFont="1" applyFill="1" applyAlignment="1">
      <alignment horizontal="center"/>
    </xf>
    <xf numFmtId="0" fontId="5" fillId="10" borderId="0" xfId="1" applyFont="1" applyFill="1" applyAlignment="1">
      <alignment horizontal="center"/>
    </xf>
    <xf numFmtId="0" fontId="6" fillId="11" borderId="0" xfId="1" applyFont="1" applyFill="1" applyAlignment="1">
      <alignment horizontal="center"/>
    </xf>
    <xf numFmtId="49" fontId="5" fillId="8" borderId="0" xfId="1" applyNumberFormat="1" applyFont="1" applyFill="1" applyAlignment="1">
      <alignment horizontal="center"/>
    </xf>
    <xf numFmtId="0" fontId="5" fillId="11" borderId="0" xfId="1" applyFont="1" applyFill="1" applyAlignment="1">
      <alignment horizontal="center"/>
    </xf>
    <xf numFmtId="0" fontId="5" fillId="13" borderId="0" xfId="1" applyFont="1" applyFill="1" applyAlignment="1">
      <alignment horizontal="center"/>
    </xf>
    <xf numFmtId="0" fontId="5" fillId="8" borderId="0" xfId="1" applyFont="1" applyFill="1" applyAlignment="1">
      <alignment horizontal="left"/>
    </xf>
    <xf numFmtId="0" fontId="5" fillId="12" borderId="0" xfId="1" applyFont="1" applyFill="1" applyAlignment="1">
      <alignment horizontal="center"/>
    </xf>
    <xf numFmtId="0" fontId="5" fillId="12" borderId="0" xfId="1" applyFont="1" applyFill="1" applyAlignment="1">
      <alignment horizontal="left"/>
    </xf>
    <xf numFmtId="0" fontId="5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164" fontId="7" fillId="0" borderId="0" xfId="1" applyNumberFormat="1" applyFont="1" applyAlignment="1">
      <alignment horizontal="center"/>
    </xf>
    <xf numFmtId="49" fontId="7" fillId="0" borderId="0" xfId="1" applyNumberFormat="1" applyFont="1" applyAlignment="1">
      <alignment horizontal="center"/>
    </xf>
    <xf numFmtId="0" fontId="7" fillId="0" borderId="0" xfId="1" applyFont="1" applyAlignment="1">
      <alignment horizontal="left"/>
    </xf>
    <xf numFmtId="0" fontId="13" fillId="0" borderId="0" xfId="1" applyFont="1" applyAlignment="1">
      <alignment horizontal="center"/>
    </xf>
    <xf numFmtId="0" fontId="12" fillId="0" borderId="0" xfId="1"/>
    <xf numFmtId="0" fontId="15" fillId="0" borderId="0" xfId="0" applyFont="1" applyAlignment="1">
      <alignment horizontal="center"/>
    </xf>
    <xf numFmtId="0" fontId="14" fillId="0" borderId="0" xfId="0" applyFont="1"/>
    <xf numFmtId="0" fontId="2" fillId="0" borderId="0" xfId="0" applyFont="1"/>
    <xf numFmtId="0" fontId="2" fillId="0" borderId="2" xfId="0" applyFont="1" applyBorder="1"/>
    <xf numFmtId="0" fontId="1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4" fillId="2" borderId="4" xfId="0" applyFont="1" applyFill="1" applyBorder="1"/>
    <xf numFmtId="0" fontId="14" fillId="0" borderId="0" xfId="0" applyFont="1" applyAlignment="1">
      <alignment horizontal="left"/>
    </xf>
    <xf numFmtId="1" fontId="19" fillId="2" borderId="4" xfId="0" applyNumberFormat="1" applyFont="1" applyFill="1" applyBorder="1" applyAlignment="1">
      <alignment horizontal="center"/>
    </xf>
    <xf numFmtId="166" fontId="19" fillId="2" borderId="4" xfId="0" applyNumberFormat="1" applyFont="1" applyFill="1" applyBorder="1" applyAlignment="1">
      <alignment horizontal="center"/>
    </xf>
    <xf numFmtId="1" fontId="0" fillId="7" borderId="4" xfId="0" applyNumberFormat="1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14" fillId="7" borderId="4" xfId="0" quotePrefix="1" applyFont="1" applyFill="1" applyBorder="1" applyAlignment="1">
      <alignment horizontal="center"/>
    </xf>
    <xf numFmtId="0" fontId="14" fillId="15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20" fillId="0" borderId="0" xfId="0" applyFont="1"/>
    <xf numFmtId="0" fontId="22" fillId="0" borderId="0" xfId="0" applyFont="1"/>
    <xf numFmtId="2" fontId="22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22" fillId="2" borderId="4" xfId="0" applyFont="1" applyFill="1" applyBorder="1" applyAlignment="1">
      <alignment horizontal="center"/>
    </xf>
    <xf numFmtId="0" fontId="22" fillId="7" borderId="4" xfId="0" applyFont="1" applyFill="1" applyBorder="1" applyAlignment="1">
      <alignment horizontal="center"/>
    </xf>
    <xf numFmtId="0" fontId="22" fillId="7" borderId="4" xfId="0" quotePrefix="1" applyFont="1" applyFill="1" applyBorder="1" applyAlignment="1">
      <alignment horizontal="center"/>
    </xf>
    <xf numFmtId="0" fontId="22" fillId="15" borderId="4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center" vertical="center"/>
    </xf>
    <xf numFmtId="166" fontId="17" fillId="0" borderId="0" xfId="0" applyNumberFormat="1" applyFont="1" applyAlignment="1">
      <alignment horizontal="center"/>
    </xf>
    <xf numFmtId="166" fontId="9" fillId="0" borderId="0" xfId="0" applyNumberFormat="1" applyFont="1" applyAlignment="1">
      <alignment horizontal="center"/>
    </xf>
    <xf numFmtId="2" fontId="1" fillId="0" borderId="0" xfId="0" applyNumberFormat="1" applyFont="1"/>
    <xf numFmtId="0" fontId="5" fillId="18" borderId="0" xfId="1" applyFont="1" applyFill="1" applyAlignment="1">
      <alignment horizontal="center"/>
    </xf>
    <xf numFmtId="0" fontId="14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4" fillId="16" borderId="0" xfId="0" applyFont="1" applyFill="1"/>
    <xf numFmtId="0" fontId="14" fillId="19" borderId="0" xfId="0" applyFont="1" applyFill="1"/>
    <xf numFmtId="0" fontId="14" fillId="20" borderId="0" xfId="0" applyFont="1" applyFill="1"/>
    <xf numFmtId="0" fontId="14" fillId="21" borderId="0" xfId="0" applyFont="1" applyFill="1"/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0" fillId="0" borderId="0" xfId="0" applyFont="1" applyAlignment="1">
      <alignment horizontal="center"/>
    </xf>
    <xf numFmtId="16" fontId="20" fillId="0" borderId="0" xfId="0" applyNumberFormat="1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2" fillId="22" borderId="4" xfId="0" applyFont="1" applyFill="1" applyBorder="1" applyAlignment="1">
      <alignment horizontal="center"/>
    </xf>
    <xf numFmtId="0" fontId="22" fillId="15" borderId="0" xfId="0" applyFont="1" applyFill="1" applyAlignment="1">
      <alignment horizontal="center"/>
    </xf>
    <xf numFmtId="49" fontId="22" fillId="2" borderId="4" xfId="0" applyNumberFormat="1" applyFont="1" applyFill="1" applyBorder="1" applyAlignment="1">
      <alignment horizontal="center"/>
    </xf>
    <xf numFmtId="49" fontId="22" fillId="2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4" fillId="22" borderId="4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3" fillId="17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2" fontId="4" fillId="0" borderId="12" xfId="0" applyNumberFormat="1" applyFont="1" applyBorder="1" applyAlignment="1">
      <alignment horizontal="left" vertical="center"/>
    </xf>
    <xf numFmtId="2" fontId="4" fillId="0" borderId="10" xfId="0" applyNumberFormat="1" applyFont="1" applyBorder="1" applyAlignment="1">
      <alignment horizontal="left" vertical="center"/>
    </xf>
    <xf numFmtId="2" fontId="4" fillId="0" borderId="11" xfId="0" applyNumberFormat="1" applyFont="1" applyBorder="1" applyAlignment="1">
      <alignment horizontal="left" vertical="center"/>
    </xf>
    <xf numFmtId="0" fontId="3" fillId="17" borderId="9" xfId="0" applyFont="1" applyFill="1" applyBorder="1" applyAlignment="1">
      <alignment horizontal="center" vertical="center"/>
    </xf>
    <xf numFmtId="166" fontId="1" fillId="0" borderId="7" xfId="0" applyNumberFormat="1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166" fontId="4" fillId="0" borderId="7" xfId="0" applyNumberFormat="1" applyFont="1" applyBorder="1" applyAlignment="1">
      <alignment horizontal="center" vertical="center"/>
    </xf>
    <xf numFmtId="166" fontId="1" fillId="0" borderId="9" xfId="0" applyNumberFormat="1" applyFont="1" applyBorder="1" applyAlignment="1">
      <alignment horizontal="center"/>
    </xf>
    <xf numFmtId="2" fontId="3" fillId="3" borderId="10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4" fillId="23" borderId="0" xfId="0" applyFont="1" applyFill="1"/>
    <xf numFmtId="2" fontId="4" fillId="0" borderId="13" xfId="0" applyNumberFormat="1" applyFont="1" applyBorder="1" applyAlignment="1">
      <alignment horizontal="left" vertical="center"/>
    </xf>
    <xf numFmtId="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0" fontId="5" fillId="24" borderId="0" xfId="1" applyFont="1" applyFill="1" applyAlignment="1">
      <alignment horizontal="center"/>
    </xf>
    <xf numFmtId="49" fontId="5" fillId="25" borderId="0" xfId="1" applyNumberFormat="1" applyFont="1" applyFill="1" applyAlignment="1">
      <alignment horizontal="center"/>
    </xf>
    <xf numFmtId="0" fontId="5" fillId="26" borderId="0" xfId="1" applyFont="1" applyFill="1" applyAlignment="1">
      <alignment horizontal="center"/>
    </xf>
    <xf numFmtId="0" fontId="14" fillId="2" borderId="0" xfId="0" applyFont="1" applyFill="1"/>
    <xf numFmtId="0" fontId="14" fillId="4" borderId="0" xfId="0" applyFont="1" applyFill="1" applyAlignment="1">
      <alignment horizontal="center" vertical="center"/>
    </xf>
    <xf numFmtId="0" fontId="24" fillId="0" borderId="0" xfId="0" applyFont="1" applyAlignment="1">
      <alignment horizontal="center"/>
    </xf>
    <xf numFmtId="0" fontId="14" fillId="20" borderId="0" xfId="0" applyFont="1" applyFill="1" applyAlignment="1">
      <alignment horizontal="left"/>
    </xf>
    <xf numFmtId="0" fontId="14" fillId="4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14" fillId="0" borderId="0" xfId="0" applyFont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166" fontId="1" fillId="0" borderId="6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2" fontId="1" fillId="0" borderId="0" xfId="0" applyNumberFormat="1" applyFont="1" applyAlignment="1">
      <alignment horizontal="left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1" fontId="1" fillId="0" borderId="14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166" fontId="1" fillId="0" borderId="16" xfId="0" applyNumberFormat="1" applyFont="1" applyBorder="1" applyAlignment="1">
      <alignment horizontal="center"/>
    </xf>
    <xf numFmtId="2" fontId="4" fillId="0" borderId="15" xfId="0" applyNumberFormat="1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1" fontId="1" fillId="0" borderId="17" xfId="0" applyNumberFormat="1" applyFont="1" applyBorder="1" applyAlignment="1">
      <alignment horizontal="center"/>
    </xf>
    <xf numFmtId="2" fontId="1" fillId="0" borderId="17" xfId="0" applyNumberFormat="1" applyFont="1" applyBorder="1" applyAlignment="1">
      <alignment horizontal="center"/>
    </xf>
    <xf numFmtId="166" fontId="1" fillId="0" borderId="19" xfId="0" applyNumberFormat="1" applyFont="1" applyBorder="1" applyAlignment="1">
      <alignment horizontal="center"/>
    </xf>
    <xf numFmtId="2" fontId="4" fillId="0" borderId="18" xfId="0" applyNumberFormat="1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/>
    </xf>
    <xf numFmtId="1" fontId="1" fillId="0" borderId="20" xfId="0" applyNumberFormat="1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166" fontId="1" fillId="0" borderId="22" xfId="0" applyNumberFormat="1" applyFont="1" applyBorder="1" applyAlignment="1">
      <alignment horizontal="center"/>
    </xf>
    <xf numFmtId="2" fontId="4" fillId="0" borderId="21" xfId="0" applyNumberFormat="1" applyFont="1" applyBorder="1" applyAlignment="1">
      <alignment horizontal="left" vertical="center"/>
    </xf>
    <xf numFmtId="2" fontId="4" fillId="0" borderId="20" xfId="0" applyNumberFormat="1" applyFont="1" applyBorder="1" applyAlignment="1">
      <alignment horizontal="center" vertical="center"/>
    </xf>
    <xf numFmtId="166" fontId="4" fillId="0" borderId="22" xfId="0" applyNumberFormat="1" applyFont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2" fontId="4" fillId="0" borderId="14" xfId="0" applyNumberFormat="1" applyFont="1" applyBorder="1" applyAlignment="1">
      <alignment horizontal="center" vertical="center"/>
    </xf>
    <xf numFmtId="166" fontId="4" fillId="0" borderId="16" xfId="0" applyNumberFormat="1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165" fontId="14" fillId="2" borderId="0" xfId="0" applyNumberFormat="1" applyFont="1" applyFill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12" xfId="0" applyFont="1" applyBorder="1"/>
    <xf numFmtId="0" fontId="4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3" fillId="27" borderId="3" xfId="0" applyFont="1" applyFill="1" applyBorder="1" applyAlignment="1">
      <alignment horizontal="center" vertical="center"/>
    </xf>
    <xf numFmtId="0" fontId="3" fillId="27" borderId="0" xfId="0" applyFont="1" applyFill="1" applyAlignment="1">
      <alignment horizontal="center" vertical="center"/>
    </xf>
    <xf numFmtId="0" fontId="3" fillId="27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7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3" borderId="3" xfId="0" applyFont="1" applyFill="1" applyBorder="1" applyAlignment="1">
      <alignment horizontal="center" vertical="center"/>
    </xf>
    <xf numFmtId="0" fontId="3" fillId="23" borderId="0" xfId="0" applyFont="1" applyFill="1" applyAlignment="1">
      <alignment horizontal="center" vertical="center"/>
    </xf>
    <xf numFmtId="0" fontId="3" fillId="2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9966"/>
      <color rgb="FFFFFF99"/>
      <color rgb="FFFFCCFF"/>
      <color rgb="FFFF99FF"/>
      <color rgb="FFFFCC66"/>
      <color rgb="FFFFFF66"/>
      <color rgb="FFFF9933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is Rodrigo Arce Valdés" id="{A8DB44FA-C6AD-418E-B92A-E41A1295187A}" userId="S::estudiante058@inecol.mx::bd8f75ec-4cac-4396-9453-1557476eb9f5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9" dT="2023-05-11T19:39:51.60" personId="{A8DB44FA-C6AD-418E-B92A-E41A1295187A}" id="{9D8C7AEC-AFAD-4456-B412-779070BEC436}">
    <text>Conspecific corrections.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7390-82E3-4839-9BE3-7FAA9B5EC588}">
  <sheetPr>
    <tabColor rgb="FFFFCC66"/>
  </sheetPr>
  <dimension ref="A1:A6"/>
  <sheetViews>
    <sheetView workbookViewId="0"/>
    <sheetView workbookViewId="1"/>
  </sheetViews>
  <sheetFormatPr baseColWidth="10" defaultRowHeight="15" x14ac:dyDescent="0.25"/>
  <cols>
    <col min="1" max="1" width="11.42578125" style="33"/>
  </cols>
  <sheetData>
    <row r="1" spans="1:1" x14ac:dyDescent="0.25">
      <c r="A1" s="48" t="s">
        <v>316</v>
      </c>
    </row>
    <row r="2" spans="1:1" x14ac:dyDescent="0.25">
      <c r="A2" s="33" t="s">
        <v>456</v>
      </c>
    </row>
    <row r="3" spans="1:1" x14ac:dyDescent="0.25">
      <c r="A3" s="33" t="s">
        <v>455</v>
      </c>
    </row>
    <row r="4" spans="1:1" x14ac:dyDescent="0.25">
      <c r="A4" s="33" t="s">
        <v>508</v>
      </c>
    </row>
    <row r="5" spans="1:1" x14ac:dyDescent="0.25">
      <c r="A5" s="33" t="s">
        <v>509</v>
      </c>
    </row>
    <row r="6" spans="1:1" x14ac:dyDescent="0.25">
      <c r="A6" s="33" t="s">
        <v>510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AB156"/>
  <sheetViews>
    <sheetView workbookViewId="0">
      <selection activeCell="A18" sqref="A18"/>
    </sheetView>
    <sheetView tabSelected="1" topLeftCell="O1" workbookViewId="1"/>
  </sheetViews>
  <sheetFormatPr baseColWidth="10" defaultRowHeight="15" x14ac:dyDescent="0.25"/>
  <cols>
    <col min="4" max="4" width="13.140625" bestFit="1" customWidth="1"/>
    <col min="5" max="5" width="16.28515625" bestFit="1" customWidth="1"/>
    <col min="7" max="7" width="15.5703125" bestFit="1" customWidth="1"/>
    <col min="8" max="8" width="23.7109375" bestFit="1" customWidth="1"/>
    <col min="10" max="10" width="15" bestFit="1" customWidth="1"/>
    <col min="12" max="12" width="15.5703125" bestFit="1" customWidth="1"/>
    <col min="13" max="13" width="23.7109375" bestFit="1" customWidth="1"/>
    <col min="15" max="15" width="18.85546875" bestFit="1" customWidth="1"/>
    <col min="16" max="16" width="59.140625" bestFit="1" customWidth="1"/>
    <col min="18" max="19" width="11.42578125" style="92"/>
  </cols>
  <sheetData>
    <row r="1" spans="1:28" s="59" customFormat="1" ht="12.75" thickBot="1" x14ac:dyDescent="0.25">
      <c r="A1" s="62" t="s">
        <v>283</v>
      </c>
      <c r="B1" s="62" t="s">
        <v>8</v>
      </c>
      <c r="C1" s="62" t="s">
        <v>9</v>
      </c>
      <c r="D1" s="62" t="s">
        <v>318</v>
      </c>
      <c r="E1" s="87" t="s">
        <v>511</v>
      </c>
      <c r="F1" s="66" t="s">
        <v>281</v>
      </c>
      <c r="G1" s="66" t="s">
        <v>12</v>
      </c>
      <c r="H1" s="66" t="s">
        <v>13</v>
      </c>
      <c r="I1" s="66" t="s">
        <v>280</v>
      </c>
      <c r="J1" s="65" t="s">
        <v>279</v>
      </c>
      <c r="K1" s="64" t="s">
        <v>278</v>
      </c>
      <c r="L1" s="64" t="s">
        <v>12</v>
      </c>
      <c r="M1" s="64" t="s">
        <v>277</v>
      </c>
      <c r="N1" s="63" t="s">
        <v>276</v>
      </c>
      <c r="O1" s="63" t="s">
        <v>275</v>
      </c>
      <c r="P1" s="86" t="s">
        <v>310</v>
      </c>
      <c r="Q1" s="63" t="s">
        <v>274</v>
      </c>
      <c r="R1" s="88" t="s">
        <v>302</v>
      </c>
      <c r="S1" s="89" t="s">
        <v>301</v>
      </c>
      <c r="T1" s="62" t="s">
        <v>463</v>
      </c>
      <c r="U1" s="62" t="s">
        <v>300</v>
      </c>
      <c r="V1" s="62" t="s">
        <v>3</v>
      </c>
      <c r="W1" s="62" t="s">
        <v>299</v>
      </c>
      <c r="X1" s="62" t="s">
        <v>23</v>
      </c>
      <c r="Y1" s="61"/>
      <c r="AB1" s="60"/>
    </row>
    <row r="2" spans="1:28" s="58" customFormat="1" ht="12" x14ac:dyDescent="0.2">
      <c r="A2" s="83" t="s">
        <v>285</v>
      </c>
      <c r="B2" s="83">
        <v>2015</v>
      </c>
      <c r="C2" s="83" t="s">
        <v>38</v>
      </c>
      <c r="D2" s="83" t="s">
        <v>701</v>
      </c>
      <c r="E2" s="83" t="s">
        <v>60</v>
      </c>
      <c r="F2" s="83" t="s">
        <v>40</v>
      </c>
      <c r="G2" s="83" t="s">
        <v>61</v>
      </c>
      <c r="H2" s="83" t="s">
        <v>123</v>
      </c>
      <c r="I2" s="83" t="s">
        <v>259</v>
      </c>
      <c r="J2" s="83" t="s">
        <v>39</v>
      </c>
      <c r="K2" s="83" t="s">
        <v>40</v>
      </c>
      <c r="L2" s="83" t="s">
        <v>257</v>
      </c>
      <c r="M2" s="83" t="s">
        <v>257</v>
      </c>
      <c r="N2" s="85" t="s">
        <v>245</v>
      </c>
      <c r="O2" s="83" t="s">
        <v>346</v>
      </c>
      <c r="P2" s="83" t="str">
        <f t="shared" ref="P2:P33" si="0">CONCATENATE(D2,"-",O2,"-",M2,"X",H2)</f>
        <v>Heterospecifics-elegansXgraellsii-BelgiumXCachadas</v>
      </c>
      <c r="Q2" s="84">
        <v>42550</v>
      </c>
      <c r="R2" s="90" t="s">
        <v>95</v>
      </c>
      <c r="S2" s="90" t="s">
        <v>471</v>
      </c>
      <c r="T2" s="83" t="str">
        <f t="shared" ref="T2:T33" si="1">_xlfn.CONCAT(S2,"X",R2)</f>
        <v>A.17XB.18</v>
      </c>
      <c r="U2" s="83">
        <v>1</v>
      </c>
      <c r="V2" s="83">
        <v>1</v>
      </c>
      <c r="W2" s="83"/>
      <c r="X2" s="83">
        <v>0</v>
      </c>
    </row>
    <row r="3" spans="1:28" s="58" customFormat="1" ht="12" x14ac:dyDescent="0.2">
      <c r="A3" s="83" t="s">
        <v>285</v>
      </c>
      <c r="B3" s="83">
        <v>2015</v>
      </c>
      <c r="C3" s="83" t="s">
        <v>38</v>
      </c>
      <c r="D3" s="83" t="s">
        <v>701</v>
      </c>
      <c r="E3" s="83" t="s">
        <v>60</v>
      </c>
      <c r="F3" s="83" t="s">
        <v>40</v>
      </c>
      <c r="G3" s="83" t="s">
        <v>61</v>
      </c>
      <c r="H3" s="83" t="s">
        <v>123</v>
      </c>
      <c r="I3" s="83" t="s">
        <v>259</v>
      </c>
      <c r="J3" s="83" t="s">
        <v>39</v>
      </c>
      <c r="K3" s="83" t="s">
        <v>40</v>
      </c>
      <c r="L3" s="83" t="s">
        <v>257</v>
      </c>
      <c r="M3" s="83" t="s">
        <v>257</v>
      </c>
      <c r="N3" s="85" t="s">
        <v>245</v>
      </c>
      <c r="O3" s="83" t="s">
        <v>346</v>
      </c>
      <c r="P3" s="83" t="str">
        <f t="shared" si="0"/>
        <v>Heterospecifics-elegansXgraellsii-BelgiumXCachadas</v>
      </c>
      <c r="Q3" s="84">
        <v>42550</v>
      </c>
      <c r="R3" s="90" t="s">
        <v>95</v>
      </c>
      <c r="S3" s="90" t="s">
        <v>113</v>
      </c>
      <c r="T3" s="83" t="str">
        <f t="shared" si="1"/>
        <v>A.27XB.18</v>
      </c>
      <c r="U3" s="83">
        <v>1</v>
      </c>
      <c r="V3" s="83">
        <v>0</v>
      </c>
      <c r="W3" s="83"/>
      <c r="X3" s="83">
        <v>0</v>
      </c>
    </row>
    <row r="4" spans="1:28" s="58" customFormat="1" ht="12" x14ac:dyDescent="0.2">
      <c r="A4" s="83" t="s">
        <v>285</v>
      </c>
      <c r="B4" s="83">
        <v>2015</v>
      </c>
      <c r="C4" s="83" t="s">
        <v>38</v>
      </c>
      <c r="D4" s="83" t="s">
        <v>701</v>
      </c>
      <c r="E4" s="83" t="s">
        <v>60</v>
      </c>
      <c r="F4" s="83" t="s">
        <v>40</v>
      </c>
      <c r="G4" s="83" t="s">
        <v>61</v>
      </c>
      <c r="H4" s="83" t="s">
        <v>123</v>
      </c>
      <c r="I4" s="83" t="s">
        <v>253</v>
      </c>
      <c r="J4" s="83" t="s">
        <v>39</v>
      </c>
      <c r="K4" s="83" t="s">
        <v>40</v>
      </c>
      <c r="L4" s="83" t="s">
        <v>257</v>
      </c>
      <c r="M4" s="83" t="s">
        <v>257</v>
      </c>
      <c r="N4" s="85" t="s">
        <v>245</v>
      </c>
      <c r="O4" s="83" t="s">
        <v>346</v>
      </c>
      <c r="P4" s="83" t="str">
        <f t="shared" si="0"/>
        <v>Heterospecifics-elegansXgraellsii-BelgiumXCachadas</v>
      </c>
      <c r="Q4" s="84">
        <v>42551</v>
      </c>
      <c r="R4" s="90" t="s">
        <v>96</v>
      </c>
      <c r="S4" s="90" t="s">
        <v>237</v>
      </c>
      <c r="T4" s="83" t="str">
        <f t="shared" si="1"/>
        <v>A.19XB.19</v>
      </c>
      <c r="U4" s="83">
        <v>1</v>
      </c>
      <c r="V4" s="83">
        <v>0</v>
      </c>
      <c r="W4" s="83"/>
      <c r="X4" s="83">
        <v>0</v>
      </c>
    </row>
    <row r="5" spans="1:28" s="58" customFormat="1" ht="12" x14ac:dyDescent="0.2">
      <c r="A5" s="83" t="s">
        <v>285</v>
      </c>
      <c r="B5" s="83">
        <v>2015</v>
      </c>
      <c r="C5" s="83" t="s">
        <v>38</v>
      </c>
      <c r="D5" s="83" t="s">
        <v>701</v>
      </c>
      <c r="E5" s="83" t="s">
        <v>60</v>
      </c>
      <c r="F5" s="83" t="s">
        <v>40</v>
      </c>
      <c r="G5" s="83" t="s">
        <v>61</v>
      </c>
      <c r="H5" s="83" t="s">
        <v>123</v>
      </c>
      <c r="I5" s="83" t="s">
        <v>253</v>
      </c>
      <c r="J5" s="83" t="s">
        <v>39</v>
      </c>
      <c r="K5" s="83" t="s">
        <v>40</v>
      </c>
      <c r="L5" s="83" t="s">
        <v>257</v>
      </c>
      <c r="M5" s="83" t="s">
        <v>257</v>
      </c>
      <c r="N5" s="85" t="s">
        <v>245</v>
      </c>
      <c r="O5" s="83" t="s">
        <v>346</v>
      </c>
      <c r="P5" s="83" t="str">
        <f t="shared" si="0"/>
        <v>Heterospecifics-elegansXgraellsii-BelgiumXCachadas</v>
      </c>
      <c r="Q5" s="84">
        <v>42548</v>
      </c>
      <c r="R5" s="90" t="s">
        <v>71</v>
      </c>
      <c r="S5" s="90" t="s">
        <v>72</v>
      </c>
      <c r="T5" s="83" t="str">
        <f t="shared" si="1"/>
        <v>A.2XB.2</v>
      </c>
      <c r="U5" s="83">
        <v>1</v>
      </c>
      <c r="V5" s="83">
        <v>1</v>
      </c>
      <c r="W5" s="83"/>
      <c r="X5" s="83">
        <v>1</v>
      </c>
    </row>
    <row r="6" spans="1:28" s="58" customFormat="1" ht="12" x14ac:dyDescent="0.2">
      <c r="A6" s="83" t="s">
        <v>285</v>
      </c>
      <c r="B6" s="83">
        <v>2015</v>
      </c>
      <c r="C6" s="83" t="s">
        <v>38</v>
      </c>
      <c r="D6" s="83" t="s">
        <v>701</v>
      </c>
      <c r="E6" s="83" t="s">
        <v>60</v>
      </c>
      <c r="F6" s="83" t="s">
        <v>40</v>
      </c>
      <c r="G6" s="83" t="s">
        <v>61</v>
      </c>
      <c r="H6" s="83" t="s">
        <v>123</v>
      </c>
      <c r="I6" s="83" t="s">
        <v>253</v>
      </c>
      <c r="J6" s="83" t="s">
        <v>39</v>
      </c>
      <c r="K6" s="83" t="s">
        <v>40</v>
      </c>
      <c r="L6" s="83" t="s">
        <v>257</v>
      </c>
      <c r="M6" s="83" t="s">
        <v>257</v>
      </c>
      <c r="N6" s="85" t="s">
        <v>245</v>
      </c>
      <c r="O6" s="83" t="s">
        <v>346</v>
      </c>
      <c r="P6" s="83" t="str">
        <f t="shared" si="0"/>
        <v>Heterospecifics-elegansXgraellsii-BelgiumXCachadas</v>
      </c>
      <c r="Q6" s="84">
        <v>42550</v>
      </c>
      <c r="R6" s="90" t="s">
        <v>482</v>
      </c>
      <c r="S6" s="90" t="s">
        <v>471</v>
      </c>
      <c r="T6" s="83" t="str">
        <f t="shared" si="1"/>
        <v>A.17XB.21</v>
      </c>
      <c r="U6" s="83">
        <v>1</v>
      </c>
      <c r="V6" s="83">
        <v>1</v>
      </c>
      <c r="W6" s="83"/>
      <c r="X6" s="83">
        <v>1</v>
      </c>
    </row>
    <row r="7" spans="1:28" s="58" customFormat="1" ht="12" x14ac:dyDescent="0.2">
      <c r="A7" s="83" t="s">
        <v>285</v>
      </c>
      <c r="B7" s="83">
        <v>2015</v>
      </c>
      <c r="C7" s="83" t="s">
        <v>38</v>
      </c>
      <c r="D7" s="83" t="s">
        <v>701</v>
      </c>
      <c r="E7" s="83" t="s">
        <v>60</v>
      </c>
      <c r="F7" s="83" t="s">
        <v>40</v>
      </c>
      <c r="G7" s="83" t="s">
        <v>61</v>
      </c>
      <c r="H7" s="83" t="s">
        <v>123</v>
      </c>
      <c r="I7" s="83" t="s">
        <v>253</v>
      </c>
      <c r="J7" s="83" t="s">
        <v>39</v>
      </c>
      <c r="K7" s="83" t="s">
        <v>40</v>
      </c>
      <c r="L7" s="83" t="s">
        <v>257</v>
      </c>
      <c r="M7" s="83" t="s">
        <v>257</v>
      </c>
      <c r="N7" s="85" t="s">
        <v>245</v>
      </c>
      <c r="O7" s="83" t="s">
        <v>346</v>
      </c>
      <c r="P7" s="83" t="str">
        <f t="shared" si="0"/>
        <v>Heterospecifics-elegansXgraellsii-BelgiumXCachadas</v>
      </c>
      <c r="Q7" s="84">
        <v>42551</v>
      </c>
      <c r="R7" s="90" t="s">
        <v>482</v>
      </c>
      <c r="S7" s="90" t="s">
        <v>78</v>
      </c>
      <c r="T7" s="83" t="str">
        <f t="shared" si="1"/>
        <v>A.22XB.21</v>
      </c>
      <c r="U7" s="83">
        <v>1</v>
      </c>
      <c r="V7" s="83">
        <v>0</v>
      </c>
      <c r="W7" s="83"/>
      <c r="X7" s="83">
        <v>0</v>
      </c>
    </row>
    <row r="8" spans="1:28" s="58" customFormat="1" ht="12" x14ac:dyDescent="0.2">
      <c r="A8" s="83" t="s">
        <v>285</v>
      </c>
      <c r="B8" s="83">
        <v>2015</v>
      </c>
      <c r="C8" s="83" t="s">
        <v>38</v>
      </c>
      <c r="D8" s="83" t="s">
        <v>701</v>
      </c>
      <c r="E8" s="83" t="s">
        <v>60</v>
      </c>
      <c r="F8" s="83" t="s">
        <v>40</v>
      </c>
      <c r="G8" s="83" t="s">
        <v>61</v>
      </c>
      <c r="H8" s="83" t="s">
        <v>123</v>
      </c>
      <c r="I8" s="83" t="s">
        <v>253</v>
      </c>
      <c r="J8" s="83" t="s">
        <v>39</v>
      </c>
      <c r="K8" s="83" t="s">
        <v>40</v>
      </c>
      <c r="L8" s="83" t="s">
        <v>257</v>
      </c>
      <c r="M8" s="83" t="s">
        <v>257</v>
      </c>
      <c r="N8" s="85" t="s">
        <v>245</v>
      </c>
      <c r="O8" s="83" t="s">
        <v>346</v>
      </c>
      <c r="P8" s="83" t="str">
        <f t="shared" si="0"/>
        <v>Heterospecifics-elegansXgraellsii-BelgiumXCachadas</v>
      </c>
      <c r="Q8" s="84">
        <v>42550</v>
      </c>
      <c r="R8" s="90" t="s">
        <v>464</v>
      </c>
      <c r="S8" s="90" t="s">
        <v>72</v>
      </c>
      <c r="T8" s="83" t="str">
        <f t="shared" si="1"/>
        <v>A.2XB.28</v>
      </c>
      <c r="U8" s="83">
        <v>1</v>
      </c>
      <c r="V8" s="83">
        <v>1</v>
      </c>
      <c r="W8" s="83"/>
      <c r="X8" s="83">
        <v>1</v>
      </c>
    </row>
    <row r="9" spans="1:28" s="58" customFormat="1" ht="12" x14ac:dyDescent="0.2">
      <c r="A9" s="83" t="s">
        <v>285</v>
      </c>
      <c r="B9" s="83">
        <v>2015</v>
      </c>
      <c r="C9" s="83" t="s">
        <v>38</v>
      </c>
      <c r="D9" s="83" t="s">
        <v>701</v>
      </c>
      <c r="E9" s="83" t="s">
        <v>60</v>
      </c>
      <c r="F9" s="83" t="s">
        <v>40</v>
      </c>
      <c r="G9" s="83" t="s">
        <v>61</v>
      </c>
      <c r="H9" s="83" t="s">
        <v>123</v>
      </c>
      <c r="I9" s="83" t="s">
        <v>253</v>
      </c>
      <c r="J9" s="83" t="s">
        <v>39</v>
      </c>
      <c r="K9" s="83" t="s">
        <v>40</v>
      </c>
      <c r="L9" s="83" t="s">
        <v>257</v>
      </c>
      <c r="M9" s="83" t="s">
        <v>257</v>
      </c>
      <c r="N9" s="85" t="s">
        <v>245</v>
      </c>
      <c r="O9" s="83" t="s">
        <v>346</v>
      </c>
      <c r="P9" s="83" t="str">
        <f t="shared" si="0"/>
        <v>Heterospecifics-elegansXgraellsii-BelgiumXCachadas</v>
      </c>
      <c r="Q9" s="84">
        <v>42551</v>
      </c>
      <c r="R9" s="90" t="s">
        <v>483</v>
      </c>
      <c r="S9" s="90" t="s">
        <v>472</v>
      </c>
      <c r="T9" s="83" t="str">
        <f t="shared" si="1"/>
        <v>A.18XB.29</v>
      </c>
      <c r="U9" s="83">
        <v>1</v>
      </c>
      <c r="V9" s="83">
        <v>1</v>
      </c>
      <c r="W9" s="83"/>
      <c r="X9" s="83">
        <v>1</v>
      </c>
    </row>
    <row r="10" spans="1:28" s="58" customFormat="1" ht="12" x14ac:dyDescent="0.2">
      <c r="A10" s="83" t="s">
        <v>285</v>
      </c>
      <c r="B10" s="83">
        <v>2015</v>
      </c>
      <c r="C10" s="83" t="s">
        <v>38</v>
      </c>
      <c r="D10" s="83" t="s">
        <v>701</v>
      </c>
      <c r="E10" s="83" t="s">
        <v>60</v>
      </c>
      <c r="F10" s="83" t="s">
        <v>40</v>
      </c>
      <c r="G10" s="83" t="s">
        <v>61</v>
      </c>
      <c r="H10" s="83" t="s">
        <v>123</v>
      </c>
      <c r="I10" s="83" t="s">
        <v>253</v>
      </c>
      <c r="J10" s="83" t="s">
        <v>39</v>
      </c>
      <c r="K10" s="83" t="s">
        <v>40</v>
      </c>
      <c r="L10" s="83" t="s">
        <v>257</v>
      </c>
      <c r="M10" s="83" t="s">
        <v>257</v>
      </c>
      <c r="N10" s="85" t="s">
        <v>245</v>
      </c>
      <c r="O10" s="83" t="s">
        <v>346</v>
      </c>
      <c r="P10" s="83" t="str">
        <f t="shared" si="0"/>
        <v>Heterospecifics-elegansXgraellsii-BelgiumXCachadas</v>
      </c>
      <c r="Q10" s="84">
        <v>42551</v>
      </c>
      <c r="R10" s="90" t="s">
        <v>483</v>
      </c>
      <c r="S10" s="90" t="s">
        <v>113</v>
      </c>
      <c r="T10" s="83" t="str">
        <f t="shared" si="1"/>
        <v>A.27XB.29</v>
      </c>
      <c r="U10" s="83">
        <v>1</v>
      </c>
      <c r="V10" s="83">
        <v>1</v>
      </c>
      <c r="W10" s="83"/>
      <c r="X10" s="83">
        <v>1</v>
      </c>
    </row>
    <row r="11" spans="1:28" s="58" customFormat="1" ht="12" x14ac:dyDescent="0.2">
      <c r="A11" s="83" t="s">
        <v>285</v>
      </c>
      <c r="B11" s="83">
        <v>2015</v>
      </c>
      <c r="C11" s="83" t="s">
        <v>38</v>
      </c>
      <c r="D11" s="83" t="s">
        <v>701</v>
      </c>
      <c r="E11" s="83" t="s">
        <v>60</v>
      </c>
      <c r="F11" s="83" t="s">
        <v>40</v>
      </c>
      <c r="G11" s="83" t="s">
        <v>61</v>
      </c>
      <c r="H11" s="83" t="s">
        <v>123</v>
      </c>
      <c r="I11" s="83" t="s">
        <v>259</v>
      </c>
      <c r="J11" s="83" t="s">
        <v>39</v>
      </c>
      <c r="K11" s="83" t="s">
        <v>40</v>
      </c>
      <c r="L11" s="83" t="s">
        <v>257</v>
      </c>
      <c r="M11" s="83" t="s">
        <v>257</v>
      </c>
      <c r="N11" s="85" t="s">
        <v>245</v>
      </c>
      <c r="O11" s="83" t="s">
        <v>346</v>
      </c>
      <c r="P11" s="83" t="str">
        <f t="shared" si="0"/>
        <v>Heterospecifics-elegansXgraellsii-BelgiumXCachadas</v>
      </c>
      <c r="Q11" s="84">
        <v>42552</v>
      </c>
      <c r="R11" s="90" t="s">
        <v>466</v>
      </c>
      <c r="S11" s="90" t="s">
        <v>225</v>
      </c>
      <c r="T11" s="83" t="str">
        <f t="shared" si="1"/>
        <v>A.10XB.30</v>
      </c>
      <c r="U11" s="83">
        <v>1</v>
      </c>
      <c r="V11" s="83">
        <v>0</v>
      </c>
      <c r="W11" s="83"/>
      <c r="X11" s="83">
        <v>0</v>
      </c>
    </row>
    <row r="12" spans="1:28" s="58" customFormat="1" ht="12" x14ac:dyDescent="0.2">
      <c r="A12" s="83" t="s">
        <v>285</v>
      </c>
      <c r="B12" s="83">
        <v>2015</v>
      </c>
      <c r="C12" s="83" t="s">
        <v>38</v>
      </c>
      <c r="D12" s="83" t="s">
        <v>701</v>
      </c>
      <c r="E12" s="83" t="s">
        <v>60</v>
      </c>
      <c r="F12" s="83" t="s">
        <v>40</v>
      </c>
      <c r="G12" s="83" t="s">
        <v>61</v>
      </c>
      <c r="H12" s="83" t="s">
        <v>123</v>
      </c>
      <c r="I12" s="83" t="s">
        <v>259</v>
      </c>
      <c r="J12" s="83" t="s">
        <v>39</v>
      </c>
      <c r="K12" s="83" t="s">
        <v>40</v>
      </c>
      <c r="L12" s="83" t="s">
        <v>257</v>
      </c>
      <c r="M12" s="83" t="s">
        <v>257</v>
      </c>
      <c r="N12" s="85" t="s">
        <v>245</v>
      </c>
      <c r="O12" s="83" t="s">
        <v>346</v>
      </c>
      <c r="P12" s="83" t="str">
        <f t="shared" si="0"/>
        <v>Heterospecifics-elegansXgraellsii-BelgiumXCachadas</v>
      </c>
      <c r="Q12" s="84">
        <v>42552</v>
      </c>
      <c r="R12" s="90" t="s">
        <v>466</v>
      </c>
      <c r="S12" s="90" t="s">
        <v>109</v>
      </c>
      <c r="T12" s="83" t="str">
        <f t="shared" si="1"/>
        <v>A.25XB.30</v>
      </c>
      <c r="U12" s="83">
        <v>1</v>
      </c>
      <c r="V12" s="83">
        <v>1</v>
      </c>
      <c r="W12" s="83"/>
      <c r="X12" s="83">
        <v>1</v>
      </c>
    </row>
    <row r="13" spans="1:28" s="58" customFormat="1" ht="12" x14ac:dyDescent="0.2">
      <c r="A13" s="83" t="s">
        <v>285</v>
      </c>
      <c r="B13" s="83">
        <v>2015</v>
      </c>
      <c r="C13" s="83" t="s">
        <v>38</v>
      </c>
      <c r="D13" s="83" t="s">
        <v>701</v>
      </c>
      <c r="E13" s="83" t="s">
        <v>60</v>
      </c>
      <c r="F13" s="83" t="s">
        <v>40</v>
      </c>
      <c r="G13" s="83" t="s">
        <v>61</v>
      </c>
      <c r="H13" s="83" t="s">
        <v>123</v>
      </c>
      <c r="I13" s="83" t="s">
        <v>259</v>
      </c>
      <c r="J13" s="83" t="s">
        <v>39</v>
      </c>
      <c r="K13" s="83" t="s">
        <v>40</v>
      </c>
      <c r="L13" s="83" t="s">
        <v>257</v>
      </c>
      <c r="M13" s="83" t="s">
        <v>257</v>
      </c>
      <c r="N13" s="85" t="s">
        <v>245</v>
      </c>
      <c r="O13" s="83" t="s">
        <v>346</v>
      </c>
      <c r="P13" s="83" t="str">
        <f t="shared" si="0"/>
        <v>Heterospecifics-elegansXgraellsii-BelgiumXCachadas</v>
      </c>
      <c r="Q13" s="84">
        <v>42551</v>
      </c>
      <c r="R13" s="90" t="s">
        <v>466</v>
      </c>
      <c r="S13" s="90" t="s">
        <v>237</v>
      </c>
      <c r="T13" s="83" t="str">
        <f t="shared" si="1"/>
        <v>A.19XB.30</v>
      </c>
      <c r="U13" s="83">
        <v>1</v>
      </c>
      <c r="V13" s="83">
        <v>1</v>
      </c>
      <c r="W13" s="83"/>
      <c r="X13" s="83">
        <v>1</v>
      </c>
    </row>
    <row r="14" spans="1:28" s="58" customFormat="1" ht="12" x14ac:dyDescent="0.2">
      <c r="A14" s="83" t="s">
        <v>285</v>
      </c>
      <c r="B14" s="83">
        <v>2015</v>
      </c>
      <c r="C14" s="83" t="s">
        <v>38</v>
      </c>
      <c r="D14" s="83" t="s">
        <v>701</v>
      </c>
      <c r="E14" s="83" t="s">
        <v>60</v>
      </c>
      <c r="F14" s="83" t="s">
        <v>40</v>
      </c>
      <c r="G14" s="83" t="s">
        <v>61</v>
      </c>
      <c r="H14" s="83" t="s">
        <v>123</v>
      </c>
      <c r="I14" s="83" t="s">
        <v>259</v>
      </c>
      <c r="J14" s="83" t="s">
        <v>39</v>
      </c>
      <c r="K14" s="83" t="s">
        <v>40</v>
      </c>
      <c r="L14" s="83" t="s">
        <v>257</v>
      </c>
      <c r="M14" s="83" t="s">
        <v>257</v>
      </c>
      <c r="N14" s="85" t="s">
        <v>245</v>
      </c>
      <c r="O14" s="83" t="s">
        <v>346</v>
      </c>
      <c r="P14" s="83" t="str">
        <f t="shared" si="0"/>
        <v>Heterospecifics-elegansXgraellsii-BelgiumXCachadas</v>
      </c>
      <c r="Q14" s="84">
        <v>42552</v>
      </c>
      <c r="R14" s="90" t="s">
        <v>117</v>
      </c>
      <c r="S14" s="90" t="s">
        <v>68</v>
      </c>
      <c r="T14" s="83" t="str">
        <f t="shared" si="1"/>
        <v>A.20XB.33</v>
      </c>
      <c r="U14" s="83">
        <v>1</v>
      </c>
      <c r="V14" s="83">
        <v>1</v>
      </c>
      <c r="W14" s="83"/>
      <c r="X14" s="83">
        <v>1</v>
      </c>
    </row>
    <row r="15" spans="1:28" s="58" customFormat="1" ht="12" x14ac:dyDescent="0.2">
      <c r="A15" s="83" t="s">
        <v>285</v>
      </c>
      <c r="B15" s="83">
        <v>2015</v>
      </c>
      <c r="C15" s="83" t="s">
        <v>38</v>
      </c>
      <c r="D15" s="83" t="s">
        <v>701</v>
      </c>
      <c r="E15" s="83" t="s">
        <v>60</v>
      </c>
      <c r="F15" s="83" t="s">
        <v>40</v>
      </c>
      <c r="G15" s="83" t="s">
        <v>61</v>
      </c>
      <c r="H15" s="83" t="s">
        <v>123</v>
      </c>
      <c r="I15" s="83" t="s">
        <v>253</v>
      </c>
      <c r="J15" s="83" t="s">
        <v>39</v>
      </c>
      <c r="K15" s="83" t="s">
        <v>40</v>
      </c>
      <c r="L15" s="83" t="s">
        <v>257</v>
      </c>
      <c r="M15" s="83" t="s">
        <v>257</v>
      </c>
      <c r="N15" s="85" t="s">
        <v>245</v>
      </c>
      <c r="O15" s="83" t="s">
        <v>346</v>
      </c>
      <c r="P15" s="83" t="str">
        <f t="shared" si="0"/>
        <v>Heterospecifics-elegansXgraellsii-BelgiumXCachadas</v>
      </c>
      <c r="Q15" s="84">
        <v>42558</v>
      </c>
      <c r="R15" s="90" t="s">
        <v>108</v>
      </c>
      <c r="S15" s="90" t="s">
        <v>484</v>
      </c>
      <c r="T15" s="83" t="str">
        <f t="shared" si="1"/>
        <v>A.40XB.38</v>
      </c>
      <c r="U15" s="83">
        <v>1</v>
      </c>
      <c r="V15" s="83">
        <v>0</v>
      </c>
      <c r="W15" s="83"/>
      <c r="X15" s="83">
        <v>0</v>
      </c>
    </row>
    <row r="16" spans="1:28" s="58" customFormat="1" ht="12" x14ac:dyDescent="0.2">
      <c r="A16" s="83" t="s">
        <v>285</v>
      </c>
      <c r="B16" s="83">
        <v>2015</v>
      </c>
      <c r="C16" s="83" t="s">
        <v>38</v>
      </c>
      <c r="D16" s="83" t="s">
        <v>701</v>
      </c>
      <c r="E16" s="83" t="s">
        <v>60</v>
      </c>
      <c r="F16" s="83" t="s">
        <v>40</v>
      </c>
      <c r="G16" s="83" t="s">
        <v>61</v>
      </c>
      <c r="H16" s="83" t="s">
        <v>123</v>
      </c>
      <c r="I16" s="83" t="s">
        <v>253</v>
      </c>
      <c r="J16" s="83" t="s">
        <v>39</v>
      </c>
      <c r="K16" s="83" t="s">
        <v>40</v>
      </c>
      <c r="L16" s="83" t="s">
        <v>257</v>
      </c>
      <c r="M16" s="83" t="s">
        <v>257</v>
      </c>
      <c r="N16" s="85" t="s">
        <v>245</v>
      </c>
      <c r="O16" s="83" t="s">
        <v>346</v>
      </c>
      <c r="P16" s="83" t="str">
        <f t="shared" si="0"/>
        <v>Heterospecifics-elegansXgraellsii-BelgiumXCachadas</v>
      </c>
      <c r="Q16" s="84">
        <v>42549</v>
      </c>
      <c r="R16" s="90" t="s">
        <v>80</v>
      </c>
      <c r="S16" s="90" t="s">
        <v>82</v>
      </c>
      <c r="T16" s="83" t="str">
        <f t="shared" si="1"/>
        <v>A.7XB.4</v>
      </c>
      <c r="U16" s="83">
        <v>1</v>
      </c>
      <c r="V16" s="83">
        <v>1</v>
      </c>
      <c r="W16" s="83"/>
      <c r="X16" s="83">
        <v>1</v>
      </c>
    </row>
    <row r="17" spans="1:24" s="58" customFormat="1" ht="12" x14ac:dyDescent="0.2">
      <c r="A17" s="83" t="s">
        <v>285</v>
      </c>
      <c r="B17" s="83">
        <v>2015</v>
      </c>
      <c r="C17" s="83" t="s">
        <v>38</v>
      </c>
      <c r="D17" s="83" t="s">
        <v>701</v>
      </c>
      <c r="E17" s="83" t="s">
        <v>60</v>
      </c>
      <c r="F17" s="83" t="s">
        <v>40</v>
      </c>
      <c r="G17" s="83" t="s">
        <v>61</v>
      </c>
      <c r="H17" s="83" t="s">
        <v>123</v>
      </c>
      <c r="I17" s="83" t="s">
        <v>253</v>
      </c>
      <c r="J17" s="83" t="s">
        <v>39</v>
      </c>
      <c r="K17" s="83" t="s">
        <v>40</v>
      </c>
      <c r="L17" s="83" t="s">
        <v>257</v>
      </c>
      <c r="M17" s="83" t="s">
        <v>257</v>
      </c>
      <c r="N17" s="85" t="s">
        <v>245</v>
      </c>
      <c r="O17" s="83" t="s">
        <v>346</v>
      </c>
      <c r="P17" s="83" t="str">
        <f t="shared" si="0"/>
        <v>Heterospecifics-elegansXgraellsii-BelgiumXCachadas</v>
      </c>
      <c r="Q17" s="84">
        <v>42552</v>
      </c>
      <c r="R17" s="90" t="s">
        <v>467</v>
      </c>
      <c r="S17" s="90" t="s">
        <v>119</v>
      </c>
      <c r="T17" s="83" t="str">
        <f t="shared" si="1"/>
        <v>A.30XB.48</v>
      </c>
      <c r="U17" s="83">
        <v>1</v>
      </c>
      <c r="V17" s="83">
        <v>1</v>
      </c>
      <c r="W17" s="83"/>
      <c r="X17" s="83">
        <v>1</v>
      </c>
    </row>
    <row r="18" spans="1:24" s="58" customFormat="1" ht="12" x14ac:dyDescent="0.2">
      <c r="A18" s="83" t="s">
        <v>285</v>
      </c>
      <c r="B18" s="83">
        <v>2015</v>
      </c>
      <c r="C18" s="83" t="s">
        <v>38</v>
      </c>
      <c r="D18" s="83" t="s">
        <v>701</v>
      </c>
      <c r="E18" s="83" t="s">
        <v>60</v>
      </c>
      <c r="F18" s="83" t="s">
        <v>40</v>
      </c>
      <c r="G18" s="83" t="s">
        <v>61</v>
      </c>
      <c r="H18" s="83" t="s">
        <v>123</v>
      </c>
      <c r="I18" s="83" t="s">
        <v>253</v>
      </c>
      <c r="J18" s="83" t="s">
        <v>39</v>
      </c>
      <c r="K18" s="83" t="s">
        <v>40</v>
      </c>
      <c r="L18" s="83" t="s">
        <v>257</v>
      </c>
      <c r="M18" s="83" t="s">
        <v>257</v>
      </c>
      <c r="N18" s="85" t="s">
        <v>245</v>
      </c>
      <c r="O18" s="83" t="s">
        <v>346</v>
      </c>
      <c r="P18" s="83" t="str">
        <f t="shared" si="0"/>
        <v>Heterospecifics-elegansXgraellsii-BelgiumXCachadas</v>
      </c>
      <c r="Q18" s="84">
        <v>42552</v>
      </c>
      <c r="R18" s="90" t="s">
        <v>129</v>
      </c>
      <c r="S18" s="90" t="s">
        <v>112</v>
      </c>
      <c r="T18" s="83" t="str">
        <f t="shared" si="1"/>
        <v>A.26XB.50</v>
      </c>
      <c r="U18" s="83">
        <v>1</v>
      </c>
      <c r="V18" s="83">
        <v>1</v>
      </c>
      <c r="W18" s="83"/>
      <c r="X18" s="83">
        <v>1</v>
      </c>
    </row>
    <row r="19" spans="1:24" s="58" customFormat="1" ht="12" x14ac:dyDescent="0.2">
      <c r="A19" s="83" t="s">
        <v>285</v>
      </c>
      <c r="B19" s="83">
        <v>2015</v>
      </c>
      <c r="C19" s="83" t="s">
        <v>38</v>
      </c>
      <c r="D19" s="83" t="s">
        <v>701</v>
      </c>
      <c r="E19" s="83" t="s">
        <v>60</v>
      </c>
      <c r="F19" s="83" t="s">
        <v>40</v>
      </c>
      <c r="G19" s="83" t="s">
        <v>61</v>
      </c>
      <c r="H19" s="83" t="s">
        <v>123</v>
      </c>
      <c r="I19" s="83" t="s">
        <v>259</v>
      </c>
      <c r="J19" s="83" t="s">
        <v>39</v>
      </c>
      <c r="K19" s="83" t="s">
        <v>40</v>
      </c>
      <c r="L19" s="83" t="s">
        <v>257</v>
      </c>
      <c r="M19" s="83" t="s">
        <v>257</v>
      </c>
      <c r="N19" s="85" t="s">
        <v>245</v>
      </c>
      <c r="O19" s="83" t="s">
        <v>346</v>
      </c>
      <c r="P19" s="83" t="str">
        <f t="shared" si="0"/>
        <v>Heterospecifics-elegansXgraellsii-BelgiumXCachadas</v>
      </c>
      <c r="Q19" s="84">
        <v>42553</v>
      </c>
      <c r="R19" s="90" t="s">
        <v>486</v>
      </c>
      <c r="S19" s="90" t="s">
        <v>109</v>
      </c>
      <c r="T19" s="83" t="str">
        <f t="shared" si="1"/>
        <v>A.25XB.54</v>
      </c>
      <c r="U19" s="83">
        <v>1</v>
      </c>
      <c r="V19" s="83">
        <v>1</v>
      </c>
      <c r="W19" s="83"/>
      <c r="X19" s="83">
        <v>1</v>
      </c>
    </row>
    <row r="20" spans="1:24" s="58" customFormat="1" ht="12" x14ac:dyDescent="0.2">
      <c r="A20" s="83" t="s">
        <v>285</v>
      </c>
      <c r="B20" s="83">
        <v>2015</v>
      </c>
      <c r="C20" s="83" t="s">
        <v>38</v>
      </c>
      <c r="D20" s="83" t="s">
        <v>701</v>
      </c>
      <c r="E20" s="83" t="s">
        <v>60</v>
      </c>
      <c r="F20" s="83" t="s">
        <v>40</v>
      </c>
      <c r="G20" s="83" t="s">
        <v>61</v>
      </c>
      <c r="H20" s="83" t="s">
        <v>123</v>
      </c>
      <c r="I20" s="83" t="s">
        <v>253</v>
      </c>
      <c r="J20" s="83" t="s">
        <v>39</v>
      </c>
      <c r="K20" s="83" t="s">
        <v>40</v>
      </c>
      <c r="L20" s="83" t="s">
        <v>257</v>
      </c>
      <c r="M20" s="83" t="s">
        <v>257</v>
      </c>
      <c r="N20" s="85" t="s">
        <v>245</v>
      </c>
      <c r="O20" s="83" t="s">
        <v>346</v>
      </c>
      <c r="P20" s="83" t="str">
        <f t="shared" si="0"/>
        <v>Heterospecifics-elegansXgraellsii-BelgiumXCachadas</v>
      </c>
      <c r="Q20" s="84">
        <v>42553</v>
      </c>
      <c r="R20" s="90" t="s">
        <v>133</v>
      </c>
      <c r="S20" s="90" t="s">
        <v>112</v>
      </c>
      <c r="T20" s="83" t="str">
        <f t="shared" si="1"/>
        <v>A.26XB.55</v>
      </c>
      <c r="U20" s="83">
        <v>1</v>
      </c>
      <c r="V20" s="83">
        <v>1</v>
      </c>
      <c r="W20" s="83"/>
      <c r="X20" s="83">
        <v>1</v>
      </c>
    </row>
    <row r="21" spans="1:24" s="58" customFormat="1" ht="12" x14ac:dyDescent="0.2">
      <c r="A21" s="83" t="s">
        <v>285</v>
      </c>
      <c r="B21" s="83">
        <v>2015</v>
      </c>
      <c r="C21" s="83" t="s">
        <v>38</v>
      </c>
      <c r="D21" s="83" t="s">
        <v>701</v>
      </c>
      <c r="E21" s="83" t="s">
        <v>60</v>
      </c>
      <c r="F21" s="83" t="s">
        <v>40</v>
      </c>
      <c r="G21" s="83" t="s">
        <v>61</v>
      </c>
      <c r="H21" s="83" t="s">
        <v>123</v>
      </c>
      <c r="I21" s="83" t="s">
        <v>253</v>
      </c>
      <c r="J21" s="83" t="s">
        <v>39</v>
      </c>
      <c r="K21" s="83" t="s">
        <v>40</v>
      </c>
      <c r="L21" s="83" t="s">
        <v>257</v>
      </c>
      <c r="M21" s="83" t="s">
        <v>257</v>
      </c>
      <c r="N21" s="85" t="s">
        <v>245</v>
      </c>
      <c r="O21" s="83" t="s">
        <v>346</v>
      </c>
      <c r="P21" s="83" t="str">
        <f t="shared" si="0"/>
        <v>Heterospecifics-elegansXgraellsii-BelgiumXCachadas</v>
      </c>
      <c r="Q21" s="84">
        <v>42550</v>
      </c>
      <c r="R21" s="90" t="s">
        <v>74</v>
      </c>
      <c r="S21" s="90" t="s">
        <v>225</v>
      </c>
      <c r="T21" s="83" t="str">
        <f t="shared" si="1"/>
        <v>A.10XB.6</v>
      </c>
      <c r="U21" s="83">
        <v>2</v>
      </c>
      <c r="V21" s="83">
        <v>1</v>
      </c>
      <c r="W21" s="83"/>
      <c r="X21" s="83">
        <v>0</v>
      </c>
    </row>
    <row r="22" spans="1:24" s="58" customFormat="1" ht="12" x14ac:dyDescent="0.2">
      <c r="A22" s="83" t="s">
        <v>285</v>
      </c>
      <c r="B22" s="83">
        <v>2015</v>
      </c>
      <c r="C22" s="83" t="s">
        <v>38</v>
      </c>
      <c r="D22" s="83" t="s">
        <v>701</v>
      </c>
      <c r="E22" s="83" t="s">
        <v>60</v>
      </c>
      <c r="F22" s="83" t="s">
        <v>40</v>
      </c>
      <c r="G22" s="83" t="s">
        <v>61</v>
      </c>
      <c r="H22" s="83" t="s">
        <v>123</v>
      </c>
      <c r="I22" s="83" t="s">
        <v>253</v>
      </c>
      <c r="J22" s="83" t="s">
        <v>39</v>
      </c>
      <c r="K22" s="83" t="s">
        <v>40</v>
      </c>
      <c r="L22" s="83" t="s">
        <v>257</v>
      </c>
      <c r="M22" s="83" t="s">
        <v>257</v>
      </c>
      <c r="N22" s="85" t="s">
        <v>245</v>
      </c>
      <c r="O22" s="83" t="s">
        <v>346</v>
      </c>
      <c r="P22" s="83" t="str">
        <f t="shared" si="0"/>
        <v>Heterospecifics-elegansXgraellsii-BelgiumXCachadas</v>
      </c>
      <c r="Q22" s="84">
        <v>42549</v>
      </c>
      <c r="R22" s="90" t="s">
        <v>74</v>
      </c>
      <c r="S22" s="90" t="s">
        <v>65</v>
      </c>
      <c r="T22" s="83" t="str">
        <f t="shared" si="1"/>
        <v>A.12XB.6</v>
      </c>
      <c r="U22" s="83">
        <v>1</v>
      </c>
      <c r="V22" s="83">
        <v>0</v>
      </c>
      <c r="W22" s="83"/>
      <c r="X22" s="83">
        <v>0</v>
      </c>
    </row>
    <row r="23" spans="1:24" s="58" customFormat="1" ht="12" x14ac:dyDescent="0.2">
      <c r="A23" s="83" t="s">
        <v>285</v>
      </c>
      <c r="B23" s="83">
        <v>2015</v>
      </c>
      <c r="C23" s="83" t="s">
        <v>38</v>
      </c>
      <c r="D23" s="83" t="s">
        <v>701</v>
      </c>
      <c r="E23" s="83" t="s">
        <v>60</v>
      </c>
      <c r="F23" s="83" t="s">
        <v>40</v>
      </c>
      <c r="G23" s="83" t="s">
        <v>61</v>
      </c>
      <c r="H23" s="83" t="s">
        <v>123</v>
      </c>
      <c r="I23" s="83" t="s">
        <v>253</v>
      </c>
      <c r="J23" s="83" t="s">
        <v>39</v>
      </c>
      <c r="K23" s="83" t="s">
        <v>40</v>
      </c>
      <c r="L23" s="83" t="s">
        <v>257</v>
      </c>
      <c r="M23" s="83" t="s">
        <v>257</v>
      </c>
      <c r="N23" s="85" t="s">
        <v>245</v>
      </c>
      <c r="O23" s="83" t="s">
        <v>346</v>
      </c>
      <c r="P23" s="83" t="str">
        <f t="shared" si="0"/>
        <v>Heterospecifics-elegansXgraellsii-BelgiumXCachadas</v>
      </c>
      <c r="Q23" s="84">
        <v>42549</v>
      </c>
      <c r="R23" s="90" t="s">
        <v>74</v>
      </c>
      <c r="S23" s="90" t="s">
        <v>85</v>
      </c>
      <c r="T23" s="83" t="str">
        <f t="shared" si="1"/>
        <v>A.9XB.6</v>
      </c>
      <c r="U23" s="83">
        <v>1</v>
      </c>
      <c r="V23" s="83">
        <v>0</v>
      </c>
      <c r="W23" s="83"/>
      <c r="X23" s="83">
        <v>0</v>
      </c>
    </row>
    <row r="24" spans="1:24" s="58" customFormat="1" ht="12" x14ac:dyDescent="0.2">
      <c r="A24" s="83" t="s">
        <v>285</v>
      </c>
      <c r="B24" s="83">
        <v>2015</v>
      </c>
      <c r="C24" s="83" t="s">
        <v>38</v>
      </c>
      <c r="D24" s="83" t="s">
        <v>701</v>
      </c>
      <c r="E24" s="83" t="s">
        <v>60</v>
      </c>
      <c r="F24" s="83" t="s">
        <v>40</v>
      </c>
      <c r="G24" s="83" t="s">
        <v>61</v>
      </c>
      <c r="H24" s="83" t="s">
        <v>123</v>
      </c>
      <c r="I24" s="83" t="s">
        <v>253</v>
      </c>
      <c r="J24" s="83" t="s">
        <v>39</v>
      </c>
      <c r="K24" s="83" t="s">
        <v>40</v>
      </c>
      <c r="L24" s="83" t="s">
        <v>257</v>
      </c>
      <c r="M24" s="83" t="s">
        <v>257</v>
      </c>
      <c r="N24" s="85" t="s">
        <v>245</v>
      </c>
      <c r="O24" s="83" t="s">
        <v>346</v>
      </c>
      <c r="P24" s="83" t="str">
        <f t="shared" si="0"/>
        <v>Heterospecifics-elegansXgraellsii-BelgiumXCachadas</v>
      </c>
      <c r="Q24" s="84">
        <v>42557</v>
      </c>
      <c r="R24" s="90" t="s">
        <v>468</v>
      </c>
      <c r="S24" s="90" t="s">
        <v>488</v>
      </c>
      <c r="T24" s="83" t="str">
        <f t="shared" si="1"/>
        <v>A.36XB.60</v>
      </c>
      <c r="U24" s="83">
        <v>1</v>
      </c>
      <c r="V24" s="83">
        <v>1</v>
      </c>
      <c r="W24" s="83"/>
      <c r="X24" s="83">
        <v>0</v>
      </c>
    </row>
    <row r="25" spans="1:24" s="58" customFormat="1" ht="12" x14ac:dyDescent="0.2">
      <c r="A25" s="83" t="s">
        <v>285</v>
      </c>
      <c r="B25" s="83">
        <v>2015</v>
      </c>
      <c r="C25" s="83" t="s">
        <v>38</v>
      </c>
      <c r="D25" s="83" t="s">
        <v>701</v>
      </c>
      <c r="E25" s="83" t="s">
        <v>60</v>
      </c>
      <c r="F25" s="83" t="s">
        <v>40</v>
      </c>
      <c r="G25" s="83" t="s">
        <v>61</v>
      </c>
      <c r="H25" s="83" t="s">
        <v>123</v>
      </c>
      <c r="I25" s="83" t="s">
        <v>253</v>
      </c>
      <c r="J25" s="83" t="s">
        <v>39</v>
      </c>
      <c r="K25" s="83" t="s">
        <v>40</v>
      </c>
      <c r="L25" s="83" t="s">
        <v>257</v>
      </c>
      <c r="M25" s="83" t="s">
        <v>257</v>
      </c>
      <c r="N25" s="85" t="s">
        <v>245</v>
      </c>
      <c r="O25" s="83" t="s">
        <v>346</v>
      </c>
      <c r="P25" s="83" t="str">
        <f t="shared" si="0"/>
        <v>Heterospecifics-elegansXgraellsii-BelgiumXCachadas</v>
      </c>
      <c r="Q25" s="84">
        <v>42557</v>
      </c>
      <c r="R25" s="90" t="s">
        <v>152</v>
      </c>
      <c r="S25" s="90" t="s">
        <v>489</v>
      </c>
      <c r="T25" s="83" t="str">
        <f t="shared" si="1"/>
        <v>A.32XB.65</v>
      </c>
      <c r="U25" s="83">
        <v>1</v>
      </c>
      <c r="V25" s="83">
        <v>1</v>
      </c>
      <c r="W25" s="83"/>
      <c r="X25" s="83">
        <v>0</v>
      </c>
    </row>
    <row r="26" spans="1:24" s="58" customFormat="1" ht="12" x14ac:dyDescent="0.2">
      <c r="A26" s="83" t="s">
        <v>285</v>
      </c>
      <c r="B26" s="83">
        <v>2015</v>
      </c>
      <c r="C26" s="83" t="s">
        <v>38</v>
      </c>
      <c r="D26" s="83" t="s">
        <v>701</v>
      </c>
      <c r="E26" s="83" t="s">
        <v>60</v>
      </c>
      <c r="F26" s="83" t="s">
        <v>40</v>
      </c>
      <c r="G26" s="83" t="s">
        <v>61</v>
      </c>
      <c r="H26" s="83" t="s">
        <v>123</v>
      </c>
      <c r="I26" s="83" t="s">
        <v>253</v>
      </c>
      <c r="J26" s="83" t="s">
        <v>39</v>
      </c>
      <c r="K26" s="83" t="s">
        <v>40</v>
      </c>
      <c r="L26" s="83" t="s">
        <v>257</v>
      </c>
      <c r="M26" s="83" t="s">
        <v>257</v>
      </c>
      <c r="N26" s="85" t="s">
        <v>245</v>
      </c>
      <c r="O26" s="83" t="s">
        <v>346</v>
      </c>
      <c r="P26" s="83" t="str">
        <f t="shared" si="0"/>
        <v>Heterospecifics-elegansXgraellsii-BelgiumXCachadas</v>
      </c>
      <c r="Q26" s="84">
        <v>42549</v>
      </c>
      <c r="R26" s="90" t="s">
        <v>75</v>
      </c>
      <c r="S26" s="90" t="s">
        <v>225</v>
      </c>
      <c r="T26" s="83" t="str">
        <f t="shared" si="1"/>
        <v>A.10XB.7</v>
      </c>
      <c r="U26" s="83">
        <v>1</v>
      </c>
      <c r="V26" s="83">
        <v>1</v>
      </c>
      <c r="W26" s="83"/>
      <c r="X26" s="83">
        <v>1</v>
      </c>
    </row>
    <row r="27" spans="1:24" s="58" customFormat="1" ht="12" x14ac:dyDescent="0.2">
      <c r="A27" s="83" t="s">
        <v>285</v>
      </c>
      <c r="B27" s="83">
        <v>2015</v>
      </c>
      <c r="C27" s="83" t="s">
        <v>38</v>
      </c>
      <c r="D27" s="83" t="s">
        <v>701</v>
      </c>
      <c r="E27" s="83" t="s">
        <v>60</v>
      </c>
      <c r="F27" s="83" t="s">
        <v>40</v>
      </c>
      <c r="G27" s="83" t="s">
        <v>61</v>
      </c>
      <c r="H27" s="83" t="s">
        <v>123</v>
      </c>
      <c r="I27" s="83" t="s">
        <v>258</v>
      </c>
      <c r="J27" s="83" t="s">
        <v>39</v>
      </c>
      <c r="K27" s="83" t="s">
        <v>40</v>
      </c>
      <c r="L27" s="83" t="s">
        <v>257</v>
      </c>
      <c r="M27" s="83" t="s">
        <v>257</v>
      </c>
      <c r="N27" s="85" t="s">
        <v>245</v>
      </c>
      <c r="O27" s="83" t="s">
        <v>346</v>
      </c>
      <c r="P27" s="83" t="str">
        <f t="shared" si="0"/>
        <v>Heterospecifics-elegansXgraellsii-BelgiumXCachadas</v>
      </c>
      <c r="Q27" s="84">
        <v>42557</v>
      </c>
      <c r="R27" s="90" t="s">
        <v>75</v>
      </c>
      <c r="S27" s="90" t="s">
        <v>107</v>
      </c>
      <c r="T27" s="83" t="str">
        <f t="shared" si="1"/>
        <v>A.24XB.7</v>
      </c>
      <c r="U27" s="83">
        <v>1</v>
      </c>
      <c r="V27" s="83">
        <v>1</v>
      </c>
      <c r="W27" s="83"/>
      <c r="X27" s="83">
        <v>1</v>
      </c>
    </row>
    <row r="28" spans="1:24" s="58" customFormat="1" ht="12" x14ac:dyDescent="0.2">
      <c r="A28" s="83" t="s">
        <v>285</v>
      </c>
      <c r="B28" s="83">
        <v>2015</v>
      </c>
      <c r="C28" s="83" t="s">
        <v>38</v>
      </c>
      <c r="D28" s="83" t="s">
        <v>701</v>
      </c>
      <c r="E28" s="83" t="s">
        <v>60</v>
      </c>
      <c r="F28" s="83" t="s">
        <v>40</v>
      </c>
      <c r="G28" s="83" t="s">
        <v>61</v>
      </c>
      <c r="H28" s="83" t="s">
        <v>123</v>
      </c>
      <c r="I28" s="83" t="s">
        <v>253</v>
      </c>
      <c r="J28" s="83" t="s">
        <v>39</v>
      </c>
      <c r="K28" s="83" t="s">
        <v>40</v>
      </c>
      <c r="L28" s="83" t="s">
        <v>257</v>
      </c>
      <c r="M28" s="83" t="s">
        <v>257</v>
      </c>
      <c r="N28" s="85" t="s">
        <v>245</v>
      </c>
      <c r="O28" s="83" t="s">
        <v>346</v>
      </c>
      <c r="P28" s="83" t="str">
        <f t="shared" si="0"/>
        <v>Heterospecifics-elegansXgraellsii-BelgiumXCachadas</v>
      </c>
      <c r="Q28" s="84">
        <v>42557</v>
      </c>
      <c r="R28" s="90" t="s">
        <v>161</v>
      </c>
      <c r="S28" s="90" t="s">
        <v>119</v>
      </c>
      <c r="T28" s="83" t="str">
        <f t="shared" si="1"/>
        <v>A.30XB.70</v>
      </c>
      <c r="U28" s="83">
        <v>1</v>
      </c>
      <c r="V28" s="83">
        <v>1</v>
      </c>
      <c r="W28" s="83"/>
      <c r="X28" s="83">
        <v>0</v>
      </c>
    </row>
    <row r="29" spans="1:24" s="58" customFormat="1" ht="12" x14ac:dyDescent="0.2">
      <c r="A29" s="83" t="s">
        <v>285</v>
      </c>
      <c r="B29" s="83">
        <v>2015</v>
      </c>
      <c r="C29" s="83" t="s">
        <v>38</v>
      </c>
      <c r="D29" s="83" t="s">
        <v>701</v>
      </c>
      <c r="E29" s="83" t="s">
        <v>60</v>
      </c>
      <c r="F29" s="83" t="s">
        <v>40</v>
      </c>
      <c r="G29" s="83" t="s">
        <v>61</v>
      </c>
      <c r="H29" s="83" t="s">
        <v>123</v>
      </c>
      <c r="I29" s="83" t="s">
        <v>258</v>
      </c>
      <c r="J29" s="83" t="s">
        <v>39</v>
      </c>
      <c r="K29" s="83" t="s">
        <v>40</v>
      </c>
      <c r="L29" s="83" t="s">
        <v>257</v>
      </c>
      <c r="M29" s="83" t="s">
        <v>257</v>
      </c>
      <c r="N29" s="85" t="s">
        <v>245</v>
      </c>
      <c r="O29" s="83" t="s">
        <v>346</v>
      </c>
      <c r="P29" s="83" t="str">
        <f t="shared" si="0"/>
        <v>Heterospecifics-elegansXgraellsii-BelgiumXCachadas</v>
      </c>
      <c r="Q29" s="84">
        <v>42557</v>
      </c>
      <c r="R29" s="90" t="s">
        <v>162</v>
      </c>
      <c r="S29" s="90" t="s">
        <v>113</v>
      </c>
      <c r="T29" s="83" t="str">
        <f t="shared" si="1"/>
        <v>A.27XB.71</v>
      </c>
      <c r="U29" s="83">
        <v>1</v>
      </c>
      <c r="V29" s="83">
        <v>1</v>
      </c>
      <c r="W29" s="83"/>
      <c r="X29" s="83">
        <v>1</v>
      </c>
    </row>
    <row r="30" spans="1:24" s="58" customFormat="1" ht="12" x14ac:dyDescent="0.2">
      <c r="A30" s="83" t="s">
        <v>285</v>
      </c>
      <c r="B30" s="83">
        <v>2015</v>
      </c>
      <c r="C30" s="83" t="s">
        <v>38</v>
      </c>
      <c r="D30" s="83" t="s">
        <v>701</v>
      </c>
      <c r="E30" s="83" t="s">
        <v>60</v>
      </c>
      <c r="F30" s="83" t="s">
        <v>40</v>
      </c>
      <c r="G30" s="83" t="s">
        <v>61</v>
      </c>
      <c r="H30" s="83" t="s">
        <v>123</v>
      </c>
      <c r="I30" s="83" t="s">
        <v>258</v>
      </c>
      <c r="J30" s="83" t="s">
        <v>39</v>
      </c>
      <c r="K30" s="83" t="s">
        <v>40</v>
      </c>
      <c r="L30" s="83" t="s">
        <v>257</v>
      </c>
      <c r="M30" s="83" t="s">
        <v>257</v>
      </c>
      <c r="N30" s="85" t="s">
        <v>245</v>
      </c>
      <c r="O30" s="83" t="s">
        <v>346</v>
      </c>
      <c r="P30" s="83" t="str">
        <f t="shared" si="0"/>
        <v>Heterospecifics-elegansXgraellsii-BelgiumXCachadas</v>
      </c>
      <c r="Q30" s="84">
        <v>42557</v>
      </c>
      <c r="R30" s="90" t="s">
        <v>162</v>
      </c>
      <c r="S30" s="90" t="s">
        <v>119</v>
      </c>
      <c r="T30" s="83" t="str">
        <f t="shared" si="1"/>
        <v>A.30XB.71</v>
      </c>
      <c r="U30" s="83">
        <v>1</v>
      </c>
      <c r="V30" s="83">
        <v>1</v>
      </c>
      <c r="W30" s="83"/>
      <c r="X30" s="83">
        <v>0</v>
      </c>
    </row>
    <row r="31" spans="1:24" s="58" customFormat="1" ht="12" x14ac:dyDescent="0.2">
      <c r="A31" s="83" t="s">
        <v>285</v>
      </c>
      <c r="B31" s="83">
        <v>2015</v>
      </c>
      <c r="C31" s="83" t="s">
        <v>38</v>
      </c>
      <c r="D31" s="83" t="s">
        <v>701</v>
      </c>
      <c r="E31" s="83" t="s">
        <v>60</v>
      </c>
      <c r="F31" s="83" t="s">
        <v>40</v>
      </c>
      <c r="G31" s="83" t="s">
        <v>61</v>
      </c>
      <c r="H31" s="83" t="s">
        <v>123</v>
      </c>
      <c r="I31" s="83" t="s">
        <v>258</v>
      </c>
      <c r="J31" s="83" t="s">
        <v>39</v>
      </c>
      <c r="K31" s="83" t="s">
        <v>40</v>
      </c>
      <c r="L31" s="83" t="s">
        <v>257</v>
      </c>
      <c r="M31" s="83" t="s">
        <v>257</v>
      </c>
      <c r="N31" s="85" t="s">
        <v>245</v>
      </c>
      <c r="O31" s="83" t="s">
        <v>346</v>
      </c>
      <c r="P31" s="83" t="str">
        <f t="shared" si="0"/>
        <v>Heterospecifics-elegansXgraellsii-BelgiumXCachadas</v>
      </c>
      <c r="Q31" s="84">
        <v>42556</v>
      </c>
      <c r="R31" s="90" t="s">
        <v>164</v>
      </c>
      <c r="S31" s="90" t="s">
        <v>488</v>
      </c>
      <c r="T31" s="83" t="str">
        <f t="shared" si="1"/>
        <v>A.36XB.72</v>
      </c>
      <c r="U31" s="83">
        <v>1</v>
      </c>
      <c r="V31" s="83">
        <v>1</v>
      </c>
      <c r="W31" s="83"/>
      <c r="X31" s="83">
        <v>1</v>
      </c>
    </row>
    <row r="32" spans="1:24" s="58" customFormat="1" ht="12" x14ac:dyDescent="0.2">
      <c r="A32" s="83" t="s">
        <v>285</v>
      </c>
      <c r="B32" s="83">
        <v>2015</v>
      </c>
      <c r="C32" s="83" t="s">
        <v>38</v>
      </c>
      <c r="D32" s="83" t="s">
        <v>701</v>
      </c>
      <c r="E32" s="83" t="s">
        <v>60</v>
      </c>
      <c r="F32" s="83" t="s">
        <v>40</v>
      </c>
      <c r="G32" s="83" t="s">
        <v>61</v>
      </c>
      <c r="H32" s="83" t="s">
        <v>123</v>
      </c>
      <c r="I32" s="83" t="s">
        <v>258</v>
      </c>
      <c r="J32" s="83" t="s">
        <v>39</v>
      </c>
      <c r="K32" s="83" t="s">
        <v>40</v>
      </c>
      <c r="L32" s="83" t="s">
        <v>257</v>
      </c>
      <c r="M32" s="83" t="s">
        <v>257</v>
      </c>
      <c r="N32" s="85" t="s">
        <v>245</v>
      </c>
      <c r="O32" s="83" t="s">
        <v>346</v>
      </c>
      <c r="P32" s="83" t="str">
        <f t="shared" si="0"/>
        <v>Heterospecifics-elegansXgraellsii-BelgiumXCachadas</v>
      </c>
      <c r="Q32" s="84">
        <v>42558</v>
      </c>
      <c r="R32" s="90" t="s">
        <v>166</v>
      </c>
      <c r="S32" s="90" t="s">
        <v>109</v>
      </c>
      <c r="T32" s="83" t="str">
        <f t="shared" si="1"/>
        <v>A.25XB.73</v>
      </c>
      <c r="U32" s="83">
        <v>5</v>
      </c>
      <c r="V32" s="83">
        <v>1</v>
      </c>
      <c r="W32" s="83"/>
      <c r="X32" s="83">
        <v>1</v>
      </c>
    </row>
    <row r="33" spans="1:24" s="58" customFormat="1" ht="12" x14ac:dyDescent="0.2">
      <c r="A33" s="83" t="s">
        <v>285</v>
      </c>
      <c r="B33" s="83">
        <v>2015</v>
      </c>
      <c r="C33" s="83" t="s">
        <v>38</v>
      </c>
      <c r="D33" s="83" t="s">
        <v>701</v>
      </c>
      <c r="E33" s="83" t="s">
        <v>60</v>
      </c>
      <c r="F33" s="83" t="s">
        <v>40</v>
      </c>
      <c r="G33" s="83" t="s">
        <v>61</v>
      </c>
      <c r="H33" s="83" t="s">
        <v>123</v>
      </c>
      <c r="I33" s="83" t="s">
        <v>258</v>
      </c>
      <c r="J33" s="83" t="s">
        <v>39</v>
      </c>
      <c r="K33" s="83" t="s">
        <v>40</v>
      </c>
      <c r="L33" s="83" t="s">
        <v>257</v>
      </c>
      <c r="M33" s="83" t="s">
        <v>257</v>
      </c>
      <c r="N33" s="85" t="s">
        <v>245</v>
      </c>
      <c r="O33" s="83" t="s">
        <v>346</v>
      </c>
      <c r="P33" s="83" t="str">
        <f t="shared" si="0"/>
        <v>Heterospecifics-elegansXgraellsii-BelgiumXCachadas</v>
      </c>
      <c r="Q33" s="84">
        <v>42557</v>
      </c>
      <c r="R33" s="90" t="s">
        <v>490</v>
      </c>
      <c r="S33" s="90" t="s">
        <v>489</v>
      </c>
      <c r="T33" s="83" t="str">
        <f t="shared" si="1"/>
        <v>A.32XB.74</v>
      </c>
      <c r="U33" s="83">
        <v>1</v>
      </c>
      <c r="V33" s="83">
        <v>1</v>
      </c>
      <c r="W33" s="83"/>
      <c r="X33" s="83">
        <v>1</v>
      </c>
    </row>
    <row r="34" spans="1:24" s="58" customFormat="1" ht="12" x14ac:dyDescent="0.2">
      <c r="A34" s="83" t="s">
        <v>285</v>
      </c>
      <c r="B34" s="83">
        <v>2015</v>
      </c>
      <c r="C34" s="83" t="s">
        <v>38</v>
      </c>
      <c r="D34" s="83" t="s">
        <v>701</v>
      </c>
      <c r="E34" s="83" t="s">
        <v>60</v>
      </c>
      <c r="F34" s="83" t="s">
        <v>40</v>
      </c>
      <c r="G34" s="83" t="s">
        <v>61</v>
      </c>
      <c r="H34" s="83" t="s">
        <v>123</v>
      </c>
      <c r="I34" s="83" t="s">
        <v>258</v>
      </c>
      <c r="J34" s="83" t="s">
        <v>39</v>
      </c>
      <c r="K34" s="83" t="s">
        <v>40</v>
      </c>
      <c r="L34" s="83" t="s">
        <v>257</v>
      </c>
      <c r="M34" s="83" t="s">
        <v>257</v>
      </c>
      <c r="N34" s="85" t="s">
        <v>245</v>
      </c>
      <c r="O34" s="83" t="s">
        <v>346</v>
      </c>
      <c r="P34" s="83" t="str">
        <f t="shared" ref="P34:P65" si="2">CONCATENATE(D34,"-",O34,"-",M34,"X",H34)</f>
        <v>Heterospecifics-elegansXgraellsii-BelgiumXCachadas</v>
      </c>
      <c r="Q34" s="84">
        <v>42557</v>
      </c>
      <c r="R34" s="90" t="s">
        <v>169</v>
      </c>
      <c r="S34" s="90" t="s">
        <v>119</v>
      </c>
      <c r="T34" s="83" t="str">
        <f t="shared" ref="T34:T65" si="3">_xlfn.CONCAT(S34,"X",R34)</f>
        <v>A.30XB.75</v>
      </c>
      <c r="U34" s="83">
        <v>1</v>
      </c>
      <c r="V34" s="83">
        <v>1</v>
      </c>
      <c r="W34" s="83"/>
      <c r="X34" s="83">
        <v>1</v>
      </c>
    </row>
    <row r="35" spans="1:24" s="58" customFormat="1" ht="12" x14ac:dyDescent="0.2">
      <c r="A35" s="83" t="s">
        <v>285</v>
      </c>
      <c r="B35" s="83">
        <v>2015</v>
      </c>
      <c r="C35" s="83" t="s">
        <v>38</v>
      </c>
      <c r="D35" s="83" t="s">
        <v>701</v>
      </c>
      <c r="E35" s="83" t="s">
        <v>60</v>
      </c>
      <c r="F35" s="83" t="s">
        <v>40</v>
      </c>
      <c r="G35" s="83" t="s">
        <v>61</v>
      </c>
      <c r="H35" s="83" t="s">
        <v>123</v>
      </c>
      <c r="I35" s="83" t="s">
        <v>253</v>
      </c>
      <c r="J35" s="83" t="s">
        <v>39</v>
      </c>
      <c r="K35" s="83" t="s">
        <v>40</v>
      </c>
      <c r="L35" s="83" t="s">
        <v>257</v>
      </c>
      <c r="M35" s="83" t="s">
        <v>257</v>
      </c>
      <c r="N35" s="85" t="s">
        <v>245</v>
      </c>
      <c r="O35" s="83" t="s">
        <v>346</v>
      </c>
      <c r="P35" s="83" t="str">
        <f t="shared" si="2"/>
        <v>Heterospecifics-elegansXgraellsii-BelgiumXCachadas</v>
      </c>
      <c r="Q35" s="84">
        <v>42557</v>
      </c>
      <c r="R35" s="90" t="s">
        <v>157</v>
      </c>
      <c r="S35" s="90" t="s">
        <v>119</v>
      </c>
      <c r="T35" s="83" t="str">
        <f t="shared" si="3"/>
        <v>A.30XB.76</v>
      </c>
      <c r="U35" s="83">
        <v>1</v>
      </c>
      <c r="V35" s="83">
        <v>1</v>
      </c>
      <c r="W35" s="83"/>
      <c r="X35" s="83">
        <v>0</v>
      </c>
    </row>
    <row r="36" spans="1:24" s="58" customFormat="1" ht="12" x14ac:dyDescent="0.2">
      <c r="A36" s="83" t="s">
        <v>285</v>
      </c>
      <c r="B36" s="83">
        <v>2015</v>
      </c>
      <c r="C36" s="83" t="s">
        <v>38</v>
      </c>
      <c r="D36" s="83" t="s">
        <v>701</v>
      </c>
      <c r="E36" s="83" t="s">
        <v>60</v>
      </c>
      <c r="F36" s="83" t="s">
        <v>40</v>
      </c>
      <c r="G36" s="83" t="s">
        <v>61</v>
      </c>
      <c r="H36" s="83" t="s">
        <v>123</v>
      </c>
      <c r="I36" s="83" t="s">
        <v>253</v>
      </c>
      <c r="J36" s="83" t="s">
        <v>39</v>
      </c>
      <c r="K36" s="83" t="s">
        <v>40</v>
      </c>
      <c r="L36" s="83" t="s">
        <v>257</v>
      </c>
      <c r="M36" s="83" t="s">
        <v>257</v>
      </c>
      <c r="N36" s="85" t="s">
        <v>245</v>
      </c>
      <c r="O36" s="83" t="s">
        <v>346</v>
      </c>
      <c r="P36" s="83" t="str">
        <f t="shared" si="2"/>
        <v>Heterospecifics-elegansXgraellsii-BelgiumXCachadas</v>
      </c>
      <c r="Q36" s="84">
        <v>42557</v>
      </c>
      <c r="R36" s="90" t="s">
        <v>157</v>
      </c>
      <c r="S36" s="90" t="s">
        <v>491</v>
      </c>
      <c r="T36" s="83" t="str">
        <f t="shared" si="3"/>
        <v>A.55XB.76</v>
      </c>
      <c r="U36" s="83">
        <v>1</v>
      </c>
      <c r="V36" s="83">
        <v>1</v>
      </c>
      <c r="W36" s="83"/>
      <c r="X36" s="83">
        <v>0</v>
      </c>
    </row>
    <row r="37" spans="1:24" s="58" customFormat="1" ht="12" x14ac:dyDescent="0.2">
      <c r="A37" s="83" t="s">
        <v>285</v>
      </c>
      <c r="B37" s="83">
        <v>2015</v>
      </c>
      <c r="C37" s="83" t="s">
        <v>38</v>
      </c>
      <c r="D37" s="83" t="s">
        <v>701</v>
      </c>
      <c r="E37" s="83" t="s">
        <v>60</v>
      </c>
      <c r="F37" s="83" t="s">
        <v>40</v>
      </c>
      <c r="G37" s="83" t="s">
        <v>61</v>
      </c>
      <c r="H37" s="83" t="s">
        <v>123</v>
      </c>
      <c r="I37" s="83" t="s">
        <v>253</v>
      </c>
      <c r="J37" s="83" t="s">
        <v>39</v>
      </c>
      <c r="K37" s="83" t="s">
        <v>40</v>
      </c>
      <c r="L37" s="83" t="s">
        <v>257</v>
      </c>
      <c r="M37" s="83" t="s">
        <v>257</v>
      </c>
      <c r="N37" s="85" t="s">
        <v>245</v>
      </c>
      <c r="O37" s="83" t="s">
        <v>346</v>
      </c>
      <c r="P37" s="83" t="str">
        <f t="shared" si="2"/>
        <v>Heterospecifics-elegansXgraellsii-BelgiumXCachadas</v>
      </c>
      <c r="Q37" s="84">
        <v>42557</v>
      </c>
      <c r="R37" s="90" t="s">
        <v>174</v>
      </c>
      <c r="S37" s="90" t="s">
        <v>492</v>
      </c>
      <c r="T37" s="83" t="str">
        <f t="shared" si="3"/>
        <v>A.35XB.78</v>
      </c>
      <c r="U37" s="83">
        <v>1</v>
      </c>
      <c r="V37" s="83">
        <v>1</v>
      </c>
      <c r="W37" s="83"/>
      <c r="X37" s="83">
        <v>1</v>
      </c>
    </row>
    <row r="38" spans="1:24" s="58" customFormat="1" ht="12" x14ac:dyDescent="0.2">
      <c r="A38" s="83" t="s">
        <v>285</v>
      </c>
      <c r="B38" s="83">
        <v>2015</v>
      </c>
      <c r="C38" s="83" t="s">
        <v>38</v>
      </c>
      <c r="D38" s="83" t="s">
        <v>701</v>
      </c>
      <c r="E38" s="83" t="s">
        <v>60</v>
      </c>
      <c r="F38" s="83" t="s">
        <v>40</v>
      </c>
      <c r="G38" s="83" t="s">
        <v>61</v>
      </c>
      <c r="H38" s="83" t="s">
        <v>123</v>
      </c>
      <c r="I38" s="83" t="s">
        <v>253</v>
      </c>
      <c r="J38" s="83" t="s">
        <v>39</v>
      </c>
      <c r="K38" s="83" t="s">
        <v>40</v>
      </c>
      <c r="L38" s="83" t="s">
        <v>257</v>
      </c>
      <c r="M38" s="83" t="s">
        <v>257</v>
      </c>
      <c r="N38" s="85" t="s">
        <v>245</v>
      </c>
      <c r="O38" s="83" t="s">
        <v>346</v>
      </c>
      <c r="P38" s="83" t="str">
        <f t="shared" si="2"/>
        <v>Heterospecifics-elegansXgraellsii-BelgiumXCachadas</v>
      </c>
      <c r="Q38" s="84">
        <v>42558</v>
      </c>
      <c r="R38" s="90" t="s">
        <v>297</v>
      </c>
      <c r="S38" s="90" t="s">
        <v>484</v>
      </c>
      <c r="T38" s="83" t="str">
        <f t="shared" si="3"/>
        <v>A.40XB85</v>
      </c>
      <c r="U38" s="83">
        <v>1</v>
      </c>
      <c r="V38" s="83">
        <v>0</v>
      </c>
      <c r="W38" s="83"/>
      <c r="X38" s="83">
        <v>0</v>
      </c>
    </row>
    <row r="39" spans="1:24" s="58" customFormat="1" ht="12" x14ac:dyDescent="0.2">
      <c r="A39" s="83" t="s">
        <v>285</v>
      </c>
      <c r="B39" s="83">
        <v>2015</v>
      </c>
      <c r="C39" s="83" t="s">
        <v>38</v>
      </c>
      <c r="D39" s="83" t="s">
        <v>701</v>
      </c>
      <c r="E39" s="83" t="s">
        <v>60</v>
      </c>
      <c r="F39" s="83" t="s">
        <v>40</v>
      </c>
      <c r="G39" s="83" t="s">
        <v>61</v>
      </c>
      <c r="H39" s="83" t="s">
        <v>123</v>
      </c>
      <c r="I39" s="83" t="s">
        <v>253</v>
      </c>
      <c r="J39" s="83" t="s">
        <v>39</v>
      </c>
      <c r="K39" s="83" t="s">
        <v>40</v>
      </c>
      <c r="L39" s="83" t="s">
        <v>257</v>
      </c>
      <c r="M39" s="83" t="s">
        <v>257</v>
      </c>
      <c r="N39" s="85" t="s">
        <v>245</v>
      </c>
      <c r="O39" s="83" t="s">
        <v>346</v>
      </c>
      <c r="P39" s="83" t="str">
        <f t="shared" si="2"/>
        <v>Heterospecifics-elegansXgraellsii-BelgiumXCachadas</v>
      </c>
      <c r="Q39" s="84">
        <v>42550</v>
      </c>
      <c r="R39" s="90" t="s">
        <v>81</v>
      </c>
      <c r="S39" s="90" t="s">
        <v>225</v>
      </c>
      <c r="T39" s="83" t="str">
        <f t="shared" si="3"/>
        <v>A.10XB.9</v>
      </c>
      <c r="U39" s="83">
        <v>1</v>
      </c>
      <c r="V39" s="83">
        <v>1</v>
      </c>
      <c r="W39" s="83"/>
      <c r="X39" s="83">
        <v>1</v>
      </c>
    </row>
    <row r="40" spans="1:24" s="58" customFormat="1" ht="12" x14ac:dyDescent="0.2">
      <c r="A40" s="83" t="s">
        <v>285</v>
      </c>
      <c r="B40" s="83">
        <v>2015</v>
      </c>
      <c r="C40" s="83" t="s">
        <v>38</v>
      </c>
      <c r="D40" s="83" t="s">
        <v>701</v>
      </c>
      <c r="E40" s="83" t="s">
        <v>60</v>
      </c>
      <c r="F40" s="83" t="s">
        <v>40</v>
      </c>
      <c r="G40" s="83" t="s">
        <v>61</v>
      </c>
      <c r="H40" s="83" t="s">
        <v>123</v>
      </c>
      <c r="I40" s="83" t="s">
        <v>253</v>
      </c>
      <c r="J40" s="83" t="s">
        <v>39</v>
      </c>
      <c r="K40" s="83" t="s">
        <v>40</v>
      </c>
      <c r="L40" s="83" t="s">
        <v>256</v>
      </c>
      <c r="M40" s="83" t="s">
        <v>256</v>
      </c>
      <c r="N40" s="85" t="s">
        <v>245</v>
      </c>
      <c r="O40" s="83" t="s">
        <v>346</v>
      </c>
      <c r="P40" s="83" t="str">
        <f t="shared" si="2"/>
        <v>Heterospecifics-elegansXgraellsii-SwedenXCachadas</v>
      </c>
      <c r="Q40" s="84">
        <v>42548</v>
      </c>
      <c r="R40" s="90" t="s">
        <v>66</v>
      </c>
      <c r="S40" s="90" t="s">
        <v>173</v>
      </c>
      <c r="T40" s="83" t="str">
        <f t="shared" si="3"/>
        <v>C.4XB.1</v>
      </c>
      <c r="U40" s="83">
        <v>1</v>
      </c>
      <c r="V40" s="83">
        <v>1</v>
      </c>
      <c r="W40" s="83"/>
      <c r="X40" s="83">
        <v>1</v>
      </c>
    </row>
    <row r="41" spans="1:24" s="58" customFormat="1" ht="12" x14ac:dyDescent="0.2">
      <c r="A41" s="83" t="s">
        <v>285</v>
      </c>
      <c r="B41" s="83">
        <v>2015</v>
      </c>
      <c r="C41" s="83" t="s">
        <v>38</v>
      </c>
      <c r="D41" s="83" t="s">
        <v>701</v>
      </c>
      <c r="E41" s="83" t="s">
        <v>60</v>
      </c>
      <c r="F41" s="83" t="s">
        <v>40</v>
      </c>
      <c r="G41" s="83" t="s">
        <v>61</v>
      </c>
      <c r="H41" s="83" t="s">
        <v>123</v>
      </c>
      <c r="I41" s="83" t="s">
        <v>253</v>
      </c>
      <c r="J41" s="83" t="s">
        <v>39</v>
      </c>
      <c r="K41" s="83" t="s">
        <v>40</v>
      </c>
      <c r="L41" s="83" t="s">
        <v>256</v>
      </c>
      <c r="M41" s="83" t="s">
        <v>256</v>
      </c>
      <c r="N41" s="85" t="s">
        <v>245</v>
      </c>
      <c r="O41" s="83" t="s">
        <v>346</v>
      </c>
      <c r="P41" s="83" t="str">
        <f t="shared" si="2"/>
        <v>Heterospecifics-elegansXgraellsii-SwedenXCachadas</v>
      </c>
      <c r="Q41" s="84">
        <v>42550</v>
      </c>
      <c r="R41" s="90" t="s">
        <v>94</v>
      </c>
      <c r="S41" s="90" t="s">
        <v>142</v>
      </c>
      <c r="T41" s="83" t="str">
        <f t="shared" si="3"/>
        <v>C.9XB.17</v>
      </c>
      <c r="U41" s="83">
        <v>1</v>
      </c>
      <c r="V41" s="83">
        <v>1</v>
      </c>
      <c r="W41" s="83"/>
      <c r="X41" s="83">
        <v>1</v>
      </c>
    </row>
    <row r="42" spans="1:24" s="58" customFormat="1" ht="12" x14ac:dyDescent="0.2">
      <c r="A42" s="83" t="s">
        <v>285</v>
      </c>
      <c r="B42" s="83">
        <v>2015</v>
      </c>
      <c r="C42" s="83" t="s">
        <v>38</v>
      </c>
      <c r="D42" s="83" t="s">
        <v>701</v>
      </c>
      <c r="E42" s="83" t="s">
        <v>60</v>
      </c>
      <c r="F42" s="83" t="s">
        <v>40</v>
      </c>
      <c r="G42" s="83" t="s">
        <v>61</v>
      </c>
      <c r="H42" s="83" t="s">
        <v>123</v>
      </c>
      <c r="I42" s="83" t="s">
        <v>253</v>
      </c>
      <c r="J42" s="83" t="s">
        <v>39</v>
      </c>
      <c r="K42" s="83" t="s">
        <v>40</v>
      </c>
      <c r="L42" s="83" t="s">
        <v>256</v>
      </c>
      <c r="M42" s="83" t="s">
        <v>256</v>
      </c>
      <c r="N42" s="85" t="s">
        <v>245</v>
      </c>
      <c r="O42" s="83" t="s">
        <v>346</v>
      </c>
      <c r="P42" s="83" t="str">
        <f t="shared" si="2"/>
        <v>Heterospecifics-elegansXgraellsii-SwedenXCachadas</v>
      </c>
      <c r="Q42" s="84">
        <v>42550</v>
      </c>
      <c r="R42" s="90" t="s">
        <v>98</v>
      </c>
      <c r="S42" s="90" t="s">
        <v>142</v>
      </c>
      <c r="T42" s="83" t="str">
        <f t="shared" si="3"/>
        <v>C.9XB.20</v>
      </c>
      <c r="U42" s="83">
        <v>1</v>
      </c>
      <c r="V42" s="83">
        <v>1</v>
      </c>
      <c r="W42" s="83"/>
      <c r="X42" s="83">
        <v>1</v>
      </c>
    </row>
    <row r="43" spans="1:24" s="58" customFormat="1" ht="12" x14ac:dyDescent="0.2">
      <c r="A43" s="83" t="s">
        <v>285</v>
      </c>
      <c r="B43" s="83">
        <v>2015</v>
      </c>
      <c r="C43" s="83" t="s">
        <v>38</v>
      </c>
      <c r="D43" s="83" t="s">
        <v>701</v>
      </c>
      <c r="E43" s="83" t="s">
        <v>60</v>
      </c>
      <c r="F43" s="83" t="s">
        <v>40</v>
      </c>
      <c r="G43" s="83" t="s">
        <v>61</v>
      </c>
      <c r="H43" s="83" t="s">
        <v>123</v>
      </c>
      <c r="I43" s="83" t="s">
        <v>258</v>
      </c>
      <c r="J43" s="83" t="s">
        <v>39</v>
      </c>
      <c r="K43" s="83" t="s">
        <v>40</v>
      </c>
      <c r="L43" s="83" t="s">
        <v>256</v>
      </c>
      <c r="M43" s="83" t="s">
        <v>256</v>
      </c>
      <c r="N43" s="85" t="s">
        <v>245</v>
      </c>
      <c r="O43" s="83" t="s">
        <v>346</v>
      </c>
      <c r="P43" s="83" t="str">
        <f t="shared" si="2"/>
        <v>Heterospecifics-elegansXgraellsii-SwedenXCachadas</v>
      </c>
      <c r="Q43" s="84">
        <v>42549</v>
      </c>
      <c r="R43" s="90" t="s">
        <v>465</v>
      </c>
      <c r="S43" s="90" t="s">
        <v>176</v>
      </c>
      <c r="T43" s="83" t="str">
        <f t="shared" si="3"/>
        <v>C.8XB.23</v>
      </c>
      <c r="U43" s="83">
        <v>2</v>
      </c>
      <c r="V43" s="83">
        <v>0</v>
      </c>
      <c r="W43" s="83"/>
      <c r="X43" s="83">
        <v>0</v>
      </c>
    </row>
    <row r="44" spans="1:24" s="58" customFormat="1" ht="12" x14ac:dyDescent="0.2">
      <c r="A44" s="83" t="s">
        <v>285</v>
      </c>
      <c r="B44" s="83">
        <v>2015</v>
      </c>
      <c r="C44" s="83" t="s">
        <v>38</v>
      </c>
      <c r="D44" s="83" t="s">
        <v>701</v>
      </c>
      <c r="E44" s="83" t="s">
        <v>60</v>
      </c>
      <c r="F44" s="83" t="s">
        <v>40</v>
      </c>
      <c r="G44" s="83" t="s">
        <v>61</v>
      </c>
      <c r="H44" s="83" t="s">
        <v>123</v>
      </c>
      <c r="I44" s="83" t="s">
        <v>253</v>
      </c>
      <c r="J44" s="83" t="s">
        <v>39</v>
      </c>
      <c r="K44" s="83" t="s">
        <v>40</v>
      </c>
      <c r="L44" s="83" t="s">
        <v>256</v>
      </c>
      <c r="M44" s="83" t="s">
        <v>256</v>
      </c>
      <c r="N44" s="85" t="s">
        <v>245</v>
      </c>
      <c r="O44" s="83" t="s">
        <v>346</v>
      </c>
      <c r="P44" s="83" t="str">
        <f t="shared" si="2"/>
        <v>Heterospecifics-elegansXgraellsii-SwedenXCachadas</v>
      </c>
      <c r="Q44" s="84">
        <v>42549</v>
      </c>
      <c r="R44" s="90" t="s">
        <v>464</v>
      </c>
      <c r="S44" s="90" t="s">
        <v>141</v>
      </c>
      <c r="T44" s="83" t="str">
        <f t="shared" si="3"/>
        <v>C.6XB.28</v>
      </c>
      <c r="U44" s="83">
        <v>1</v>
      </c>
      <c r="V44" s="83">
        <v>1</v>
      </c>
      <c r="W44" s="83"/>
      <c r="X44" s="83">
        <v>1</v>
      </c>
    </row>
    <row r="45" spans="1:24" s="58" customFormat="1" ht="12" x14ac:dyDescent="0.2">
      <c r="A45" s="83" t="s">
        <v>285</v>
      </c>
      <c r="B45" s="83">
        <v>2015</v>
      </c>
      <c r="C45" s="83" t="s">
        <v>38</v>
      </c>
      <c r="D45" s="83" t="s">
        <v>701</v>
      </c>
      <c r="E45" s="83" t="s">
        <v>60</v>
      </c>
      <c r="F45" s="83" t="s">
        <v>40</v>
      </c>
      <c r="G45" s="83" t="s">
        <v>61</v>
      </c>
      <c r="H45" s="83" t="s">
        <v>123</v>
      </c>
      <c r="I45" s="83" t="s">
        <v>259</v>
      </c>
      <c r="J45" s="83" t="s">
        <v>39</v>
      </c>
      <c r="K45" s="83" t="s">
        <v>40</v>
      </c>
      <c r="L45" s="83" t="s">
        <v>256</v>
      </c>
      <c r="M45" s="83" t="s">
        <v>256</v>
      </c>
      <c r="N45" s="85" t="s">
        <v>245</v>
      </c>
      <c r="O45" s="83" t="s">
        <v>346</v>
      </c>
      <c r="P45" s="83" t="str">
        <f t="shared" si="2"/>
        <v>Heterospecifics-elegansXgraellsii-SwedenXCachadas</v>
      </c>
      <c r="Q45" s="84">
        <v>42551</v>
      </c>
      <c r="R45" s="90" t="s">
        <v>466</v>
      </c>
      <c r="S45" s="90" t="s">
        <v>176</v>
      </c>
      <c r="T45" s="83" t="str">
        <f t="shared" si="3"/>
        <v>C.8XB.30</v>
      </c>
      <c r="U45" s="83">
        <v>1</v>
      </c>
      <c r="V45" s="83">
        <v>1</v>
      </c>
      <c r="W45" s="83"/>
      <c r="X45" s="83">
        <v>1</v>
      </c>
    </row>
    <row r="46" spans="1:24" s="58" customFormat="1" ht="12" x14ac:dyDescent="0.2">
      <c r="A46" s="83" t="s">
        <v>285</v>
      </c>
      <c r="B46" s="83">
        <v>2015</v>
      </c>
      <c r="C46" s="83" t="s">
        <v>38</v>
      </c>
      <c r="D46" s="83" t="s">
        <v>701</v>
      </c>
      <c r="E46" s="83" t="s">
        <v>60</v>
      </c>
      <c r="F46" s="83" t="s">
        <v>40</v>
      </c>
      <c r="G46" s="83" t="s">
        <v>61</v>
      </c>
      <c r="H46" s="83" t="s">
        <v>123</v>
      </c>
      <c r="I46" s="83" t="s">
        <v>253</v>
      </c>
      <c r="J46" s="83" t="s">
        <v>39</v>
      </c>
      <c r="K46" s="83" t="s">
        <v>40</v>
      </c>
      <c r="L46" s="83" t="s">
        <v>256</v>
      </c>
      <c r="M46" s="83" t="s">
        <v>256</v>
      </c>
      <c r="N46" s="85" t="s">
        <v>245</v>
      </c>
      <c r="O46" s="83" t="s">
        <v>346</v>
      </c>
      <c r="P46" s="83" t="str">
        <f t="shared" si="2"/>
        <v>Heterospecifics-elegansXgraellsii-SwedenXCachadas</v>
      </c>
      <c r="Q46" s="84">
        <v>42550</v>
      </c>
      <c r="R46" s="90" t="s">
        <v>131</v>
      </c>
      <c r="S46" s="90" t="s">
        <v>485</v>
      </c>
      <c r="T46" s="83" t="str">
        <f t="shared" si="3"/>
        <v>C.16XB.52</v>
      </c>
      <c r="U46" s="83">
        <v>1</v>
      </c>
      <c r="V46" s="83">
        <v>1</v>
      </c>
      <c r="W46" s="83"/>
      <c r="X46" s="83">
        <v>1</v>
      </c>
    </row>
    <row r="47" spans="1:24" s="58" customFormat="1" ht="12" x14ac:dyDescent="0.2">
      <c r="A47" s="83" t="s">
        <v>285</v>
      </c>
      <c r="B47" s="83">
        <v>2015</v>
      </c>
      <c r="C47" s="83" t="s">
        <v>38</v>
      </c>
      <c r="D47" s="83" t="s">
        <v>701</v>
      </c>
      <c r="E47" s="83" t="s">
        <v>60</v>
      </c>
      <c r="F47" s="83" t="s">
        <v>40</v>
      </c>
      <c r="G47" s="83" t="s">
        <v>61</v>
      </c>
      <c r="H47" s="83" t="s">
        <v>123</v>
      </c>
      <c r="I47" s="83" t="s">
        <v>258</v>
      </c>
      <c r="J47" s="83" t="s">
        <v>39</v>
      </c>
      <c r="K47" s="83" t="s">
        <v>40</v>
      </c>
      <c r="L47" s="83" t="s">
        <v>256</v>
      </c>
      <c r="M47" s="83" t="s">
        <v>256</v>
      </c>
      <c r="N47" s="85" t="s">
        <v>245</v>
      </c>
      <c r="O47" s="83" t="s">
        <v>346</v>
      </c>
      <c r="P47" s="83" t="str">
        <f t="shared" si="2"/>
        <v>Heterospecifics-elegansXgraellsii-SwedenXCachadas</v>
      </c>
      <c r="Q47" s="84">
        <v>42550</v>
      </c>
      <c r="R47" s="90" t="s">
        <v>131</v>
      </c>
      <c r="S47" s="90" t="s">
        <v>142</v>
      </c>
      <c r="T47" s="83" t="str">
        <f t="shared" si="3"/>
        <v>C.9XB.52</v>
      </c>
      <c r="U47" s="83">
        <v>1</v>
      </c>
      <c r="V47" s="83">
        <v>0</v>
      </c>
      <c r="W47" s="83"/>
      <c r="X47" s="83">
        <v>0</v>
      </c>
    </row>
    <row r="48" spans="1:24" s="58" customFormat="1" ht="12" x14ac:dyDescent="0.2">
      <c r="A48" s="83" t="s">
        <v>285</v>
      </c>
      <c r="B48" s="83">
        <v>2015</v>
      </c>
      <c r="C48" s="83" t="s">
        <v>38</v>
      </c>
      <c r="D48" s="83" t="s">
        <v>701</v>
      </c>
      <c r="E48" s="83" t="s">
        <v>60</v>
      </c>
      <c r="F48" s="83" t="s">
        <v>40</v>
      </c>
      <c r="G48" s="83" t="s">
        <v>61</v>
      </c>
      <c r="H48" s="83" t="s">
        <v>123</v>
      </c>
      <c r="I48" s="83" t="s">
        <v>253</v>
      </c>
      <c r="J48" s="83" t="s">
        <v>39</v>
      </c>
      <c r="K48" s="83" t="s">
        <v>40</v>
      </c>
      <c r="L48" s="83" t="s">
        <v>256</v>
      </c>
      <c r="M48" s="83" t="s">
        <v>256</v>
      </c>
      <c r="N48" s="85" t="s">
        <v>245</v>
      </c>
      <c r="O48" s="83" t="s">
        <v>346</v>
      </c>
      <c r="P48" s="83" t="str">
        <f t="shared" si="2"/>
        <v>Heterospecifics-elegansXgraellsii-SwedenXCachadas</v>
      </c>
      <c r="Q48" s="84">
        <v>42551</v>
      </c>
      <c r="R48" s="90" t="s">
        <v>126</v>
      </c>
      <c r="S48" s="90" t="s">
        <v>170</v>
      </c>
      <c r="T48" s="83" t="str">
        <f t="shared" si="3"/>
        <v>C.12XB.53</v>
      </c>
      <c r="U48" s="83">
        <v>1</v>
      </c>
      <c r="V48" s="83">
        <v>1</v>
      </c>
      <c r="W48" s="83"/>
      <c r="X48" s="83">
        <v>1</v>
      </c>
    </row>
    <row r="49" spans="1:24" s="58" customFormat="1" ht="12" x14ac:dyDescent="0.2">
      <c r="A49" s="83" t="s">
        <v>285</v>
      </c>
      <c r="B49" s="83">
        <v>2015</v>
      </c>
      <c r="C49" s="83" t="s">
        <v>38</v>
      </c>
      <c r="D49" s="83" t="s">
        <v>701</v>
      </c>
      <c r="E49" s="83" t="s">
        <v>60</v>
      </c>
      <c r="F49" s="83" t="s">
        <v>40</v>
      </c>
      <c r="G49" s="83" t="s">
        <v>61</v>
      </c>
      <c r="H49" s="83" t="s">
        <v>123</v>
      </c>
      <c r="I49" s="83" t="s">
        <v>253</v>
      </c>
      <c r="J49" s="83" t="s">
        <v>39</v>
      </c>
      <c r="K49" s="83" t="s">
        <v>40</v>
      </c>
      <c r="L49" s="83" t="s">
        <v>256</v>
      </c>
      <c r="M49" s="83" t="s">
        <v>256</v>
      </c>
      <c r="N49" s="85" t="s">
        <v>245</v>
      </c>
      <c r="O49" s="83" t="s">
        <v>346</v>
      </c>
      <c r="P49" s="83" t="str">
        <f t="shared" si="2"/>
        <v>Heterospecifics-elegansXgraellsii-SwedenXCachadas</v>
      </c>
      <c r="Q49" s="84">
        <v>42550</v>
      </c>
      <c r="R49" s="90" t="s">
        <v>126</v>
      </c>
      <c r="S49" s="90" t="s">
        <v>176</v>
      </c>
      <c r="T49" s="83" t="str">
        <f t="shared" si="3"/>
        <v>C.8XB.53</v>
      </c>
      <c r="U49" s="83">
        <v>1</v>
      </c>
      <c r="V49" s="83">
        <v>1</v>
      </c>
      <c r="W49" s="83"/>
      <c r="X49" s="83">
        <v>1</v>
      </c>
    </row>
    <row r="50" spans="1:24" s="58" customFormat="1" ht="12" x14ac:dyDescent="0.2">
      <c r="A50" s="83" t="s">
        <v>285</v>
      </c>
      <c r="B50" s="83">
        <v>2015</v>
      </c>
      <c r="C50" s="83" t="s">
        <v>38</v>
      </c>
      <c r="D50" s="83" t="s">
        <v>701</v>
      </c>
      <c r="E50" s="83" t="s">
        <v>60</v>
      </c>
      <c r="F50" s="83" t="s">
        <v>40</v>
      </c>
      <c r="G50" s="83" t="s">
        <v>61</v>
      </c>
      <c r="H50" s="83" t="s">
        <v>123</v>
      </c>
      <c r="I50" s="83" t="s">
        <v>253</v>
      </c>
      <c r="J50" s="83" t="s">
        <v>39</v>
      </c>
      <c r="K50" s="83" t="s">
        <v>40</v>
      </c>
      <c r="L50" s="83" t="s">
        <v>256</v>
      </c>
      <c r="M50" s="83" t="s">
        <v>256</v>
      </c>
      <c r="N50" s="85" t="s">
        <v>245</v>
      </c>
      <c r="O50" s="83" t="s">
        <v>346</v>
      </c>
      <c r="P50" s="83" t="str">
        <f t="shared" si="2"/>
        <v>Heterospecifics-elegansXgraellsii-SwedenXCachadas</v>
      </c>
      <c r="Q50" s="84">
        <v>42550</v>
      </c>
      <c r="R50" s="90" t="s">
        <v>74</v>
      </c>
      <c r="S50" s="90" t="s">
        <v>176</v>
      </c>
      <c r="T50" s="83" t="str">
        <f t="shared" si="3"/>
        <v>C.8XB.6</v>
      </c>
      <c r="U50" s="83">
        <v>1</v>
      </c>
      <c r="V50" s="83">
        <v>1</v>
      </c>
      <c r="W50" s="83"/>
      <c r="X50" s="83">
        <v>1</v>
      </c>
    </row>
    <row r="51" spans="1:24" s="58" customFormat="1" ht="12" x14ac:dyDescent="0.2">
      <c r="A51" s="83" t="s">
        <v>285</v>
      </c>
      <c r="B51" s="83">
        <v>2015</v>
      </c>
      <c r="C51" s="83" t="s">
        <v>38</v>
      </c>
      <c r="D51" s="83" t="s">
        <v>701</v>
      </c>
      <c r="E51" s="83" t="s">
        <v>60</v>
      </c>
      <c r="F51" s="83" t="s">
        <v>40</v>
      </c>
      <c r="G51" s="83" t="s">
        <v>61</v>
      </c>
      <c r="H51" s="83" t="s">
        <v>123</v>
      </c>
      <c r="I51" s="83" t="s">
        <v>253</v>
      </c>
      <c r="J51" s="83" t="s">
        <v>39</v>
      </c>
      <c r="K51" s="83" t="s">
        <v>40</v>
      </c>
      <c r="L51" s="83" t="s">
        <v>256</v>
      </c>
      <c r="M51" s="83" t="s">
        <v>256</v>
      </c>
      <c r="N51" s="85" t="s">
        <v>245</v>
      </c>
      <c r="O51" s="83" t="s">
        <v>346</v>
      </c>
      <c r="P51" s="83" t="str">
        <f t="shared" si="2"/>
        <v>Heterospecifics-elegansXgraellsii-SwedenXCachadas</v>
      </c>
      <c r="Q51" s="84">
        <v>42557</v>
      </c>
      <c r="R51" s="90" t="s">
        <v>169</v>
      </c>
      <c r="S51" s="90" t="s">
        <v>141</v>
      </c>
      <c r="T51" s="83" t="str">
        <f t="shared" si="3"/>
        <v>C.6XB.75</v>
      </c>
      <c r="U51" s="83">
        <v>1</v>
      </c>
      <c r="V51" s="83">
        <v>1</v>
      </c>
      <c r="W51" s="83"/>
      <c r="X51" s="83">
        <v>1</v>
      </c>
    </row>
    <row r="52" spans="1:24" s="58" customFormat="1" ht="12" x14ac:dyDescent="0.2">
      <c r="A52" s="83" t="s">
        <v>285</v>
      </c>
      <c r="B52" s="83">
        <v>2015</v>
      </c>
      <c r="C52" s="83" t="s">
        <v>38</v>
      </c>
      <c r="D52" s="83" t="s">
        <v>701</v>
      </c>
      <c r="E52" s="83" t="s">
        <v>60</v>
      </c>
      <c r="F52" s="83" t="s">
        <v>40</v>
      </c>
      <c r="G52" s="83" t="s">
        <v>61</v>
      </c>
      <c r="H52" s="83" t="s">
        <v>123</v>
      </c>
      <c r="I52" s="83" t="s">
        <v>253</v>
      </c>
      <c r="J52" s="83" t="s">
        <v>39</v>
      </c>
      <c r="K52" s="83" t="s">
        <v>40</v>
      </c>
      <c r="L52" s="83" t="s">
        <v>256</v>
      </c>
      <c r="M52" s="83" t="s">
        <v>256</v>
      </c>
      <c r="N52" s="85" t="s">
        <v>245</v>
      </c>
      <c r="O52" s="83" t="s">
        <v>346</v>
      </c>
      <c r="P52" s="83" t="str">
        <f t="shared" si="2"/>
        <v>Heterospecifics-elegansXgraellsii-SwedenXCachadas</v>
      </c>
      <c r="Q52" s="84">
        <v>42557</v>
      </c>
      <c r="R52" s="90" t="s">
        <v>157</v>
      </c>
      <c r="S52" s="90" t="s">
        <v>141</v>
      </c>
      <c r="T52" s="83" t="str">
        <f t="shared" si="3"/>
        <v>C.6XB.76</v>
      </c>
      <c r="U52" s="83">
        <v>1</v>
      </c>
      <c r="V52" s="83">
        <v>1</v>
      </c>
      <c r="W52" s="83"/>
      <c r="X52" s="83">
        <v>1</v>
      </c>
    </row>
    <row r="53" spans="1:24" s="58" customFormat="1" ht="12" x14ac:dyDescent="0.2">
      <c r="A53" s="83" t="s">
        <v>285</v>
      </c>
      <c r="B53" s="83">
        <v>2015</v>
      </c>
      <c r="C53" s="83" t="s">
        <v>38</v>
      </c>
      <c r="D53" s="83" t="s">
        <v>701</v>
      </c>
      <c r="E53" s="83" t="s">
        <v>60</v>
      </c>
      <c r="F53" s="83" t="s">
        <v>40</v>
      </c>
      <c r="G53" s="83" t="s">
        <v>61</v>
      </c>
      <c r="H53" s="83" t="s">
        <v>123</v>
      </c>
      <c r="I53" s="83" t="s">
        <v>253</v>
      </c>
      <c r="J53" s="83" t="s">
        <v>39</v>
      </c>
      <c r="K53" s="83" t="s">
        <v>40</v>
      </c>
      <c r="L53" s="83" t="s">
        <v>256</v>
      </c>
      <c r="M53" s="83" t="s">
        <v>256</v>
      </c>
      <c r="N53" s="85" t="s">
        <v>245</v>
      </c>
      <c r="O53" s="83" t="s">
        <v>346</v>
      </c>
      <c r="P53" s="83" t="str">
        <f t="shared" si="2"/>
        <v>Heterospecifics-elegansXgraellsii-SwedenXCachadas</v>
      </c>
      <c r="Q53" s="84">
        <v>42550</v>
      </c>
      <c r="R53" s="90" t="s">
        <v>81</v>
      </c>
      <c r="S53" s="90" t="s">
        <v>171</v>
      </c>
      <c r="T53" s="83" t="str">
        <f t="shared" si="3"/>
        <v>C.17XB.9</v>
      </c>
      <c r="U53" s="83">
        <v>1</v>
      </c>
      <c r="V53" s="83">
        <v>1</v>
      </c>
      <c r="W53" s="83"/>
      <c r="X53" s="83">
        <v>0</v>
      </c>
    </row>
    <row r="54" spans="1:24" s="58" customFormat="1" ht="12" x14ac:dyDescent="0.2">
      <c r="A54" s="83" t="s">
        <v>285</v>
      </c>
      <c r="B54" s="83">
        <v>2015</v>
      </c>
      <c r="C54" s="83" t="s">
        <v>38</v>
      </c>
      <c r="D54" s="83" t="s">
        <v>701</v>
      </c>
      <c r="E54" s="83" t="s">
        <v>60</v>
      </c>
      <c r="F54" s="83" t="s">
        <v>40</v>
      </c>
      <c r="G54" s="83" t="s">
        <v>61</v>
      </c>
      <c r="H54" s="83" t="s">
        <v>123</v>
      </c>
      <c r="I54" s="83" t="s">
        <v>253</v>
      </c>
      <c r="J54" s="83" t="s">
        <v>39</v>
      </c>
      <c r="K54" s="83" t="s">
        <v>40</v>
      </c>
      <c r="L54" s="83" t="s">
        <v>256</v>
      </c>
      <c r="M54" s="83" t="s">
        <v>256</v>
      </c>
      <c r="N54" s="85" t="s">
        <v>245</v>
      </c>
      <c r="O54" s="83" t="s">
        <v>346</v>
      </c>
      <c r="P54" s="83" t="str">
        <f t="shared" si="2"/>
        <v>Heterospecifics-elegansXgraellsii-SwedenXCachadas</v>
      </c>
      <c r="Q54" s="84">
        <v>42551</v>
      </c>
      <c r="R54" s="90" t="s">
        <v>493</v>
      </c>
      <c r="S54" s="90" t="s">
        <v>176</v>
      </c>
      <c r="T54" s="83" t="str">
        <f t="shared" si="3"/>
        <v>C.8XB9</v>
      </c>
      <c r="U54" s="83">
        <v>1</v>
      </c>
      <c r="V54" s="83">
        <v>1</v>
      </c>
      <c r="W54" s="83"/>
      <c r="X54" s="83">
        <v>1</v>
      </c>
    </row>
    <row r="55" spans="1:24" s="58" customFormat="1" ht="12" x14ac:dyDescent="0.2">
      <c r="A55" s="83" t="s">
        <v>285</v>
      </c>
      <c r="B55" s="83">
        <v>2015</v>
      </c>
      <c r="C55" s="83" t="s">
        <v>38</v>
      </c>
      <c r="D55" s="83" t="s">
        <v>701</v>
      </c>
      <c r="E55" s="83" t="s">
        <v>39</v>
      </c>
      <c r="F55" s="83" t="s">
        <v>40</v>
      </c>
      <c r="G55" s="83" t="s">
        <v>257</v>
      </c>
      <c r="H55" s="83" t="s">
        <v>257</v>
      </c>
      <c r="I55" s="83" t="s">
        <v>259</v>
      </c>
      <c r="J55" s="83" t="s">
        <v>60</v>
      </c>
      <c r="K55" s="83" t="s">
        <v>40</v>
      </c>
      <c r="L55" s="83" t="s">
        <v>61</v>
      </c>
      <c r="M55" s="83" t="s">
        <v>123</v>
      </c>
      <c r="N55" s="83" t="s">
        <v>246</v>
      </c>
      <c r="O55" s="83" t="s">
        <v>344</v>
      </c>
      <c r="P55" s="83" t="str">
        <f t="shared" si="2"/>
        <v>Heterospecifics-graellsiiXelegans-CachadasXBelgium</v>
      </c>
      <c r="Q55" s="84">
        <v>42550</v>
      </c>
      <c r="R55" s="90" t="s">
        <v>470</v>
      </c>
      <c r="S55" s="90" t="s">
        <v>120</v>
      </c>
      <c r="T55" s="83" t="str">
        <f t="shared" si="3"/>
        <v>B.39XA.15</v>
      </c>
      <c r="U55" s="83">
        <v>1</v>
      </c>
      <c r="V55" s="83">
        <v>1</v>
      </c>
      <c r="W55" s="83"/>
      <c r="X55" s="83">
        <v>1</v>
      </c>
    </row>
    <row r="56" spans="1:24" s="58" customFormat="1" ht="12" x14ac:dyDescent="0.2">
      <c r="A56" s="83" t="s">
        <v>285</v>
      </c>
      <c r="B56" s="83">
        <v>2015</v>
      </c>
      <c r="C56" s="83" t="s">
        <v>38</v>
      </c>
      <c r="D56" s="83" t="s">
        <v>701</v>
      </c>
      <c r="E56" s="83" t="s">
        <v>39</v>
      </c>
      <c r="F56" s="83" t="s">
        <v>40</v>
      </c>
      <c r="G56" s="83" t="s">
        <v>257</v>
      </c>
      <c r="H56" s="83" t="s">
        <v>257</v>
      </c>
      <c r="I56" s="83" t="s">
        <v>259</v>
      </c>
      <c r="J56" s="83" t="s">
        <v>60</v>
      </c>
      <c r="K56" s="83" t="s">
        <v>40</v>
      </c>
      <c r="L56" s="83" t="s">
        <v>61</v>
      </c>
      <c r="M56" s="83" t="s">
        <v>123</v>
      </c>
      <c r="N56" s="83" t="s">
        <v>246</v>
      </c>
      <c r="O56" s="83" t="s">
        <v>344</v>
      </c>
      <c r="P56" s="83" t="str">
        <f t="shared" si="2"/>
        <v>Heterospecifics-graellsiiXelegans-CachadasXBelgium</v>
      </c>
      <c r="Q56" s="84">
        <v>42550</v>
      </c>
      <c r="R56" s="90" t="s">
        <v>470</v>
      </c>
      <c r="S56" s="90" t="s">
        <v>167</v>
      </c>
      <c r="T56" s="83" t="str">
        <f t="shared" si="3"/>
        <v>B.45XA.15</v>
      </c>
      <c r="U56" s="83">
        <v>1</v>
      </c>
      <c r="V56" s="83">
        <v>1</v>
      </c>
      <c r="W56" s="83"/>
      <c r="X56" s="83">
        <v>1</v>
      </c>
    </row>
    <row r="57" spans="1:24" s="58" customFormat="1" ht="12" x14ac:dyDescent="0.2">
      <c r="A57" s="83" t="s">
        <v>285</v>
      </c>
      <c r="B57" s="83">
        <v>2015</v>
      </c>
      <c r="C57" s="83" t="s">
        <v>38</v>
      </c>
      <c r="D57" s="83" t="s">
        <v>701</v>
      </c>
      <c r="E57" s="83" t="s">
        <v>39</v>
      </c>
      <c r="F57" s="83" t="s">
        <v>40</v>
      </c>
      <c r="G57" s="83" t="s">
        <v>257</v>
      </c>
      <c r="H57" s="83" t="s">
        <v>257</v>
      </c>
      <c r="I57" s="83" t="s">
        <v>259</v>
      </c>
      <c r="J57" s="83" t="s">
        <v>60</v>
      </c>
      <c r="K57" s="83" t="s">
        <v>40</v>
      </c>
      <c r="L57" s="83" t="s">
        <v>61</v>
      </c>
      <c r="M57" s="83" t="s">
        <v>123</v>
      </c>
      <c r="N57" s="83" t="s">
        <v>246</v>
      </c>
      <c r="O57" s="83" t="s">
        <v>344</v>
      </c>
      <c r="P57" s="83" t="str">
        <f t="shared" si="2"/>
        <v>Heterospecifics-graellsiiXelegans-CachadasXBelgium</v>
      </c>
      <c r="Q57" s="84">
        <v>42550</v>
      </c>
      <c r="R57" s="90" t="s">
        <v>470</v>
      </c>
      <c r="S57" s="90" t="s">
        <v>181</v>
      </c>
      <c r="T57" s="83" t="str">
        <f t="shared" si="3"/>
        <v>B.5XA.15</v>
      </c>
      <c r="U57" s="83">
        <v>1</v>
      </c>
      <c r="V57" s="83">
        <v>1</v>
      </c>
      <c r="W57" s="83"/>
      <c r="X57" s="83">
        <v>1</v>
      </c>
    </row>
    <row r="58" spans="1:24" s="58" customFormat="1" ht="12" x14ac:dyDescent="0.2">
      <c r="A58" s="83" t="s">
        <v>285</v>
      </c>
      <c r="B58" s="83">
        <v>2015</v>
      </c>
      <c r="C58" s="83" t="s">
        <v>38</v>
      </c>
      <c r="D58" s="83" t="s">
        <v>701</v>
      </c>
      <c r="E58" s="83" t="s">
        <v>39</v>
      </c>
      <c r="F58" s="83" t="s">
        <v>40</v>
      </c>
      <c r="G58" s="83" t="s">
        <v>257</v>
      </c>
      <c r="H58" s="83" t="s">
        <v>257</v>
      </c>
      <c r="I58" s="83" t="s">
        <v>259</v>
      </c>
      <c r="J58" s="83" t="s">
        <v>60</v>
      </c>
      <c r="K58" s="83" t="s">
        <v>40</v>
      </c>
      <c r="L58" s="83" t="s">
        <v>61</v>
      </c>
      <c r="M58" s="83" t="s">
        <v>123</v>
      </c>
      <c r="N58" s="83" t="s">
        <v>246</v>
      </c>
      <c r="O58" s="83" t="s">
        <v>344</v>
      </c>
      <c r="P58" s="83" t="str">
        <f t="shared" si="2"/>
        <v>Heterospecifics-graellsiiXelegans-CachadasXBelgium</v>
      </c>
      <c r="Q58" s="84">
        <v>42551</v>
      </c>
      <c r="R58" s="90" t="s">
        <v>86</v>
      </c>
      <c r="S58" s="90" t="s">
        <v>125</v>
      </c>
      <c r="T58" s="83" t="str">
        <f t="shared" si="3"/>
        <v>B.42XA.21</v>
      </c>
      <c r="U58" s="83">
        <v>1</v>
      </c>
      <c r="V58" s="83">
        <v>1</v>
      </c>
      <c r="W58" s="83"/>
      <c r="X58" s="83">
        <v>1</v>
      </c>
    </row>
    <row r="59" spans="1:24" s="58" customFormat="1" ht="12" x14ac:dyDescent="0.2">
      <c r="A59" s="83" t="s">
        <v>285</v>
      </c>
      <c r="B59" s="83">
        <v>2015</v>
      </c>
      <c r="C59" s="83" t="s">
        <v>38</v>
      </c>
      <c r="D59" s="83" t="s">
        <v>701</v>
      </c>
      <c r="E59" s="83" t="s">
        <v>39</v>
      </c>
      <c r="F59" s="83" t="s">
        <v>40</v>
      </c>
      <c r="G59" s="83" t="s">
        <v>257</v>
      </c>
      <c r="H59" s="83" t="s">
        <v>257</v>
      </c>
      <c r="I59" s="83" t="s">
        <v>259</v>
      </c>
      <c r="J59" s="83" t="s">
        <v>60</v>
      </c>
      <c r="K59" s="83" t="s">
        <v>40</v>
      </c>
      <c r="L59" s="83" t="s">
        <v>61</v>
      </c>
      <c r="M59" s="83" t="s">
        <v>123</v>
      </c>
      <c r="N59" s="83" t="s">
        <v>246</v>
      </c>
      <c r="O59" s="83" t="s">
        <v>344</v>
      </c>
      <c r="P59" s="83" t="str">
        <f t="shared" si="2"/>
        <v>Heterospecifics-graellsiiXelegans-CachadasXBelgium</v>
      </c>
      <c r="Q59" s="84">
        <v>42551</v>
      </c>
      <c r="R59" s="90" t="s">
        <v>86</v>
      </c>
      <c r="S59" s="90" t="s">
        <v>75</v>
      </c>
      <c r="T59" s="83" t="str">
        <f t="shared" si="3"/>
        <v>B.7XA.21</v>
      </c>
      <c r="U59" s="83">
        <v>1</v>
      </c>
      <c r="V59" s="83">
        <v>1</v>
      </c>
      <c r="W59" s="83"/>
      <c r="X59" s="83">
        <v>0</v>
      </c>
    </row>
    <row r="60" spans="1:24" s="58" customFormat="1" ht="12" x14ac:dyDescent="0.2">
      <c r="A60" s="83" t="s">
        <v>285</v>
      </c>
      <c r="B60" s="83">
        <v>2015</v>
      </c>
      <c r="C60" s="83" t="s">
        <v>38</v>
      </c>
      <c r="D60" s="83" t="s">
        <v>701</v>
      </c>
      <c r="E60" s="83" t="s">
        <v>39</v>
      </c>
      <c r="F60" s="83" t="s">
        <v>40</v>
      </c>
      <c r="G60" s="83" t="s">
        <v>257</v>
      </c>
      <c r="H60" s="83" t="s">
        <v>257</v>
      </c>
      <c r="I60" s="83" t="s">
        <v>258</v>
      </c>
      <c r="J60" s="83" t="s">
        <v>60</v>
      </c>
      <c r="K60" s="83" t="s">
        <v>40</v>
      </c>
      <c r="L60" s="83" t="s">
        <v>61</v>
      </c>
      <c r="M60" s="83" t="s">
        <v>123</v>
      </c>
      <c r="N60" s="83" t="s">
        <v>246</v>
      </c>
      <c r="O60" s="83" t="s">
        <v>344</v>
      </c>
      <c r="P60" s="83" t="str">
        <f t="shared" si="2"/>
        <v>Heterospecifics-graellsiiXelegans-CachadasXBelgium</v>
      </c>
      <c r="Q60" s="84">
        <v>42551</v>
      </c>
      <c r="R60" s="90" t="s">
        <v>78</v>
      </c>
      <c r="S60" s="90" t="s">
        <v>181</v>
      </c>
      <c r="T60" s="83" t="str">
        <f t="shared" si="3"/>
        <v>B.5XA.22</v>
      </c>
      <c r="U60" s="83">
        <v>1</v>
      </c>
      <c r="V60" s="83">
        <v>0</v>
      </c>
      <c r="W60" s="83"/>
      <c r="X60" s="83">
        <v>0</v>
      </c>
    </row>
    <row r="61" spans="1:24" s="58" customFormat="1" ht="12" x14ac:dyDescent="0.2">
      <c r="A61" s="83" t="s">
        <v>285</v>
      </c>
      <c r="B61" s="83">
        <v>2015</v>
      </c>
      <c r="C61" s="83" t="s">
        <v>38</v>
      </c>
      <c r="D61" s="83" t="s">
        <v>701</v>
      </c>
      <c r="E61" s="83" t="s">
        <v>39</v>
      </c>
      <c r="F61" s="83" t="s">
        <v>40</v>
      </c>
      <c r="G61" s="83" t="s">
        <v>257</v>
      </c>
      <c r="H61" s="83" t="s">
        <v>257</v>
      </c>
      <c r="I61" s="83" t="s">
        <v>259</v>
      </c>
      <c r="J61" s="83" t="s">
        <v>60</v>
      </c>
      <c r="K61" s="83" t="s">
        <v>40</v>
      </c>
      <c r="L61" s="83" t="s">
        <v>61</v>
      </c>
      <c r="M61" s="83" t="s">
        <v>123</v>
      </c>
      <c r="N61" s="83" t="s">
        <v>246</v>
      </c>
      <c r="O61" s="83" t="s">
        <v>344</v>
      </c>
      <c r="P61" s="83" t="str">
        <f t="shared" si="2"/>
        <v>Heterospecifics-graellsiiXelegans-CachadasXBelgium</v>
      </c>
      <c r="Q61" s="84">
        <v>42553</v>
      </c>
      <c r="R61" s="90" t="s">
        <v>474</v>
      </c>
      <c r="S61" s="90" t="s">
        <v>475</v>
      </c>
      <c r="T61" s="83" t="str">
        <f t="shared" si="3"/>
        <v>B.44XA.34</v>
      </c>
      <c r="U61" s="83">
        <v>1</v>
      </c>
      <c r="V61" s="83">
        <v>1</v>
      </c>
      <c r="W61" s="83"/>
      <c r="X61" s="83">
        <v>1</v>
      </c>
    </row>
    <row r="62" spans="1:24" s="58" customFormat="1" ht="12" x14ac:dyDescent="0.2">
      <c r="A62" s="83" t="s">
        <v>285</v>
      </c>
      <c r="B62" s="83">
        <v>2015</v>
      </c>
      <c r="C62" s="83" t="s">
        <v>38</v>
      </c>
      <c r="D62" s="83" t="s">
        <v>701</v>
      </c>
      <c r="E62" s="83" t="s">
        <v>39</v>
      </c>
      <c r="F62" s="83" t="s">
        <v>40</v>
      </c>
      <c r="G62" s="83" t="s">
        <v>257</v>
      </c>
      <c r="H62" s="83" t="s">
        <v>257</v>
      </c>
      <c r="I62" s="83" t="s">
        <v>258</v>
      </c>
      <c r="J62" s="83" t="s">
        <v>60</v>
      </c>
      <c r="K62" s="83" t="s">
        <v>40</v>
      </c>
      <c r="L62" s="83" t="s">
        <v>61</v>
      </c>
      <c r="M62" s="83" t="s">
        <v>123</v>
      </c>
      <c r="N62" s="83" t="s">
        <v>246</v>
      </c>
      <c r="O62" s="83" t="s">
        <v>344</v>
      </c>
      <c r="P62" s="83" t="str">
        <f t="shared" si="2"/>
        <v>Heterospecifics-graellsiiXelegans-CachadasXBelgium</v>
      </c>
      <c r="Q62" s="84">
        <v>42555</v>
      </c>
      <c r="R62" s="90" t="s">
        <v>476</v>
      </c>
      <c r="S62" s="90" t="s">
        <v>145</v>
      </c>
      <c r="T62" s="83" t="str">
        <f t="shared" si="3"/>
        <v>B.36XA.38</v>
      </c>
      <c r="U62" s="83">
        <v>1</v>
      </c>
      <c r="V62" s="83">
        <v>1</v>
      </c>
      <c r="W62" s="83"/>
      <c r="X62" s="83">
        <v>1</v>
      </c>
    </row>
    <row r="63" spans="1:24" s="58" customFormat="1" ht="12" x14ac:dyDescent="0.2">
      <c r="A63" s="83" t="s">
        <v>285</v>
      </c>
      <c r="B63" s="83">
        <v>2015</v>
      </c>
      <c r="C63" s="83" t="s">
        <v>38</v>
      </c>
      <c r="D63" s="83" t="s">
        <v>701</v>
      </c>
      <c r="E63" s="83" t="s">
        <v>39</v>
      </c>
      <c r="F63" s="83" t="s">
        <v>40</v>
      </c>
      <c r="G63" s="83" t="s">
        <v>257</v>
      </c>
      <c r="H63" s="83" t="s">
        <v>257</v>
      </c>
      <c r="I63" s="83" t="s">
        <v>259</v>
      </c>
      <c r="J63" s="83" t="s">
        <v>60</v>
      </c>
      <c r="K63" s="83" t="s">
        <v>40</v>
      </c>
      <c r="L63" s="83" t="s">
        <v>61</v>
      </c>
      <c r="M63" s="83" t="s">
        <v>123</v>
      </c>
      <c r="N63" s="83" t="s">
        <v>246</v>
      </c>
      <c r="O63" s="83" t="s">
        <v>344</v>
      </c>
      <c r="P63" s="83" t="str">
        <f t="shared" si="2"/>
        <v>Heterospecifics-graellsiiXelegans-CachadasXBelgium</v>
      </c>
      <c r="Q63" s="84">
        <v>42556</v>
      </c>
      <c r="R63" s="90" t="s">
        <v>477</v>
      </c>
      <c r="S63" s="90" t="s">
        <v>478</v>
      </c>
      <c r="T63" s="83" t="str">
        <f t="shared" si="3"/>
        <v>B.88XA.39</v>
      </c>
      <c r="U63" s="83">
        <v>1</v>
      </c>
      <c r="V63" s="83">
        <v>1</v>
      </c>
      <c r="W63" s="83"/>
      <c r="X63" s="83">
        <v>1</v>
      </c>
    </row>
    <row r="64" spans="1:24" s="58" customFormat="1" ht="12" x14ac:dyDescent="0.2">
      <c r="A64" s="83" t="s">
        <v>285</v>
      </c>
      <c r="B64" s="83">
        <v>2015</v>
      </c>
      <c r="C64" s="83" t="s">
        <v>38</v>
      </c>
      <c r="D64" s="83" t="s">
        <v>701</v>
      </c>
      <c r="E64" s="83" t="s">
        <v>39</v>
      </c>
      <c r="F64" s="83" t="s">
        <v>40</v>
      </c>
      <c r="G64" s="83" t="s">
        <v>257</v>
      </c>
      <c r="H64" s="83" t="s">
        <v>257</v>
      </c>
      <c r="I64" s="83" t="s">
        <v>253</v>
      </c>
      <c r="J64" s="83" t="s">
        <v>60</v>
      </c>
      <c r="K64" s="83" t="s">
        <v>40</v>
      </c>
      <c r="L64" s="83" t="s">
        <v>61</v>
      </c>
      <c r="M64" s="83" t="s">
        <v>123</v>
      </c>
      <c r="N64" s="83" t="s">
        <v>246</v>
      </c>
      <c r="O64" s="83" t="s">
        <v>344</v>
      </c>
      <c r="P64" s="83" t="str">
        <f t="shared" si="2"/>
        <v>Heterospecifics-graellsiiXelegans-CachadasXBelgium</v>
      </c>
      <c r="Q64" s="84">
        <v>42557</v>
      </c>
      <c r="R64" s="90" t="s">
        <v>479</v>
      </c>
      <c r="S64" s="90" t="s">
        <v>125</v>
      </c>
      <c r="T64" s="83" t="str">
        <f t="shared" si="3"/>
        <v>B.42XA.43</v>
      </c>
      <c r="U64" s="83">
        <v>1</v>
      </c>
      <c r="V64" s="83">
        <v>1</v>
      </c>
      <c r="W64" s="83"/>
      <c r="X64" s="83">
        <v>1</v>
      </c>
    </row>
    <row r="65" spans="1:24" s="58" customFormat="1" ht="12" x14ac:dyDescent="0.2">
      <c r="A65" s="83" t="s">
        <v>285</v>
      </c>
      <c r="B65" s="83">
        <v>2015</v>
      </c>
      <c r="C65" s="83" t="s">
        <v>46</v>
      </c>
      <c r="D65" s="83" t="s">
        <v>701</v>
      </c>
      <c r="E65" s="83" t="s">
        <v>60</v>
      </c>
      <c r="F65" s="83" t="s">
        <v>40</v>
      </c>
      <c r="G65" s="83" t="s">
        <v>61</v>
      </c>
      <c r="H65" s="83" t="s">
        <v>123</v>
      </c>
      <c r="I65" s="83" t="s">
        <v>253</v>
      </c>
      <c r="J65" s="83" t="s">
        <v>39</v>
      </c>
      <c r="K65" s="83" t="s">
        <v>40</v>
      </c>
      <c r="L65" s="83" t="s">
        <v>257</v>
      </c>
      <c r="M65" s="83" t="s">
        <v>257</v>
      </c>
      <c r="N65" s="85" t="s">
        <v>245</v>
      </c>
      <c r="O65" s="83" t="s">
        <v>346</v>
      </c>
      <c r="P65" s="83" t="str">
        <f t="shared" si="2"/>
        <v>Heterospecifics-elegansXgraellsii-BelgiumXCachadas</v>
      </c>
      <c r="Q65" s="84">
        <v>42667</v>
      </c>
      <c r="R65" s="90" t="s">
        <v>107</v>
      </c>
      <c r="S65" s="90" t="s">
        <v>181</v>
      </c>
      <c r="T65" s="83" t="str">
        <f t="shared" si="3"/>
        <v>B.5XA.24</v>
      </c>
      <c r="U65" s="83">
        <v>2</v>
      </c>
      <c r="V65" s="83">
        <v>2</v>
      </c>
      <c r="W65" s="83">
        <v>2</v>
      </c>
      <c r="X65" s="83">
        <v>1</v>
      </c>
    </row>
    <row r="66" spans="1:24" s="58" customFormat="1" ht="12" x14ac:dyDescent="0.2">
      <c r="A66" s="83" t="s">
        <v>285</v>
      </c>
      <c r="B66" s="83">
        <v>2015</v>
      </c>
      <c r="C66" s="83" t="s">
        <v>46</v>
      </c>
      <c r="D66" s="83" t="s">
        <v>701</v>
      </c>
      <c r="E66" s="83" t="s">
        <v>60</v>
      </c>
      <c r="F66" s="83" t="s">
        <v>40</v>
      </c>
      <c r="G66" s="83" t="s">
        <v>61</v>
      </c>
      <c r="H66" s="83" t="s">
        <v>123</v>
      </c>
      <c r="I66" s="83" t="s">
        <v>253</v>
      </c>
      <c r="J66" s="83" t="s">
        <v>39</v>
      </c>
      <c r="K66" s="83" t="s">
        <v>40</v>
      </c>
      <c r="L66" s="83" t="s">
        <v>257</v>
      </c>
      <c r="M66" s="83" t="s">
        <v>257</v>
      </c>
      <c r="N66" s="85" t="s">
        <v>245</v>
      </c>
      <c r="O66" s="83" t="s">
        <v>346</v>
      </c>
      <c r="P66" s="83" t="str">
        <f t="shared" ref="P66:P97" si="4">CONCATENATE(D66,"-",O66,"-",M66,"X",H66)</f>
        <v>Heterospecifics-elegansXgraellsii-BelgiumXCachadas</v>
      </c>
      <c r="Q66" s="84">
        <v>42667</v>
      </c>
      <c r="R66" s="90" t="s">
        <v>112</v>
      </c>
      <c r="S66" s="90" t="s">
        <v>291</v>
      </c>
      <c r="T66" s="83" t="str">
        <f t="shared" ref="T66:T97" si="5">_xlfn.CONCAT(S66,"X",R66)</f>
        <v>E.17XA.26</v>
      </c>
      <c r="U66" s="83">
        <v>1</v>
      </c>
      <c r="V66" s="83">
        <v>1</v>
      </c>
      <c r="W66" s="83">
        <v>3</v>
      </c>
      <c r="X66" s="83">
        <v>0</v>
      </c>
    </row>
    <row r="67" spans="1:24" s="58" customFormat="1" ht="12" x14ac:dyDescent="0.2">
      <c r="A67" s="83" t="s">
        <v>285</v>
      </c>
      <c r="B67" s="83">
        <v>2015</v>
      </c>
      <c r="C67" s="83" t="s">
        <v>46</v>
      </c>
      <c r="D67" s="83" t="s">
        <v>701</v>
      </c>
      <c r="E67" s="83" t="s">
        <v>60</v>
      </c>
      <c r="F67" s="83" t="s">
        <v>40</v>
      </c>
      <c r="G67" s="83" t="s">
        <v>61</v>
      </c>
      <c r="H67" s="83" t="s">
        <v>123</v>
      </c>
      <c r="I67" s="83" t="s">
        <v>253</v>
      </c>
      <c r="J67" s="83" t="s">
        <v>39</v>
      </c>
      <c r="K67" s="83" t="s">
        <v>40</v>
      </c>
      <c r="L67" s="83" t="s">
        <v>257</v>
      </c>
      <c r="M67" s="83" t="s">
        <v>257</v>
      </c>
      <c r="N67" s="85" t="s">
        <v>245</v>
      </c>
      <c r="O67" s="83" t="s">
        <v>346</v>
      </c>
      <c r="P67" s="83" t="str">
        <f t="shared" si="4"/>
        <v>Heterospecifics-elegansXgraellsii-BelgiumXCachadas</v>
      </c>
      <c r="Q67" s="84">
        <v>42667</v>
      </c>
      <c r="R67" s="90" t="s">
        <v>112</v>
      </c>
      <c r="S67" s="90" t="s">
        <v>292</v>
      </c>
      <c r="T67" s="83" t="str">
        <f t="shared" si="5"/>
        <v>E.7XA.26</v>
      </c>
      <c r="U67" s="83">
        <v>1</v>
      </c>
      <c r="V67" s="83">
        <v>1</v>
      </c>
      <c r="W67" s="83">
        <v>1</v>
      </c>
      <c r="X67" s="83">
        <v>1</v>
      </c>
    </row>
    <row r="68" spans="1:24" s="58" customFormat="1" ht="12" x14ac:dyDescent="0.2">
      <c r="A68" s="83" t="s">
        <v>285</v>
      </c>
      <c r="B68" s="83">
        <v>2015</v>
      </c>
      <c r="C68" s="83" t="s">
        <v>46</v>
      </c>
      <c r="D68" s="83" t="s">
        <v>701</v>
      </c>
      <c r="E68" s="83" t="s">
        <v>60</v>
      </c>
      <c r="F68" s="83" t="s">
        <v>40</v>
      </c>
      <c r="G68" s="83" t="s">
        <v>61</v>
      </c>
      <c r="H68" s="83" t="s">
        <v>123</v>
      </c>
      <c r="I68" s="83" t="s">
        <v>253</v>
      </c>
      <c r="J68" s="83" t="s">
        <v>39</v>
      </c>
      <c r="K68" s="83" t="s">
        <v>40</v>
      </c>
      <c r="L68" s="83" t="s">
        <v>257</v>
      </c>
      <c r="M68" s="83" t="s">
        <v>257</v>
      </c>
      <c r="N68" s="85" t="s">
        <v>245</v>
      </c>
      <c r="O68" s="83" t="s">
        <v>346</v>
      </c>
      <c r="P68" s="83" t="str">
        <f t="shared" si="4"/>
        <v>Heterospecifics-elegansXgraellsii-BelgiumXCachadas</v>
      </c>
      <c r="Q68" s="84">
        <v>42644</v>
      </c>
      <c r="R68" s="90" t="s">
        <v>82</v>
      </c>
      <c r="S68" s="90" t="s">
        <v>480</v>
      </c>
      <c r="T68" s="83" t="str">
        <f t="shared" si="5"/>
        <v>E.1XA.7</v>
      </c>
      <c r="U68" s="83">
        <v>1</v>
      </c>
      <c r="V68" s="83">
        <v>1</v>
      </c>
      <c r="W68" s="83">
        <v>1</v>
      </c>
      <c r="X68" s="83">
        <v>1</v>
      </c>
    </row>
    <row r="69" spans="1:24" s="58" customFormat="1" ht="12" x14ac:dyDescent="0.2">
      <c r="A69" s="83" t="s">
        <v>285</v>
      </c>
      <c r="B69" s="83">
        <v>2015</v>
      </c>
      <c r="C69" s="83" t="s">
        <v>46</v>
      </c>
      <c r="D69" s="83" t="s">
        <v>701</v>
      </c>
      <c r="E69" s="83" t="s">
        <v>60</v>
      </c>
      <c r="F69" s="83" t="s">
        <v>40</v>
      </c>
      <c r="G69" s="83" t="s">
        <v>61</v>
      </c>
      <c r="H69" s="83" t="s">
        <v>123</v>
      </c>
      <c r="I69" s="83" t="s">
        <v>253</v>
      </c>
      <c r="J69" s="83" t="s">
        <v>39</v>
      </c>
      <c r="K69" s="83" t="s">
        <v>40</v>
      </c>
      <c r="L69" s="83" t="s">
        <v>255</v>
      </c>
      <c r="M69" s="83" t="s">
        <v>460</v>
      </c>
      <c r="N69" s="85" t="s">
        <v>245</v>
      </c>
      <c r="O69" s="83" t="s">
        <v>346</v>
      </c>
      <c r="P69" s="83" t="str">
        <f t="shared" si="4"/>
        <v>Heterospecifics-elegansXgraellsii-LaigualXCachadas</v>
      </c>
      <c r="Q69" s="84">
        <v>42669</v>
      </c>
      <c r="R69" s="90" t="s">
        <v>107</v>
      </c>
      <c r="S69" s="90" t="s">
        <v>289</v>
      </c>
      <c r="T69" s="83" t="str">
        <f t="shared" si="5"/>
        <v>P.16XA.24</v>
      </c>
      <c r="U69" s="83">
        <v>1</v>
      </c>
      <c r="V69" s="83">
        <v>1</v>
      </c>
      <c r="W69" s="83">
        <v>1</v>
      </c>
      <c r="X69" s="83">
        <v>1</v>
      </c>
    </row>
    <row r="70" spans="1:24" s="58" customFormat="1" ht="12" x14ac:dyDescent="0.2">
      <c r="A70" s="83" t="s">
        <v>285</v>
      </c>
      <c r="B70" s="83">
        <v>2015</v>
      </c>
      <c r="C70" s="83" t="s">
        <v>46</v>
      </c>
      <c r="D70" s="83" t="s">
        <v>701</v>
      </c>
      <c r="E70" s="83" t="s">
        <v>60</v>
      </c>
      <c r="F70" s="83" t="s">
        <v>40</v>
      </c>
      <c r="G70" s="83" t="s">
        <v>61</v>
      </c>
      <c r="H70" s="83" t="s">
        <v>123</v>
      </c>
      <c r="I70" s="83" t="s">
        <v>253</v>
      </c>
      <c r="J70" s="83" t="s">
        <v>39</v>
      </c>
      <c r="K70" s="83" t="s">
        <v>40</v>
      </c>
      <c r="L70" s="83" t="s">
        <v>255</v>
      </c>
      <c r="M70" s="83" t="s">
        <v>460</v>
      </c>
      <c r="N70" s="85" t="s">
        <v>245</v>
      </c>
      <c r="O70" s="83" t="s">
        <v>346</v>
      </c>
      <c r="P70" s="83" t="str">
        <f t="shared" si="4"/>
        <v>Heterospecifics-elegansXgraellsii-LaigualXCachadas</v>
      </c>
      <c r="Q70" s="84">
        <v>42667</v>
      </c>
      <c r="R70" s="90" t="s">
        <v>107</v>
      </c>
      <c r="S70" s="90" t="s">
        <v>290</v>
      </c>
      <c r="T70" s="83" t="str">
        <f t="shared" si="5"/>
        <v>P.18XA.24</v>
      </c>
      <c r="U70" s="83">
        <v>1</v>
      </c>
      <c r="V70" s="83">
        <v>0</v>
      </c>
      <c r="W70" s="83">
        <v>0</v>
      </c>
      <c r="X70" s="83">
        <v>0</v>
      </c>
    </row>
    <row r="71" spans="1:24" s="58" customFormat="1" ht="12" x14ac:dyDescent="0.2">
      <c r="A71" s="83" t="s">
        <v>285</v>
      </c>
      <c r="B71" s="83">
        <v>2015</v>
      </c>
      <c r="C71" s="83" t="s">
        <v>46</v>
      </c>
      <c r="D71" s="83" t="s">
        <v>701</v>
      </c>
      <c r="E71" s="83" t="s">
        <v>60</v>
      </c>
      <c r="F71" s="83" t="s">
        <v>40</v>
      </c>
      <c r="G71" s="83" t="s">
        <v>61</v>
      </c>
      <c r="H71" s="83" t="s">
        <v>123</v>
      </c>
      <c r="I71" s="58" t="s">
        <v>253</v>
      </c>
      <c r="J71" s="83" t="s">
        <v>39</v>
      </c>
      <c r="K71" s="83" t="s">
        <v>40</v>
      </c>
      <c r="L71" s="83" t="s">
        <v>255</v>
      </c>
      <c r="M71" s="83" t="s">
        <v>460</v>
      </c>
      <c r="N71" s="85" t="s">
        <v>245</v>
      </c>
      <c r="O71" s="83" t="s">
        <v>346</v>
      </c>
      <c r="P71" s="83" t="str">
        <f t="shared" si="4"/>
        <v>Heterospecifics-elegansXgraellsii-LaigualXCachadas</v>
      </c>
      <c r="Q71" s="84">
        <v>42643</v>
      </c>
      <c r="R71" s="90" t="s">
        <v>79</v>
      </c>
      <c r="S71" s="90" t="s">
        <v>295</v>
      </c>
      <c r="T71" s="83" t="str">
        <f t="shared" si="5"/>
        <v>P.5XA.6</v>
      </c>
      <c r="U71" s="83">
        <v>1</v>
      </c>
      <c r="V71" s="83">
        <v>0</v>
      </c>
      <c r="W71" s="83"/>
      <c r="X71" s="83">
        <v>0</v>
      </c>
    </row>
    <row r="72" spans="1:24" s="58" customFormat="1" ht="12" x14ac:dyDescent="0.2">
      <c r="A72" s="83" t="s">
        <v>285</v>
      </c>
      <c r="B72" s="83">
        <v>2015</v>
      </c>
      <c r="C72" s="83" t="s">
        <v>46</v>
      </c>
      <c r="D72" s="83" t="s">
        <v>701</v>
      </c>
      <c r="E72" s="83" t="s">
        <v>60</v>
      </c>
      <c r="F72" s="83" t="s">
        <v>40</v>
      </c>
      <c r="G72" s="83" t="s">
        <v>61</v>
      </c>
      <c r="H72" s="83" t="s">
        <v>123</v>
      </c>
      <c r="I72" s="83" t="s">
        <v>253</v>
      </c>
      <c r="J72" s="83" t="s">
        <v>39</v>
      </c>
      <c r="K72" s="83" t="s">
        <v>40</v>
      </c>
      <c r="L72" s="83" t="s">
        <v>255</v>
      </c>
      <c r="M72" s="83" t="s">
        <v>460</v>
      </c>
      <c r="N72" s="85" t="s">
        <v>245</v>
      </c>
      <c r="O72" s="83" t="s">
        <v>346</v>
      </c>
      <c r="P72" s="83" t="str">
        <f t="shared" si="4"/>
        <v>Heterospecifics-elegansXgraellsii-LaigualXCachadas</v>
      </c>
      <c r="Q72" s="84">
        <v>42668</v>
      </c>
      <c r="R72" s="90" t="s">
        <v>113</v>
      </c>
      <c r="S72" s="90" t="s">
        <v>289</v>
      </c>
      <c r="T72" s="83" t="str">
        <f t="shared" si="5"/>
        <v>P.16XA.27</v>
      </c>
      <c r="U72" s="83">
        <v>1</v>
      </c>
      <c r="V72" s="83">
        <v>1</v>
      </c>
      <c r="W72" s="83">
        <v>1</v>
      </c>
      <c r="X72" s="83">
        <v>1</v>
      </c>
    </row>
    <row r="73" spans="1:24" s="58" customFormat="1" ht="12" x14ac:dyDescent="0.2">
      <c r="A73" s="83" t="s">
        <v>285</v>
      </c>
      <c r="B73" s="83">
        <v>2015</v>
      </c>
      <c r="C73" s="83" t="s">
        <v>46</v>
      </c>
      <c r="D73" s="83" t="s">
        <v>701</v>
      </c>
      <c r="E73" s="83" t="s">
        <v>60</v>
      </c>
      <c r="F73" s="83" t="s">
        <v>40</v>
      </c>
      <c r="G73" s="83" t="s">
        <v>61</v>
      </c>
      <c r="H73" s="83" t="s">
        <v>123</v>
      </c>
      <c r="I73" s="83" t="s">
        <v>253</v>
      </c>
      <c r="J73" s="83" t="s">
        <v>39</v>
      </c>
      <c r="K73" s="83" t="s">
        <v>40</v>
      </c>
      <c r="L73" s="83" t="s">
        <v>255</v>
      </c>
      <c r="M73" s="83" t="s">
        <v>460</v>
      </c>
      <c r="N73" s="85" t="s">
        <v>245</v>
      </c>
      <c r="O73" s="83" t="s">
        <v>346</v>
      </c>
      <c r="P73" s="83" t="str">
        <f t="shared" si="4"/>
        <v>Heterospecifics-elegansXgraellsii-LaigualXCachadas</v>
      </c>
      <c r="Q73" s="84">
        <v>42668</v>
      </c>
      <c r="R73" s="90" t="s">
        <v>116</v>
      </c>
      <c r="S73" s="90" t="s">
        <v>287</v>
      </c>
      <c r="T73" s="83" t="str">
        <f t="shared" si="5"/>
        <v>P.24XA.28</v>
      </c>
      <c r="U73" s="83">
        <v>1</v>
      </c>
      <c r="V73" s="83">
        <v>1</v>
      </c>
      <c r="W73" s="83">
        <v>1</v>
      </c>
      <c r="X73" s="83">
        <v>1</v>
      </c>
    </row>
    <row r="74" spans="1:24" s="58" customFormat="1" ht="12" x14ac:dyDescent="0.2">
      <c r="A74" s="83" t="s">
        <v>285</v>
      </c>
      <c r="B74" s="83">
        <v>2015</v>
      </c>
      <c r="C74" s="83" t="s">
        <v>46</v>
      </c>
      <c r="D74" s="83" t="s">
        <v>701</v>
      </c>
      <c r="E74" s="83" t="s">
        <v>60</v>
      </c>
      <c r="F74" s="83" t="s">
        <v>40</v>
      </c>
      <c r="G74" s="83" t="s">
        <v>61</v>
      </c>
      <c r="H74" s="83" t="s">
        <v>123</v>
      </c>
      <c r="I74" s="83" t="s">
        <v>253</v>
      </c>
      <c r="J74" s="83" t="s">
        <v>39</v>
      </c>
      <c r="K74" s="83" t="s">
        <v>40</v>
      </c>
      <c r="L74" s="83" t="s">
        <v>255</v>
      </c>
      <c r="M74" s="83" t="s">
        <v>460</v>
      </c>
      <c r="N74" s="85" t="s">
        <v>245</v>
      </c>
      <c r="O74" s="83" t="s">
        <v>346</v>
      </c>
      <c r="P74" s="83" t="str">
        <f t="shared" si="4"/>
        <v>Heterospecifics-elegansXgraellsii-LaigualXCachadas</v>
      </c>
      <c r="Q74" s="84">
        <v>42667</v>
      </c>
      <c r="R74" s="90" t="s">
        <v>119</v>
      </c>
      <c r="S74" s="90" t="s">
        <v>473</v>
      </c>
      <c r="T74" s="83" t="str">
        <f t="shared" si="5"/>
        <v>P.23XA.30</v>
      </c>
      <c r="U74" s="83">
        <v>1</v>
      </c>
      <c r="V74" s="83">
        <v>1</v>
      </c>
      <c r="W74" s="83">
        <v>1</v>
      </c>
      <c r="X74" s="83">
        <v>1</v>
      </c>
    </row>
    <row r="75" spans="1:24" s="58" customFormat="1" ht="12" x14ac:dyDescent="0.2">
      <c r="A75" s="83" t="s">
        <v>285</v>
      </c>
      <c r="B75" s="83">
        <v>2015</v>
      </c>
      <c r="C75" s="83" t="s">
        <v>46</v>
      </c>
      <c r="D75" s="83" t="s">
        <v>699</v>
      </c>
      <c r="E75" s="83" t="s">
        <v>262</v>
      </c>
      <c r="F75" s="83" t="s">
        <v>261</v>
      </c>
      <c r="G75" s="83" t="s">
        <v>257</v>
      </c>
      <c r="H75" s="83" t="s">
        <v>683</v>
      </c>
      <c r="I75" s="83" t="s">
        <v>259</v>
      </c>
      <c r="J75" s="83" t="s">
        <v>39</v>
      </c>
      <c r="K75" s="83" t="s">
        <v>40</v>
      </c>
      <c r="L75" s="83" t="s">
        <v>257</v>
      </c>
      <c r="M75" s="83" t="s">
        <v>702</v>
      </c>
      <c r="N75" s="83" t="s">
        <v>251</v>
      </c>
      <c r="O75" s="83" t="s">
        <v>458</v>
      </c>
      <c r="P75" s="83" t="str">
        <f t="shared" si="4"/>
        <v>Postzygotics-elegansXhybrid-AlloEleX(H:BelgiumXCachadas)</v>
      </c>
      <c r="Q75" s="84">
        <v>42673</v>
      </c>
      <c r="R75" s="90">
        <v>1.28</v>
      </c>
      <c r="S75" s="90" t="s">
        <v>284</v>
      </c>
      <c r="T75" s="83" t="str">
        <f t="shared" si="5"/>
        <v>E.10X1.28</v>
      </c>
      <c r="U75" s="83">
        <v>1</v>
      </c>
      <c r="V75" s="83">
        <v>1</v>
      </c>
      <c r="W75" s="83">
        <v>1</v>
      </c>
      <c r="X75" s="83">
        <v>0</v>
      </c>
    </row>
    <row r="76" spans="1:24" s="58" customFormat="1" ht="12" x14ac:dyDescent="0.2">
      <c r="A76" s="83" t="s">
        <v>285</v>
      </c>
      <c r="B76" s="83">
        <v>2015</v>
      </c>
      <c r="C76" s="83" t="s">
        <v>46</v>
      </c>
      <c r="D76" s="83" t="s">
        <v>699</v>
      </c>
      <c r="E76" s="83" t="s">
        <v>262</v>
      </c>
      <c r="F76" s="83" t="s">
        <v>261</v>
      </c>
      <c r="G76" s="83" t="s">
        <v>257</v>
      </c>
      <c r="H76" s="83" t="s">
        <v>683</v>
      </c>
      <c r="I76" s="83" t="s">
        <v>258</v>
      </c>
      <c r="J76" s="83" t="s">
        <v>39</v>
      </c>
      <c r="K76" s="83" t="s">
        <v>40</v>
      </c>
      <c r="L76" s="83" t="s">
        <v>257</v>
      </c>
      <c r="M76" s="83" t="s">
        <v>702</v>
      </c>
      <c r="N76" s="83" t="s">
        <v>251</v>
      </c>
      <c r="O76" s="83" t="s">
        <v>458</v>
      </c>
      <c r="P76" s="83" t="str">
        <f t="shared" si="4"/>
        <v>Postzygotics-elegansXhybrid-AlloEleX(H:BelgiumXCachadas)</v>
      </c>
      <c r="Q76" s="84">
        <v>42667</v>
      </c>
      <c r="R76" s="90">
        <v>3.9</v>
      </c>
      <c r="S76" s="90" t="s">
        <v>291</v>
      </c>
      <c r="T76" s="83" t="str">
        <f t="shared" si="5"/>
        <v>E.17X3.9</v>
      </c>
      <c r="U76" s="83">
        <v>1</v>
      </c>
      <c r="V76" s="83">
        <v>1</v>
      </c>
      <c r="W76" s="83">
        <v>1</v>
      </c>
      <c r="X76" s="83">
        <v>1</v>
      </c>
    </row>
    <row r="77" spans="1:24" s="58" customFormat="1" ht="12" x14ac:dyDescent="0.2">
      <c r="A77" s="83" t="s">
        <v>285</v>
      </c>
      <c r="B77" s="83">
        <v>2015</v>
      </c>
      <c r="C77" s="83" t="s">
        <v>46</v>
      </c>
      <c r="D77" s="83" t="s">
        <v>699</v>
      </c>
      <c r="E77" s="83" t="s">
        <v>262</v>
      </c>
      <c r="F77" s="83" t="s">
        <v>261</v>
      </c>
      <c r="G77" s="83" t="s">
        <v>257</v>
      </c>
      <c r="H77" s="83" t="s">
        <v>683</v>
      </c>
      <c r="I77" s="83" t="s">
        <v>253</v>
      </c>
      <c r="J77" s="83" t="s">
        <v>39</v>
      </c>
      <c r="K77" s="83" t="s">
        <v>40</v>
      </c>
      <c r="L77" s="83" t="s">
        <v>460</v>
      </c>
      <c r="M77" s="83" t="s">
        <v>702</v>
      </c>
      <c r="N77" s="83" t="s">
        <v>251</v>
      </c>
      <c r="O77" s="83" t="s">
        <v>458</v>
      </c>
      <c r="P77" s="83" t="str">
        <f t="shared" si="4"/>
        <v>Postzygotics-elegansXhybrid-AlloEleX(H:BelgiumXCachadas)</v>
      </c>
      <c r="Q77" s="84">
        <v>42669</v>
      </c>
      <c r="R77" s="90">
        <v>3.11</v>
      </c>
      <c r="S77" s="90" t="s">
        <v>290</v>
      </c>
      <c r="T77" s="83" t="str">
        <f t="shared" si="5"/>
        <v>P.18X3.11</v>
      </c>
      <c r="U77" s="83">
        <v>1</v>
      </c>
      <c r="V77" s="83">
        <v>1</v>
      </c>
      <c r="W77" s="83">
        <v>1</v>
      </c>
      <c r="X77" s="83">
        <v>1</v>
      </c>
    </row>
    <row r="78" spans="1:24" s="58" customFormat="1" ht="12" x14ac:dyDescent="0.2">
      <c r="A78" s="83" t="s">
        <v>285</v>
      </c>
      <c r="B78" s="83">
        <v>2015</v>
      </c>
      <c r="C78" s="83" t="s">
        <v>46</v>
      </c>
      <c r="D78" s="83" t="s">
        <v>699</v>
      </c>
      <c r="E78" s="83" t="s">
        <v>262</v>
      </c>
      <c r="F78" s="83" t="s">
        <v>261</v>
      </c>
      <c r="G78" s="83" t="s">
        <v>257</v>
      </c>
      <c r="H78" s="83" t="s">
        <v>683</v>
      </c>
      <c r="I78" s="83" t="s">
        <v>253</v>
      </c>
      <c r="J78" s="83" t="s">
        <v>39</v>
      </c>
      <c r="K78" s="83" t="s">
        <v>40</v>
      </c>
      <c r="L78" s="83" t="s">
        <v>460</v>
      </c>
      <c r="M78" s="83" t="s">
        <v>702</v>
      </c>
      <c r="N78" s="83" t="s">
        <v>251</v>
      </c>
      <c r="O78" s="83" t="s">
        <v>458</v>
      </c>
      <c r="P78" s="83" t="str">
        <f t="shared" si="4"/>
        <v>Postzygotics-elegansXhybrid-AlloEleX(H:BelgiumXCachadas)</v>
      </c>
      <c r="Q78" s="84">
        <v>42665</v>
      </c>
      <c r="R78" s="90">
        <v>5.15</v>
      </c>
      <c r="S78" s="90" t="s">
        <v>469</v>
      </c>
      <c r="T78" s="83" t="str">
        <f t="shared" si="5"/>
        <v>P.8X5.15</v>
      </c>
      <c r="U78" s="83">
        <v>1</v>
      </c>
      <c r="V78" s="83">
        <v>1</v>
      </c>
      <c r="W78" s="83">
        <v>1</v>
      </c>
      <c r="X78" s="83">
        <v>1</v>
      </c>
    </row>
    <row r="79" spans="1:24" s="58" customFormat="1" ht="12" x14ac:dyDescent="0.2">
      <c r="A79" s="83" t="s">
        <v>285</v>
      </c>
      <c r="B79" s="83">
        <v>2015</v>
      </c>
      <c r="C79" s="83" t="s">
        <v>46</v>
      </c>
      <c r="D79" s="83" t="s">
        <v>699</v>
      </c>
      <c r="E79" s="83" t="s">
        <v>262</v>
      </c>
      <c r="F79" s="83" t="s">
        <v>261</v>
      </c>
      <c r="G79" s="83" t="s">
        <v>257</v>
      </c>
      <c r="H79" s="83" t="s">
        <v>683</v>
      </c>
      <c r="I79" s="83" t="s">
        <v>253</v>
      </c>
      <c r="J79" s="83" t="s">
        <v>39</v>
      </c>
      <c r="K79" s="83" t="s">
        <v>40</v>
      </c>
      <c r="L79" s="83" t="s">
        <v>460</v>
      </c>
      <c r="M79" s="83" t="s">
        <v>702</v>
      </c>
      <c r="N79" s="83" t="s">
        <v>251</v>
      </c>
      <c r="O79" s="83" t="s">
        <v>458</v>
      </c>
      <c r="P79" s="83" t="str">
        <f t="shared" si="4"/>
        <v>Postzygotics-elegansXhybrid-AlloEleX(H:BelgiumXCachadas)</v>
      </c>
      <c r="Q79" s="84">
        <v>42670</v>
      </c>
      <c r="R79" s="90">
        <v>5.21</v>
      </c>
      <c r="S79" s="90" t="s">
        <v>288</v>
      </c>
      <c r="T79" s="83" t="str">
        <f t="shared" si="5"/>
        <v>P.21X5.21</v>
      </c>
      <c r="U79" s="83">
        <v>1</v>
      </c>
      <c r="V79" s="83">
        <v>1</v>
      </c>
      <c r="W79" s="83">
        <v>1</v>
      </c>
      <c r="X79" s="83">
        <v>1</v>
      </c>
    </row>
    <row r="80" spans="1:24" s="58" customFormat="1" ht="12" x14ac:dyDescent="0.2">
      <c r="A80" s="83" t="s">
        <v>285</v>
      </c>
      <c r="B80" s="83">
        <v>2015</v>
      </c>
      <c r="C80" s="83" t="s">
        <v>46</v>
      </c>
      <c r="D80" s="83" t="s">
        <v>699</v>
      </c>
      <c r="E80" s="83" t="s">
        <v>262</v>
      </c>
      <c r="F80" s="83" t="s">
        <v>261</v>
      </c>
      <c r="G80" s="83" t="s">
        <v>257</v>
      </c>
      <c r="H80" s="83" t="s">
        <v>683</v>
      </c>
      <c r="I80" s="83" t="s">
        <v>253</v>
      </c>
      <c r="J80" s="83" t="s">
        <v>39</v>
      </c>
      <c r="K80" s="83" t="s">
        <v>40</v>
      </c>
      <c r="L80" s="83" t="s">
        <v>460</v>
      </c>
      <c r="M80" s="83" t="s">
        <v>702</v>
      </c>
      <c r="N80" s="83" t="s">
        <v>251</v>
      </c>
      <c r="O80" s="83" t="s">
        <v>458</v>
      </c>
      <c r="P80" s="83" t="str">
        <f t="shared" si="4"/>
        <v>Postzygotics-elegansXhybrid-AlloEleX(H:BelgiumXCachadas)</v>
      </c>
      <c r="Q80" s="84">
        <v>42670</v>
      </c>
      <c r="R80" s="90">
        <v>5.22</v>
      </c>
      <c r="S80" s="90" t="s">
        <v>287</v>
      </c>
      <c r="T80" s="83" t="str">
        <f t="shared" si="5"/>
        <v>P.24X5.22</v>
      </c>
      <c r="U80" s="83">
        <v>1</v>
      </c>
      <c r="V80" s="83">
        <v>1</v>
      </c>
      <c r="W80" s="83">
        <v>1</v>
      </c>
      <c r="X80" s="83">
        <v>1</v>
      </c>
    </row>
    <row r="81" spans="1:24" s="58" customFormat="1" ht="12" x14ac:dyDescent="0.2">
      <c r="A81" s="83" t="s">
        <v>285</v>
      </c>
      <c r="B81" s="83">
        <v>2015</v>
      </c>
      <c r="C81" s="83" t="s">
        <v>46</v>
      </c>
      <c r="D81" s="83" t="s">
        <v>699</v>
      </c>
      <c r="E81" s="83" t="s">
        <v>262</v>
      </c>
      <c r="F81" s="83" t="s">
        <v>261</v>
      </c>
      <c r="G81" s="83" t="s">
        <v>257</v>
      </c>
      <c r="H81" s="83" t="s">
        <v>683</v>
      </c>
      <c r="I81" s="83" t="s">
        <v>253</v>
      </c>
      <c r="J81" s="83" t="s">
        <v>39</v>
      </c>
      <c r="K81" s="83" t="s">
        <v>40</v>
      </c>
      <c r="L81" s="83" t="s">
        <v>460</v>
      </c>
      <c r="M81" s="83" t="s">
        <v>702</v>
      </c>
      <c r="N81" s="83" t="s">
        <v>251</v>
      </c>
      <c r="O81" s="83" t="s">
        <v>458</v>
      </c>
      <c r="P81" s="83" t="str">
        <f t="shared" si="4"/>
        <v>Postzygotics-elegansXhybrid-AlloEleX(H:BelgiumXCachadas)</v>
      </c>
      <c r="Q81" s="84">
        <v>42669</v>
      </c>
      <c r="R81" s="90">
        <v>3.1</v>
      </c>
      <c r="S81" s="90" t="s">
        <v>288</v>
      </c>
      <c r="T81" s="83" t="str">
        <f t="shared" si="5"/>
        <v>P.21X3.1</v>
      </c>
      <c r="U81" s="83">
        <v>1</v>
      </c>
      <c r="V81" s="83">
        <v>1</v>
      </c>
      <c r="W81" s="83">
        <v>1</v>
      </c>
      <c r="X81" s="83">
        <v>1</v>
      </c>
    </row>
    <row r="82" spans="1:24" s="58" customFormat="1" ht="12" x14ac:dyDescent="0.2">
      <c r="A82" s="83" t="s">
        <v>285</v>
      </c>
      <c r="B82" s="83">
        <v>2015</v>
      </c>
      <c r="C82" s="83" t="s">
        <v>46</v>
      </c>
      <c r="D82" s="83" t="s">
        <v>701</v>
      </c>
      <c r="E82" s="83" t="s">
        <v>39</v>
      </c>
      <c r="F82" s="83" t="s">
        <v>40</v>
      </c>
      <c r="G82" s="83" t="s">
        <v>257</v>
      </c>
      <c r="H82" s="83" t="s">
        <v>257</v>
      </c>
      <c r="I82" s="83" t="s">
        <v>258</v>
      </c>
      <c r="J82" s="83" t="s">
        <v>60</v>
      </c>
      <c r="K82" s="83" t="s">
        <v>40</v>
      </c>
      <c r="L82" s="83" t="s">
        <v>61</v>
      </c>
      <c r="M82" s="83" t="s">
        <v>123</v>
      </c>
      <c r="N82" s="83" t="s">
        <v>246</v>
      </c>
      <c r="O82" s="83" t="s">
        <v>344</v>
      </c>
      <c r="P82" s="83" t="str">
        <f t="shared" si="4"/>
        <v>Heterospecifics-graellsiiXelegans-CachadasXBelgium</v>
      </c>
      <c r="Q82" s="84">
        <v>42639</v>
      </c>
      <c r="R82" s="90" t="s">
        <v>71</v>
      </c>
      <c r="S82" s="90" t="s">
        <v>77</v>
      </c>
      <c r="T82" s="83" t="str">
        <f t="shared" si="5"/>
        <v>A.4XB.2</v>
      </c>
      <c r="U82" s="83">
        <v>2</v>
      </c>
      <c r="V82" s="83">
        <v>0</v>
      </c>
      <c r="W82" s="83"/>
      <c r="X82" s="83">
        <v>0</v>
      </c>
    </row>
    <row r="83" spans="1:24" s="58" customFormat="1" ht="12" x14ac:dyDescent="0.2">
      <c r="A83" s="83" t="s">
        <v>285</v>
      </c>
      <c r="B83" s="83">
        <v>2015</v>
      </c>
      <c r="C83" s="83" t="s">
        <v>46</v>
      </c>
      <c r="D83" s="83" t="s">
        <v>701</v>
      </c>
      <c r="E83" s="83" t="s">
        <v>39</v>
      </c>
      <c r="F83" s="83" t="s">
        <v>40</v>
      </c>
      <c r="G83" s="83" t="s">
        <v>255</v>
      </c>
      <c r="H83" s="83" t="s">
        <v>461</v>
      </c>
      <c r="I83" s="83" t="s">
        <v>259</v>
      </c>
      <c r="J83" s="83" t="s">
        <v>60</v>
      </c>
      <c r="K83" s="83" t="s">
        <v>40</v>
      </c>
      <c r="L83" s="83" t="s">
        <v>61</v>
      </c>
      <c r="M83" s="83" t="s">
        <v>123</v>
      </c>
      <c r="N83" s="83" t="s">
        <v>246</v>
      </c>
      <c r="O83" s="83" t="s">
        <v>344</v>
      </c>
      <c r="P83" s="83" t="str">
        <f t="shared" si="4"/>
        <v>Heterospecifics-graellsiiXelegans-CachadasXMaraixDorx</v>
      </c>
      <c r="Q83" s="84">
        <v>42654</v>
      </c>
      <c r="R83" s="90" t="s">
        <v>502</v>
      </c>
      <c r="S83" s="90" t="s">
        <v>67</v>
      </c>
      <c r="T83" s="83" t="str">
        <f t="shared" si="5"/>
        <v>A.13XL.18</v>
      </c>
      <c r="U83" s="83">
        <v>1</v>
      </c>
      <c r="V83" s="83">
        <v>1</v>
      </c>
      <c r="W83" s="83">
        <v>1</v>
      </c>
      <c r="X83" s="83">
        <v>1</v>
      </c>
    </row>
    <row r="84" spans="1:24" s="58" customFormat="1" ht="12" x14ac:dyDescent="0.2">
      <c r="A84" s="83" t="s">
        <v>285</v>
      </c>
      <c r="B84" s="83">
        <v>2015</v>
      </c>
      <c r="C84" s="83" t="s">
        <v>46</v>
      </c>
      <c r="D84" s="83" t="s">
        <v>699</v>
      </c>
      <c r="E84" s="83" t="s">
        <v>262</v>
      </c>
      <c r="F84" s="83" t="s">
        <v>261</v>
      </c>
      <c r="G84" s="83" t="s">
        <v>260</v>
      </c>
      <c r="H84" s="83" t="s">
        <v>683</v>
      </c>
      <c r="I84" s="83" t="s">
        <v>253</v>
      </c>
      <c r="J84" s="83" t="s">
        <v>60</v>
      </c>
      <c r="K84" s="83" t="s">
        <v>40</v>
      </c>
      <c r="L84" s="83" t="s">
        <v>61</v>
      </c>
      <c r="M84" s="83" t="s">
        <v>703</v>
      </c>
      <c r="N84" s="83" t="s">
        <v>250</v>
      </c>
      <c r="O84" s="83" t="s">
        <v>372</v>
      </c>
      <c r="P84" s="83" t="str">
        <f t="shared" si="4"/>
        <v>Postzygotics-graellsiiXhybrid-AlloGraX(H:BelgiumXCachadas)</v>
      </c>
      <c r="Q84" s="84">
        <v>42640</v>
      </c>
      <c r="R84" s="90">
        <v>2.2999999999999998</v>
      </c>
      <c r="S84" s="90" t="s">
        <v>77</v>
      </c>
      <c r="T84" s="83" t="str">
        <f t="shared" si="5"/>
        <v>A.4X2.3</v>
      </c>
      <c r="U84" s="83">
        <v>2</v>
      </c>
      <c r="V84" s="83">
        <v>1</v>
      </c>
      <c r="W84" s="83"/>
      <c r="X84" s="83">
        <v>1</v>
      </c>
    </row>
    <row r="85" spans="1:24" s="58" customFormat="1" ht="12" x14ac:dyDescent="0.2">
      <c r="A85" s="83" t="s">
        <v>285</v>
      </c>
      <c r="B85" s="83">
        <v>2015</v>
      </c>
      <c r="C85" s="83" t="s">
        <v>46</v>
      </c>
      <c r="D85" s="83" t="s">
        <v>699</v>
      </c>
      <c r="E85" s="83" t="s">
        <v>262</v>
      </c>
      <c r="F85" s="83" t="s">
        <v>261</v>
      </c>
      <c r="G85" s="83" t="s">
        <v>260</v>
      </c>
      <c r="H85" s="83" t="s">
        <v>683</v>
      </c>
      <c r="I85" s="83" t="s">
        <v>259</v>
      </c>
      <c r="J85" s="83" t="s">
        <v>60</v>
      </c>
      <c r="K85" s="83" t="s">
        <v>40</v>
      </c>
      <c r="L85" s="83" t="s">
        <v>61</v>
      </c>
      <c r="M85" s="83" t="s">
        <v>703</v>
      </c>
      <c r="N85" s="83" t="s">
        <v>250</v>
      </c>
      <c r="O85" s="83" t="s">
        <v>372</v>
      </c>
      <c r="P85" s="83" t="str">
        <f t="shared" si="4"/>
        <v>Postzygotics-graellsiiXhybrid-AlloGraX(H:BelgiumXCachadas)</v>
      </c>
      <c r="Q85" s="84">
        <v>42638</v>
      </c>
      <c r="R85" s="90">
        <v>5.2</v>
      </c>
      <c r="S85" s="90" t="s">
        <v>72</v>
      </c>
      <c r="T85" s="83" t="str">
        <f t="shared" si="5"/>
        <v>A.2X5.2</v>
      </c>
      <c r="U85" s="83">
        <v>1</v>
      </c>
      <c r="V85" s="83">
        <v>1</v>
      </c>
      <c r="W85" s="83"/>
      <c r="X85" s="83">
        <v>1</v>
      </c>
    </row>
    <row r="86" spans="1:24" s="58" customFormat="1" ht="12" x14ac:dyDescent="0.2">
      <c r="A86" s="83" t="s">
        <v>285</v>
      </c>
      <c r="B86" s="83">
        <v>2015</v>
      </c>
      <c r="C86" s="83" t="s">
        <v>46</v>
      </c>
      <c r="D86" s="83" t="s">
        <v>699</v>
      </c>
      <c r="E86" s="83" t="s">
        <v>39</v>
      </c>
      <c r="F86" s="83" t="s">
        <v>40</v>
      </c>
      <c r="G86" s="83" t="s">
        <v>257</v>
      </c>
      <c r="H86" s="83" t="s">
        <v>702</v>
      </c>
      <c r="I86" s="83" t="s">
        <v>253</v>
      </c>
      <c r="J86" s="83" t="s">
        <v>262</v>
      </c>
      <c r="K86" s="83" t="s">
        <v>261</v>
      </c>
      <c r="L86" s="83" t="s">
        <v>257</v>
      </c>
      <c r="M86" s="83" t="s">
        <v>683</v>
      </c>
      <c r="N86" s="83" t="s">
        <v>251</v>
      </c>
      <c r="O86" s="83" t="s">
        <v>384</v>
      </c>
      <c r="P86" s="83" t="str">
        <f t="shared" si="4"/>
        <v>Postzygotics-hybridXelegans-(H:BelgiumXCachadas)XAlloEle</v>
      </c>
      <c r="Q86" s="84">
        <v>42654</v>
      </c>
      <c r="R86" s="90" t="s">
        <v>181</v>
      </c>
      <c r="S86" s="90">
        <v>5.6</v>
      </c>
      <c r="T86" s="83" t="str">
        <f t="shared" si="5"/>
        <v>5.6XB.5</v>
      </c>
      <c r="U86" s="83">
        <v>1</v>
      </c>
      <c r="V86" s="83">
        <v>1</v>
      </c>
      <c r="W86" s="83">
        <v>1</v>
      </c>
      <c r="X86" s="83">
        <v>1</v>
      </c>
    </row>
    <row r="87" spans="1:24" s="58" customFormat="1" ht="12" x14ac:dyDescent="0.2">
      <c r="A87" s="83" t="s">
        <v>285</v>
      </c>
      <c r="B87" s="83">
        <v>2015</v>
      </c>
      <c r="C87" s="83" t="s">
        <v>46</v>
      </c>
      <c r="D87" s="83" t="s">
        <v>699</v>
      </c>
      <c r="E87" s="83" t="s">
        <v>39</v>
      </c>
      <c r="F87" s="83" t="s">
        <v>40</v>
      </c>
      <c r="G87" s="83" t="s">
        <v>257</v>
      </c>
      <c r="H87" s="83" t="s">
        <v>702</v>
      </c>
      <c r="I87" s="83" t="s">
        <v>253</v>
      </c>
      <c r="J87" s="83" t="s">
        <v>262</v>
      </c>
      <c r="K87" s="83" t="s">
        <v>261</v>
      </c>
      <c r="L87" s="83" t="s">
        <v>257</v>
      </c>
      <c r="M87" s="83" t="s">
        <v>683</v>
      </c>
      <c r="N87" s="83" t="s">
        <v>251</v>
      </c>
      <c r="O87" s="83" t="s">
        <v>384</v>
      </c>
      <c r="P87" s="83" t="str">
        <f t="shared" si="4"/>
        <v>Postzygotics-hybridXelegans-(H:BelgiumXCachadas)XAlloEle</v>
      </c>
      <c r="Q87" s="84">
        <v>42654</v>
      </c>
      <c r="R87" s="90" t="s">
        <v>496</v>
      </c>
      <c r="S87" s="90">
        <v>5.8</v>
      </c>
      <c r="T87" s="83" t="str">
        <f t="shared" si="5"/>
        <v>5.8XE.2</v>
      </c>
      <c r="U87" s="83">
        <v>1</v>
      </c>
      <c r="V87" s="83">
        <v>1</v>
      </c>
      <c r="W87" s="83">
        <v>1</v>
      </c>
      <c r="X87" s="83">
        <v>1</v>
      </c>
    </row>
    <row r="88" spans="1:24" s="58" customFormat="1" ht="12" x14ac:dyDescent="0.2">
      <c r="A88" s="83" t="s">
        <v>285</v>
      </c>
      <c r="B88" s="83">
        <v>2015</v>
      </c>
      <c r="C88" s="83" t="s">
        <v>46</v>
      </c>
      <c r="D88" s="83" t="s">
        <v>699</v>
      </c>
      <c r="E88" s="83" t="s">
        <v>39</v>
      </c>
      <c r="F88" s="83" t="s">
        <v>40</v>
      </c>
      <c r="G88" s="83" t="s">
        <v>460</v>
      </c>
      <c r="H88" s="83" t="s">
        <v>702</v>
      </c>
      <c r="I88" s="83" t="s">
        <v>259</v>
      </c>
      <c r="J88" s="83" t="s">
        <v>263</v>
      </c>
      <c r="K88" s="83" t="s">
        <v>261</v>
      </c>
      <c r="L88" s="83" t="s">
        <v>257</v>
      </c>
      <c r="M88" s="83" t="s">
        <v>683</v>
      </c>
      <c r="N88" s="83" t="s">
        <v>251</v>
      </c>
      <c r="O88" s="83" t="s">
        <v>384</v>
      </c>
      <c r="P88" s="83" t="str">
        <f t="shared" si="4"/>
        <v>Postzygotics-hybridXelegans-(H:BelgiumXCachadas)XAlloEle</v>
      </c>
      <c r="Q88" s="84">
        <v>42640</v>
      </c>
      <c r="R88" s="90" t="s">
        <v>296</v>
      </c>
      <c r="S88" s="90">
        <v>4.0999999999999996</v>
      </c>
      <c r="T88" s="83" t="str">
        <f t="shared" si="5"/>
        <v>4.1XP.1</v>
      </c>
      <c r="U88" s="83">
        <v>2</v>
      </c>
      <c r="V88" s="83">
        <v>1</v>
      </c>
      <c r="W88" s="83"/>
      <c r="X88" s="83">
        <v>1</v>
      </c>
    </row>
    <row r="89" spans="1:24" s="58" customFormat="1" ht="12" x14ac:dyDescent="0.2">
      <c r="A89" s="83" t="s">
        <v>285</v>
      </c>
      <c r="B89" s="83">
        <v>2015</v>
      </c>
      <c r="C89" s="83" t="s">
        <v>46</v>
      </c>
      <c r="D89" s="83" t="s">
        <v>699</v>
      </c>
      <c r="E89" s="83" t="s">
        <v>39</v>
      </c>
      <c r="F89" s="83" t="s">
        <v>40</v>
      </c>
      <c r="G89" s="83" t="s">
        <v>460</v>
      </c>
      <c r="H89" s="83" t="s">
        <v>702</v>
      </c>
      <c r="I89" s="83" t="s">
        <v>259</v>
      </c>
      <c r="J89" s="83" t="s">
        <v>262</v>
      </c>
      <c r="K89" s="83" t="s">
        <v>261</v>
      </c>
      <c r="L89" s="83" t="s">
        <v>257</v>
      </c>
      <c r="M89" s="83" t="s">
        <v>683</v>
      </c>
      <c r="N89" s="83" t="s">
        <v>251</v>
      </c>
      <c r="O89" s="83" t="s">
        <v>384</v>
      </c>
      <c r="P89" s="83" t="str">
        <f t="shared" si="4"/>
        <v>Postzygotics-hybridXelegans-(H:BelgiumXCachadas)XAlloEle</v>
      </c>
      <c r="Q89" s="84">
        <v>42641</v>
      </c>
      <c r="R89" s="90" t="s">
        <v>296</v>
      </c>
      <c r="S89" s="90">
        <v>4.2</v>
      </c>
      <c r="T89" s="83" t="str">
        <f t="shared" si="5"/>
        <v>4.2XP.1</v>
      </c>
      <c r="U89" s="83">
        <v>1</v>
      </c>
      <c r="V89" s="83">
        <v>1</v>
      </c>
      <c r="W89" s="83"/>
      <c r="X89" s="83">
        <v>1</v>
      </c>
    </row>
    <row r="90" spans="1:24" s="58" customFormat="1" ht="12" x14ac:dyDescent="0.2">
      <c r="A90" s="83" t="s">
        <v>285</v>
      </c>
      <c r="B90" s="83">
        <v>2015</v>
      </c>
      <c r="C90" s="83" t="s">
        <v>46</v>
      </c>
      <c r="D90" s="83" t="s">
        <v>699</v>
      </c>
      <c r="E90" s="83" t="s">
        <v>39</v>
      </c>
      <c r="F90" s="83" t="s">
        <v>40</v>
      </c>
      <c r="G90" s="83" t="s">
        <v>460</v>
      </c>
      <c r="H90" s="83" t="s">
        <v>702</v>
      </c>
      <c r="I90" s="83" t="s">
        <v>259</v>
      </c>
      <c r="J90" s="83" t="s">
        <v>262</v>
      </c>
      <c r="K90" s="83" t="s">
        <v>261</v>
      </c>
      <c r="L90" s="83" t="s">
        <v>257</v>
      </c>
      <c r="M90" s="83" t="s">
        <v>683</v>
      </c>
      <c r="N90" s="83" t="s">
        <v>251</v>
      </c>
      <c r="O90" s="83" t="s">
        <v>384</v>
      </c>
      <c r="P90" s="83" t="str">
        <f t="shared" si="4"/>
        <v>Postzygotics-hybridXelegans-(H:BelgiumXCachadas)XAlloEle</v>
      </c>
      <c r="Q90" s="84">
        <v>42657</v>
      </c>
      <c r="R90" s="90" t="s">
        <v>500</v>
      </c>
      <c r="S90" s="90">
        <v>5.1100000000000003</v>
      </c>
      <c r="T90" s="83" t="str">
        <f t="shared" si="5"/>
        <v>5.11XP.15</v>
      </c>
      <c r="U90" s="83">
        <v>1</v>
      </c>
      <c r="V90" s="83">
        <v>0</v>
      </c>
      <c r="W90" s="83">
        <v>0</v>
      </c>
      <c r="X90" s="83">
        <v>0</v>
      </c>
    </row>
    <row r="91" spans="1:24" s="58" customFormat="1" ht="12" x14ac:dyDescent="0.2">
      <c r="A91" s="83" t="s">
        <v>285</v>
      </c>
      <c r="B91" s="83">
        <v>2015</v>
      </c>
      <c r="C91" s="83" t="s">
        <v>46</v>
      </c>
      <c r="D91" s="83" t="s">
        <v>699</v>
      </c>
      <c r="E91" s="83" t="s">
        <v>39</v>
      </c>
      <c r="F91" s="83" t="s">
        <v>40</v>
      </c>
      <c r="G91" s="83" t="s">
        <v>460</v>
      </c>
      <c r="H91" s="83" t="s">
        <v>702</v>
      </c>
      <c r="I91" s="83" t="s">
        <v>259</v>
      </c>
      <c r="J91" s="83" t="s">
        <v>263</v>
      </c>
      <c r="K91" s="83" t="s">
        <v>261</v>
      </c>
      <c r="L91" s="83" t="s">
        <v>257</v>
      </c>
      <c r="M91" s="83" t="s">
        <v>683</v>
      </c>
      <c r="N91" s="83" t="s">
        <v>251</v>
      </c>
      <c r="O91" s="83" t="s">
        <v>384</v>
      </c>
      <c r="P91" s="83" t="str">
        <f t="shared" si="4"/>
        <v>Postzygotics-hybridXelegans-(H:BelgiumXCachadas)XAlloEle</v>
      </c>
      <c r="Q91" s="84">
        <v>42665</v>
      </c>
      <c r="R91" s="90" t="s">
        <v>503</v>
      </c>
      <c r="S91" s="90">
        <v>2.11</v>
      </c>
      <c r="T91" s="83" t="str">
        <f t="shared" si="5"/>
        <v>2.11XP.20</v>
      </c>
      <c r="U91" s="83">
        <v>1</v>
      </c>
      <c r="V91" s="83">
        <v>1</v>
      </c>
      <c r="W91" s="83">
        <v>1</v>
      </c>
      <c r="X91" s="83">
        <v>1</v>
      </c>
    </row>
    <row r="92" spans="1:24" s="58" customFormat="1" ht="12" x14ac:dyDescent="0.2">
      <c r="A92" s="83" t="s">
        <v>285</v>
      </c>
      <c r="B92" s="83">
        <v>2015</v>
      </c>
      <c r="C92" s="83" t="s">
        <v>46</v>
      </c>
      <c r="D92" s="83" t="s">
        <v>699</v>
      </c>
      <c r="E92" s="83" t="s">
        <v>39</v>
      </c>
      <c r="F92" s="83" t="s">
        <v>40</v>
      </c>
      <c r="G92" s="83" t="s">
        <v>460</v>
      </c>
      <c r="H92" s="83" t="s">
        <v>702</v>
      </c>
      <c r="I92" s="83" t="s">
        <v>259</v>
      </c>
      <c r="J92" s="83" t="s">
        <v>262</v>
      </c>
      <c r="K92" s="83" t="s">
        <v>261</v>
      </c>
      <c r="L92" s="83" t="s">
        <v>257</v>
      </c>
      <c r="M92" s="83" t="s">
        <v>683</v>
      </c>
      <c r="N92" s="83" t="s">
        <v>251</v>
      </c>
      <c r="O92" s="83" t="s">
        <v>384</v>
      </c>
      <c r="P92" s="83" t="str">
        <f t="shared" si="4"/>
        <v>Postzygotics-hybridXelegans-(H:BelgiumXCachadas)XAlloEle</v>
      </c>
      <c r="Q92" s="84">
        <v>42641</v>
      </c>
      <c r="R92" s="90" t="s">
        <v>504</v>
      </c>
      <c r="S92" s="90">
        <v>5.4</v>
      </c>
      <c r="T92" s="83" t="str">
        <f t="shared" si="5"/>
        <v>5.4XP.3</v>
      </c>
      <c r="U92" s="83">
        <v>1</v>
      </c>
      <c r="V92" s="83">
        <v>1</v>
      </c>
      <c r="W92" s="83"/>
      <c r="X92" s="83">
        <v>1</v>
      </c>
    </row>
    <row r="93" spans="1:24" s="58" customFormat="1" ht="12" x14ac:dyDescent="0.2">
      <c r="A93" s="83" t="s">
        <v>285</v>
      </c>
      <c r="B93" s="83">
        <v>2015</v>
      </c>
      <c r="C93" s="83" t="s">
        <v>46</v>
      </c>
      <c r="D93" s="83" t="s">
        <v>699</v>
      </c>
      <c r="E93" s="83" t="s">
        <v>39</v>
      </c>
      <c r="F93" s="83" t="s">
        <v>40</v>
      </c>
      <c r="G93" s="83" t="s">
        <v>460</v>
      </c>
      <c r="H93" s="83" t="s">
        <v>702</v>
      </c>
      <c r="I93" s="83" t="s">
        <v>259</v>
      </c>
      <c r="J93" s="83" t="s">
        <v>262</v>
      </c>
      <c r="K93" s="83" t="s">
        <v>261</v>
      </c>
      <c r="L93" s="83" t="s">
        <v>257</v>
      </c>
      <c r="M93" s="83" t="s">
        <v>683</v>
      </c>
      <c r="N93" s="83" t="s">
        <v>251</v>
      </c>
      <c r="O93" s="83" t="s">
        <v>384</v>
      </c>
      <c r="P93" s="83" t="str">
        <f t="shared" si="4"/>
        <v>Postzygotics-hybridXelegans-(H:BelgiumXCachadas)XAlloEle</v>
      </c>
      <c r="Q93" s="84">
        <v>42639</v>
      </c>
      <c r="R93" s="90" t="s">
        <v>296</v>
      </c>
      <c r="S93" s="90">
        <v>5.5</v>
      </c>
      <c r="T93" s="83" t="str">
        <f t="shared" si="5"/>
        <v>5.5XP.1</v>
      </c>
      <c r="U93" s="83">
        <v>1</v>
      </c>
      <c r="V93" s="83">
        <v>0</v>
      </c>
      <c r="W93" s="83"/>
      <c r="X93" s="83">
        <v>0</v>
      </c>
    </row>
    <row r="94" spans="1:24" s="58" customFormat="1" ht="12" x14ac:dyDescent="0.2">
      <c r="A94" s="83" t="s">
        <v>285</v>
      </c>
      <c r="B94" s="83">
        <v>2015</v>
      </c>
      <c r="C94" s="83" t="s">
        <v>46</v>
      </c>
      <c r="D94" s="83" t="s">
        <v>699</v>
      </c>
      <c r="E94" s="83" t="s">
        <v>39</v>
      </c>
      <c r="F94" s="83" t="s">
        <v>40</v>
      </c>
      <c r="G94" s="83" t="s">
        <v>460</v>
      </c>
      <c r="H94" s="83" t="s">
        <v>702</v>
      </c>
      <c r="I94" s="83" t="s">
        <v>258</v>
      </c>
      <c r="J94" s="83" t="s">
        <v>262</v>
      </c>
      <c r="K94" s="83" t="s">
        <v>261</v>
      </c>
      <c r="L94" s="83" t="s">
        <v>257</v>
      </c>
      <c r="M94" s="83" t="s">
        <v>683</v>
      </c>
      <c r="N94" s="83" t="s">
        <v>251</v>
      </c>
      <c r="O94" s="83" t="s">
        <v>384</v>
      </c>
      <c r="P94" s="83" t="str">
        <f t="shared" si="4"/>
        <v>Postzygotics-hybridXelegans-(H:BelgiumXCachadas)XAlloEle</v>
      </c>
      <c r="Q94" s="84">
        <v>42657</v>
      </c>
      <c r="R94" s="90" t="s">
        <v>505</v>
      </c>
      <c r="S94" s="90">
        <v>5.8</v>
      </c>
      <c r="T94" s="83" t="str">
        <f t="shared" si="5"/>
        <v>5.8XP.14</v>
      </c>
      <c r="U94" s="83">
        <v>1</v>
      </c>
      <c r="V94" s="83">
        <v>1</v>
      </c>
      <c r="W94" s="83">
        <v>1</v>
      </c>
      <c r="X94" s="83">
        <v>1</v>
      </c>
    </row>
    <row r="95" spans="1:24" s="58" customFormat="1" ht="12" x14ac:dyDescent="0.2">
      <c r="A95" s="83" t="s">
        <v>285</v>
      </c>
      <c r="B95" s="83">
        <v>2015</v>
      </c>
      <c r="C95" s="83" t="s">
        <v>46</v>
      </c>
      <c r="D95" s="83" t="s">
        <v>699</v>
      </c>
      <c r="E95" s="83" t="s">
        <v>39</v>
      </c>
      <c r="F95" s="83" t="s">
        <v>40</v>
      </c>
      <c r="G95" s="83" t="s">
        <v>461</v>
      </c>
      <c r="H95" s="83" t="s">
        <v>702</v>
      </c>
      <c r="I95" s="83" t="s">
        <v>258</v>
      </c>
      <c r="J95" s="83" t="s">
        <v>262</v>
      </c>
      <c r="K95" s="83" t="s">
        <v>261</v>
      </c>
      <c r="L95" s="83" t="s">
        <v>257</v>
      </c>
      <c r="M95" s="83" t="s">
        <v>683</v>
      </c>
      <c r="N95" s="83" t="s">
        <v>251</v>
      </c>
      <c r="O95" s="83" t="s">
        <v>384</v>
      </c>
      <c r="P95" s="83" t="str">
        <f t="shared" si="4"/>
        <v>Postzygotics-hybridXelegans-(H:BelgiumXCachadas)XAlloEle</v>
      </c>
      <c r="Q95" s="84">
        <v>42671</v>
      </c>
      <c r="R95" s="90" t="s">
        <v>286</v>
      </c>
      <c r="S95" s="90">
        <v>5.2</v>
      </c>
      <c r="T95" s="83" t="str">
        <f t="shared" si="5"/>
        <v>5.2XL.14</v>
      </c>
      <c r="U95" s="83">
        <v>1</v>
      </c>
      <c r="V95" s="83">
        <v>0</v>
      </c>
      <c r="W95" s="83">
        <v>0</v>
      </c>
      <c r="X95" s="83">
        <v>0</v>
      </c>
    </row>
    <row r="96" spans="1:24" s="58" customFormat="1" ht="12" x14ac:dyDescent="0.2">
      <c r="A96" s="83" t="s">
        <v>285</v>
      </c>
      <c r="B96" s="83">
        <v>2015</v>
      </c>
      <c r="C96" s="83" t="s">
        <v>46</v>
      </c>
      <c r="D96" s="83" t="s">
        <v>699</v>
      </c>
      <c r="E96" s="83" t="s">
        <v>39</v>
      </c>
      <c r="F96" s="83" t="s">
        <v>40</v>
      </c>
      <c r="G96" s="83" t="s">
        <v>461</v>
      </c>
      <c r="H96" s="83" t="s">
        <v>702</v>
      </c>
      <c r="I96" s="83" t="s">
        <v>258</v>
      </c>
      <c r="J96" s="83" t="s">
        <v>262</v>
      </c>
      <c r="K96" s="83" t="s">
        <v>261</v>
      </c>
      <c r="L96" s="83" t="s">
        <v>257</v>
      </c>
      <c r="M96" s="83" t="s">
        <v>683</v>
      </c>
      <c r="N96" s="83" t="s">
        <v>251</v>
      </c>
      <c r="O96" s="83" t="s">
        <v>384</v>
      </c>
      <c r="P96" s="83" t="str">
        <f t="shared" si="4"/>
        <v>Postzygotics-hybridXelegans-(H:BelgiumXCachadas)XAlloEle</v>
      </c>
      <c r="Q96" s="84">
        <v>42659</v>
      </c>
      <c r="R96" s="90" t="s">
        <v>501</v>
      </c>
      <c r="S96" s="90">
        <v>5.14</v>
      </c>
      <c r="T96" s="83" t="str">
        <f t="shared" si="5"/>
        <v>5.14XL.9</v>
      </c>
      <c r="U96" s="83">
        <v>1</v>
      </c>
      <c r="V96" s="83">
        <v>1</v>
      </c>
      <c r="W96" s="83">
        <v>1</v>
      </c>
      <c r="X96" s="83">
        <v>1</v>
      </c>
    </row>
    <row r="97" spans="1:24" s="58" customFormat="1" ht="12" x14ac:dyDescent="0.2">
      <c r="A97" s="83" t="s">
        <v>285</v>
      </c>
      <c r="B97" s="83">
        <v>2015</v>
      </c>
      <c r="C97" s="83" t="s">
        <v>46</v>
      </c>
      <c r="D97" s="83" t="s">
        <v>699</v>
      </c>
      <c r="E97" s="83" t="s">
        <v>39</v>
      </c>
      <c r="F97" s="83" t="s">
        <v>40</v>
      </c>
      <c r="G97" s="83" t="s">
        <v>461</v>
      </c>
      <c r="H97" s="83" t="s">
        <v>702</v>
      </c>
      <c r="I97" s="83" t="s">
        <v>258</v>
      </c>
      <c r="J97" s="83" t="s">
        <v>262</v>
      </c>
      <c r="K97" s="83" t="s">
        <v>261</v>
      </c>
      <c r="L97" s="83" t="s">
        <v>257</v>
      </c>
      <c r="M97" s="83" t="s">
        <v>683</v>
      </c>
      <c r="N97" s="83" t="s">
        <v>251</v>
      </c>
      <c r="O97" s="83" t="s">
        <v>384</v>
      </c>
      <c r="P97" s="83" t="str">
        <f t="shared" si="4"/>
        <v>Postzygotics-hybridXelegans-(H:BelgiumXCachadas)XAlloEle</v>
      </c>
      <c r="Q97" s="84">
        <v>42646</v>
      </c>
      <c r="R97" s="90" t="s">
        <v>223</v>
      </c>
      <c r="S97" s="90">
        <v>5.6</v>
      </c>
      <c r="T97" s="83" t="str">
        <f t="shared" si="5"/>
        <v>5.6XL.3</v>
      </c>
      <c r="U97" s="83">
        <v>1</v>
      </c>
      <c r="V97" s="83">
        <v>1</v>
      </c>
      <c r="W97" s="83">
        <v>1</v>
      </c>
      <c r="X97" s="83">
        <v>1</v>
      </c>
    </row>
    <row r="98" spans="1:24" s="58" customFormat="1" ht="12" x14ac:dyDescent="0.2">
      <c r="A98" s="83" t="s">
        <v>285</v>
      </c>
      <c r="B98" s="83">
        <v>2015</v>
      </c>
      <c r="C98" s="83" t="s">
        <v>46</v>
      </c>
      <c r="D98" s="83" t="s">
        <v>699</v>
      </c>
      <c r="E98" s="83" t="s">
        <v>60</v>
      </c>
      <c r="F98" s="83" t="s">
        <v>40</v>
      </c>
      <c r="G98" s="83" t="s">
        <v>61</v>
      </c>
      <c r="H98" s="83" t="s">
        <v>703</v>
      </c>
      <c r="I98" s="83" t="s">
        <v>259</v>
      </c>
      <c r="J98" s="83" t="s">
        <v>263</v>
      </c>
      <c r="K98" s="83" t="s">
        <v>261</v>
      </c>
      <c r="L98" s="83" t="s">
        <v>260</v>
      </c>
      <c r="M98" s="83" t="s">
        <v>683</v>
      </c>
      <c r="N98" s="83" t="s">
        <v>250</v>
      </c>
      <c r="O98" s="83" t="s">
        <v>459</v>
      </c>
      <c r="P98" s="83" t="str">
        <f t="shared" ref="P98:P129" si="6">CONCATENATE(D98,"-",O98,"-",M98,"X",H98)</f>
        <v>Postzygotics-hybridXgraellsii-(H:BelgiumXCachadas)XAlloGra</v>
      </c>
      <c r="Q98" s="84">
        <v>42661</v>
      </c>
      <c r="R98" s="90" t="s">
        <v>470</v>
      </c>
      <c r="S98" s="90">
        <v>2.14</v>
      </c>
      <c r="T98" s="83" t="str">
        <f t="shared" ref="T98:T129" si="7">_xlfn.CONCAT(S98,"X",R98)</f>
        <v>2.14XA.15</v>
      </c>
      <c r="U98" s="83">
        <v>1</v>
      </c>
      <c r="V98" s="83">
        <v>1</v>
      </c>
      <c r="W98" s="83">
        <v>1</v>
      </c>
      <c r="X98" s="83">
        <v>1</v>
      </c>
    </row>
    <row r="99" spans="1:24" s="58" customFormat="1" ht="12" x14ac:dyDescent="0.2">
      <c r="A99" s="83" t="s">
        <v>285</v>
      </c>
      <c r="B99" s="83">
        <v>2015</v>
      </c>
      <c r="C99" s="83" t="s">
        <v>46</v>
      </c>
      <c r="D99" s="83" t="s">
        <v>699</v>
      </c>
      <c r="E99" s="83" t="s">
        <v>60</v>
      </c>
      <c r="F99" s="83" t="s">
        <v>40</v>
      </c>
      <c r="G99" s="83" t="s">
        <v>61</v>
      </c>
      <c r="H99" s="83" t="s">
        <v>703</v>
      </c>
      <c r="I99" s="83" t="s">
        <v>253</v>
      </c>
      <c r="J99" s="83" t="s">
        <v>262</v>
      </c>
      <c r="K99" s="83" t="s">
        <v>261</v>
      </c>
      <c r="L99" s="83" t="s">
        <v>260</v>
      </c>
      <c r="M99" s="83" t="s">
        <v>683</v>
      </c>
      <c r="N99" s="83" t="s">
        <v>250</v>
      </c>
      <c r="O99" s="83" t="s">
        <v>459</v>
      </c>
      <c r="P99" s="83" t="str">
        <f t="shared" si="6"/>
        <v>Postzygotics-hybridXgraellsii-(H:BelgiumXCachadas)XAlloGra</v>
      </c>
      <c r="Q99" s="84">
        <v>42657</v>
      </c>
      <c r="R99" s="90" t="s">
        <v>470</v>
      </c>
      <c r="S99" s="90">
        <v>5.1100000000000003</v>
      </c>
      <c r="T99" s="83" t="str">
        <f t="shared" si="7"/>
        <v>5.11XA.15</v>
      </c>
      <c r="U99" s="83">
        <v>1</v>
      </c>
      <c r="V99" s="83">
        <v>1</v>
      </c>
      <c r="W99" s="83">
        <v>1</v>
      </c>
      <c r="X99" s="83">
        <v>1</v>
      </c>
    </row>
    <row r="100" spans="1:24" s="58" customFormat="1" ht="12" x14ac:dyDescent="0.2">
      <c r="A100" s="83" t="s">
        <v>285</v>
      </c>
      <c r="B100" s="83">
        <v>2015</v>
      </c>
      <c r="C100" s="83" t="s">
        <v>46</v>
      </c>
      <c r="D100" s="83" t="s">
        <v>699</v>
      </c>
      <c r="E100" s="83" t="s">
        <v>60</v>
      </c>
      <c r="F100" s="83" t="s">
        <v>40</v>
      </c>
      <c r="G100" s="83" t="s">
        <v>61</v>
      </c>
      <c r="H100" s="83" t="s">
        <v>703</v>
      </c>
      <c r="I100" s="83" t="s">
        <v>253</v>
      </c>
      <c r="J100" s="83" t="s">
        <v>262</v>
      </c>
      <c r="K100" s="83" t="s">
        <v>261</v>
      </c>
      <c r="L100" s="83" t="s">
        <v>260</v>
      </c>
      <c r="M100" s="83" t="s">
        <v>683</v>
      </c>
      <c r="N100" s="83" t="s">
        <v>250</v>
      </c>
      <c r="O100" s="83" t="s">
        <v>459</v>
      </c>
      <c r="P100" s="83" t="str">
        <f t="shared" si="6"/>
        <v>Postzygotics-hybridXgraellsii-(H:BelgiumXCachadas)XAlloGra</v>
      </c>
      <c r="Q100" s="84">
        <v>42661</v>
      </c>
      <c r="R100" s="90" t="s">
        <v>471</v>
      </c>
      <c r="S100" s="90">
        <v>5.1100000000000003</v>
      </c>
      <c r="T100" s="83" t="str">
        <f t="shared" si="7"/>
        <v>5.11XA.17</v>
      </c>
      <c r="U100" s="83">
        <v>1</v>
      </c>
      <c r="V100" s="83">
        <v>1</v>
      </c>
      <c r="W100" s="83">
        <v>1</v>
      </c>
      <c r="X100" s="83">
        <v>1</v>
      </c>
    </row>
    <row r="101" spans="1:24" s="58" customFormat="1" ht="12" x14ac:dyDescent="0.2">
      <c r="A101" s="83" t="s">
        <v>285</v>
      </c>
      <c r="B101" s="83">
        <v>2015</v>
      </c>
      <c r="C101" s="83" t="s">
        <v>46</v>
      </c>
      <c r="D101" s="83" t="s">
        <v>699</v>
      </c>
      <c r="E101" s="83" t="s">
        <v>60</v>
      </c>
      <c r="F101" s="83" t="s">
        <v>40</v>
      </c>
      <c r="G101" s="83" t="s">
        <v>61</v>
      </c>
      <c r="H101" s="83" t="s">
        <v>703</v>
      </c>
      <c r="I101" s="83" t="s">
        <v>253</v>
      </c>
      <c r="J101" s="83" t="s">
        <v>263</v>
      </c>
      <c r="K101" s="83" t="s">
        <v>261</v>
      </c>
      <c r="L101" s="83" t="s">
        <v>260</v>
      </c>
      <c r="M101" s="83" t="s">
        <v>683</v>
      </c>
      <c r="N101" s="83" t="s">
        <v>250</v>
      </c>
      <c r="O101" s="83" t="s">
        <v>459</v>
      </c>
      <c r="P101" s="83" t="str">
        <f t="shared" si="6"/>
        <v>Postzygotics-hybridXgraellsii-(H:BelgiumXCachadas)XAlloGra</v>
      </c>
      <c r="Q101" s="84">
        <v>42666</v>
      </c>
      <c r="R101" s="91" t="s">
        <v>68</v>
      </c>
      <c r="S101" s="90">
        <v>1.19</v>
      </c>
      <c r="T101" s="83" t="str">
        <f t="shared" si="7"/>
        <v>1.19XA.20</v>
      </c>
      <c r="U101" s="83">
        <v>1</v>
      </c>
      <c r="V101" s="83">
        <v>1</v>
      </c>
      <c r="W101" s="83">
        <v>1</v>
      </c>
      <c r="X101" s="83">
        <v>1</v>
      </c>
    </row>
    <row r="102" spans="1:24" s="58" customFormat="1" ht="12" x14ac:dyDescent="0.2">
      <c r="A102" s="83" t="s">
        <v>285</v>
      </c>
      <c r="B102" s="83">
        <v>2015</v>
      </c>
      <c r="C102" s="83" t="s">
        <v>46</v>
      </c>
      <c r="D102" s="83" t="s">
        <v>699</v>
      </c>
      <c r="E102" s="83" t="s">
        <v>60</v>
      </c>
      <c r="F102" s="83" t="s">
        <v>40</v>
      </c>
      <c r="G102" s="83" t="s">
        <v>61</v>
      </c>
      <c r="H102" s="83" t="s">
        <v>703</v>
      </c>
      <c r="I102" s="83" t="s">
        <v>253</v>
      </c>
      <c r="J102" s="83" t="s">
        <v>263</v>
      </c>
      <c r="K102" s="83" t="s">
        <v>261</v>
      </c>
      <c r="L102" s="83" t="s">
        <v>260</v>
      </c>
      <c r="M102" s="83" t="s">
        <v>683</v>
      </c>
      <c r="N102" s="83" t="s">
        <v>250</v>
      </c>
      <c r="O102" s="83" t="s">
        <v>459</v>
      </c>
      <c r="P102" s="83" t="str">
        <f t="shared" si="6"/>
        <v>Postzygotics-hybridXgraellsii-(H:BelgiumXCachadas)XAlloGra</v>
      </c>
      <c r="Q102" s="84">
        <v>42665</v>
      </c>
      <c r="R102" s="90" t="s">
        <v>68</v>
      </c>
      <c r="S102" s="90">
        <v>1.2</v>
      </c>
      <c r="T102" s="83" t="str">
        <f t="shared" si="7"/>
        <v>1.2XA.20</v>
      </c>
      <c r="U102" s="83">
        <v>1</v>
      </c>
      <c r="V102" s="83">
        <v>1</v>
      </c>
      <c r="W102" s="83">
        <v>1</v>
      </c>
      <c r="X102" s="83">
        <v>1</v>
      </c>
    </row>
    <row r="103" spans="1:24" s="58" customFormat="1" ht="12" x14ac:dyDescent="0.2">
      <c r="A103" s="83" t="s">
        <v>285</v>
      </c>
      <c r="B103" s="83">
        <v>2015</v>
      </c>
      <c r="C103" s="83" t="s">
        <v>46</v>
      </c>
      <c r="D103" s="83" t="s">
        <v>699</v>
      </c>
      <c r="E103" s="83" t="s">
        <v>60</v>
      </c>
      <c r="F103" s="83" t="s">
        <v>40</v>
      </c>
      <c r="G103" s="83" t="s">
        <v>61</v>
      </c>
      <c r="H103" s="83" t="s">
        <v>703</v>
      </c>
      <c r="I103" s="83" t="s">
        <v>253</v>
      </c>
      <c r="J103" s="83" t="s">
        <v>263</v>
      </c>
      <c r="K103" s="83" t="s">
        <v>261</v>
      </c>
      <c r="L103" s="83" t="s">
        <v>260</v>
      </c>
      <c r="M103" s="83" t="s">
        <v>683</v>
      </c>
      <c r="N103" s="83" t="s">
        <v>250</v>
      </c>
      <c r="O103" s="83" t="s">
        <v>459</v>
      </c>
      <c r="P103" s="83" t="str">
        <f t="shared" si="6"/>
        <v>Postzygotics-hybridXgraellsii-(H:BelgiumXCachadas)XAlloGra</v>
      </c>
      <c r="Q103" s="84">
        <v>42666</v>
      </c>
      <c r="R103" s="91" t="s">
        <v>68</v>
      </c>
      <c r="S103" s="90">
        <v>2.1</v>
      </c>
      <c r="T103" s="83" t="str">
        <f t="shared" si="7"/>
        <v>2.1XA.20</v>
      </c>
      <c r="U103" s="83">
        <v>1</v>
      </c>
      <c r="V103" s="83">
        <v>0</v>
      </c>
      <c r="W103" s="83">
        <v>0</v>
      </c>
      <c r="X103" s="83">
        <v>0</v>
      </c>
    </row>
    <row r="104" spans="1:24" s="58" customFormat="1" ht="12" x14ac:dyDescent="0.2">
      <c r="A104" s="83" t="s">
        <v>285</v>
      </c>
      <c r="B104" s="83">
        <v>2015</v>
      </c>
      <c r="C104" s="83" t="s">
        <v>46</v>
      </c>
      <c r="D104" s="83" t="s">
        <v>699</v>
      </c>
      <c r="E104" s="83" t="s">
        <v>60</v>
      </c>
      <c r="F104" s="83" t="s">
        <v>40</v>
      </c>
      <c r="G104" s="83" t="s">
        <v>61</v>
      </c>
      <c r="H104" s="83" t="s">
        <v>703</v>
      </c>
      <c r="I104" s="83" t="s">
        <v>253</v>
      </c>
      <c r="J104" s="83" t="s">
        <v>262</v>
      </c>
      <c r="K104" s="83" t="s">
        <v>261</v>
      </c>
      <c r="L104" s="83" t="s">
        <v>260</v>
      </c>
      <c r="M104" s="83" t="s">
        <v>683</v>
      </c>
      <c r="N104" s="83" t="s">
        <v>250</v>
      </c>
      <c r="O104" s="83" t="s">
        <v>459</v>
      </c>
      <c r="P104" s="83" t="str">
        <f t="shared" si="6"/>
        <v>Postzygotics-hybridXgraellsii-(H:BelgiumXCachadas)XAlloGra</v>
      </c>
      <c r="Q104" s="84">
        <v>42667</v>
      </c>
      <c r="R104" s="90" t="s">
        <v>112</v>
      </c>
      <c r="S104" s="90">
        <v>5.6</v>
      </c>
      <c r="T104" s="83" t="str">
        <f t="shared" si="7"/>
        <v>5.6XA.26</v>
      </c>
      <c r="U104" s="83">
        <v>1</v>
      </c>
      <c r="V104" s="83">
        <v>1</v>
      </c>
      <c r="W104" s="83">
        <v>1</v>
      </c>
      <c r="X104" s="83">
        <v>1</v>
      </c>
    </row>
    <row r="105" spans="1:24" s="58" customFormat="1" ht="12" x14ac:dyDescent="0.2">
      <c r="A105" s="83" t="s">
        <v>285</v>
      </c>
      <c r="B105" s="83">
        <v>2015</v>
      </c>
      <c r="C105" s="83" t="s">
        <v>46</v>
      </c>
      <c r="D105" s="83" t="s">
        <v>699</v>
      </c>
      <c r="E105" s="83" t="s">
        <v>60</v>
      </c>
      <c r="F105" s="83" t="s">
        <v>40</v>
      </c>
      <c r="G105" s="83" t="s">
        <v>61</v>
      </c>
      <c r="H105" s="83" t="s">
        <v>703</v>
      </c>
      <c r="I105" s="83" t="s">
        <v>253</v>
      </c>
      <c r="J105" s="83" t="s">
        <v>262</v>
      </c>
      <c r="K105" s="83" t="s">
        <v>261</v>
      </c>
      <c r="L105" s="83" t="s">
        <v>260</v>
      </c>
      <c r="M105" s="83" t="s">
        <v>683</v>
      </c>
      <c r="N105" s="83" t="s">
        <v>250</v>
      </c>
      <c r="O105" s="83" t="s">
        <v>459</v>
      </c>
      <c r="P105" s="83" t="str">
        <f t="shared" si="6"/>
        <v>Postzygotics-hybridXgraellsii-(H:BelgiumXCachadas)XAlloGra</v>
      </c>
      <c r="Q105" s="84">
        <v>42667</v>
      </c>
      <c r="R105" s="90" t="s">
        <v>113</v>
      </c>
      <c r="S105" s="90">
        <v>4.2</v>
      </c>
      <c r="T105" s="83" t="str">
        <f t="shared" si="7"/>
        <v>4.2XA.27</v>
      </c>
      <c r="U105" s="83">
        <v>2</v>
      </c>
      <c r="V105" s="83">
        <v>1</v>
      </c>
      <c r="W105" s="83">
        <v>1</v>
      </c>
      <c r="X105" s="83">
        <v>1</v>
      </c>
    </row>
    <row r="106" spans="1:24" s="58" customFormat="1" ht="12" x14ac:dyDescent="0.2">
      <c r="A106" s="83" t="s">
        <v>285</v>
      </c>
      <c r="B106" s="83">
        <v>2015</v>
      </c>
      <c r="C106" s="83" t="s">
        <v>46</v>
      </c>
      <c r="D106" s="83" t="s">
        <v>699</v>
      </c>
      <c r="E106" s="83" t="s">
        <v>60</v>
      </c>
      <c r="F106" s="83" t="s">
        <v>40</v>
      </c>
      <c r="G106" s="83" t="s">
        <v>61</v>
      </c>
      <c r="H106" s="83" t="s">
        <v>703</v>
      </c>
      <c r="I106" s="83" t="s">
        <v>253</v>
      </c>
      <c r="J106" s="83" t="s">
        <v>263</v>
      </c>
      <c r="K106" s="83" t="s">
        <v>261</v>
      </c>
      <c r="L106" s="83" t="s">
        <v>260</v>
      </c>
      <c r="M106" s="83" t="s">
        <v>683</v>
      </c>
      <c r="N106" s="83" t="s">
        <v>250</v>
      </c>
      <c r="O106" s="83" t="s">
        <v>459</v>
      </c>
      <c r="P106" s="83" t="str">
        <f t="shared" si="6"/>
        <v>Postzygotics-hybridXgraellsii-(H:BelgiumXCachadas)XAlloGra</v>
      </c>
      <c r="Q106" s="84">
        <v>42639</v>
      </c>
      <c r="R106" s="90" t="s">
        <v>76</v>
      </c>
      <c r="S106" s="90">
        <v>3.2</v>
      </c>
      <c r="T106" s="83" t="str">
        <f t="shared" si="7"/>
        <v>3.2XA.3</v>
      </c>
      <c r="U106" s="83">
        <v>1</v>
      </c>
      <c r="V106" s="83">
        <v>1</v>
      </c>
      <c r="W106" s="83"/>
      <c r="X106" s="83">
        <v>1</v>
      </c>
    </row>
    <row r="107" spans="1:24" s="58" customFormat="1" ht="12" x14ac:dyDescent="0.2">
      <c r="A107" s="83" t="s">
        <v>285</v>
      </c>
      <c r="B107" s="83">
        <v>2015</v>
      </c>
      <c r="C107" s="83" t="s">
        <v>46</v>
      </c>
      <c r="D107" s="83" t="s">
        <v>699</v>
      </c>
      <c r="E107" s="83" t="s">
        <v>60</v>
      </c>
      <c r="F107" s="83" t="s">
        <v>40</v>
      </c>
      <c r="G107" s="83" t="s">
        <v>61</v>
      </c>
      <c r="H107" s="83" t="s">
        <v>703</v>
      </c>
      <c r="I107" s="83" t="s">
        <v>253</v>
      </c>
      <c r="J107" s="83" t="s">
        <v>263</v>
      </c>
      <c r="K107" s="83" t="s">
        <v>261</v>
      </c>
      <c r="L107" s="83" t="s">
        <v>260</v>
      </c>
      <c r="M107" s="83" t="s">
        <v>683</v>
      </c>
      <c r="N107" s="83" t="s">
        <v>250</v>
      </c>
      <c r="O107" s="83" t="s">
        <v>459</v>
      </c>
      <c r="P107" s="83" t="str">
        <f t="shared" si="6"/>
        <v>Postzygotics-hybridXgraellsii-(H:BelgiumXCachadas)XAlloGra</v>
      </c>
      <c r="Q107" s="84">
        <v>42639</v>
      </c>
      <c r="R107" s="90" t="s">
        <v>76</v>
      </c>
      <c r="S107" s="90">
        <v>3.3</v>
      </c>
      <c r="T107" s="83" t="str">
        <f t="shared" si="7"/>
        <v>3.3XA.3</v>
      </c>
      <c r="U107" s="83">
        <v>1</v>
      </c>
      <c r="V107" s="83">
        <v>0</v>
      </c>
      <c r="W107" s="83"/>
      <c r="X107" s="83">
        <v>0</v>
      </c>
    </row>
    <row r="108" spans="1:24" s="58" customFormat="1" ht="12" x14ac:dyDescent="0.2">
      <c r="A108" s="83" t="s">
        <v>285</v>
      </c>
      <c r="B108" s="83">
        <v>2015</v>
      </c>
      <c r="C108" s="83" t="s">
        <v>46</v>
      </c>
      <c r="D108" s="83" t="s">
        <v>699</v>
      </c>
      <c r="E108" s="83" t="s">
        <v>60</v>
      </c>
      <c r="F108" s="83" t="s">
        <v>40</v>
      </c>
      <c r="G108" s="83" t="s">
        <v>61</v>
      </c>
      <c r="H108" s="83" t="s">
        <v>703</v>
      </c>
      <c r="I108" s="83" t="s">
        <v>253</v>
      </c>
      <c r="J108" s="83" t="s">
        <v>263</v>
      </c>
      <c r="K108" s="83" t="s">
        <v>261</v>
      </c>
      <c r="L108" s="83" t="s">
        <v>260</v>
      </c>
      <c r="M108" s="83" t="s">
        <v>683</v>
      </c>
      <c r="N108" s="83" t="s">
        <v>250</v>
      </c>
      <c r="O108" s="83" t="s">
        <v>459</v>
      </c>
      <c r="P108" s="83" t="str">
        <f t="shared" si="6"/>
        <v>Postzygotics-hybridXgraellsii-(H:BelgiumXCachadas)XAlloGra</v>
      </c>
      <c r="Q108" s="84">
        <v>42641</v>
      </c>
      <c r="R108" s="90" t="s">
        <v>90</v>
      </c>
      <c r="S108" s="90">
        <v>4.0999999999999996</v>
      </c>
      <c r="T108" s="83" t="str">
        <f t="shared" si="7"/>
        <v>4.1XA.5</v>
      </c>
      <c r="U108" s="83">
        <v>1</v>
      </c>
      <c r="V108" s="83">
        <v>1</v>
      </c>
      <c r="W108" s="83"/>
      <c r="X108" s="83">
        <v>1</v>
      </c>
    </row>
    <row r="109" spans="1:24" s="58" customFormat="1" ht="12" x14ac:dyDescent="0.2">
      <c r="A109" s="83" t="s">
        <v>285</v>
      </c>
      <c r="B109" s="83">
        <v>2015</v>
      </c>
      <c r="C109" s="83" t="s">
        <v>46</v>
      </c>
      <c r="D109" s="83" t="s">
        <v>699</v>
      </c>
      <c r="E109" s="83" t="s">
        <v>60</v>
      </c>
      <c r="F109" s="83" t="s">
        <v>40</v>
      </c>
      <c r="G109" s="83" t="s">
        <v>61</v>
      </c>
      <c r="H109" s="83" t="s">
        <v>703</v>
      </c>
      <c r="I109" s="83" t="s">
        <v>253</v>
      </c>
      <c r="J109" s="83" t="s">
        <v>263</v>
      </c>
      <c r="K109" s="83" t="s">
        <v>261</v>
      </c>
      <c r="L109" s="83" t="s">
        <v>260</v>
      </c>
      <c r="M109" s="83" t="s">
        <v>683</v>
      </c>
      <c r="N109" s="83" t="s">
        <v>250</v>
      </c>
      <c r="O109" s="83" t="s">
        <v>459</v>
      </c>
      <c r="P109" s="83" t="str">
        <f t="shared" si="6"/>
        <v>Postzygotics-hybridXgraellsii-(H:BelgiumXCachadas)XAlloGra</v>
      </c>
      <c r="Q109" s="84">
        <v>42643</v>
      </c>
      <c r="R109" s="90" t="s">
        <v>79</v>
      </c>
      <c r="S109" s="90">
        <v>3.3</v>
      </c>
      <c r="T109" s="83" t="str">
        <f t="shared" si="7"/>
        <v>3.3XA.6</v>
      </c>
      <c r="U109" s="83">
        <v>1</v>
      </c>
      <c r="V109" s="83">
        <v>1</v>
      </c>
      <c r="W109" s="83">
        <v>6</v>
      </c>
      <c r="X109" s="83">
        <v>1</v>
      </c>
    </row>
    <row r="110" spans="1:24" s="58" customFormat="1" ht="12" x14ac:dyDescent="0.2">
      <c r="A110" s="83" t="s">
        <v>285</v>
      </c>
      <c r="B110" s="83">
        <v>2015</v>
      </c>
      <c r="C110" s="83" t="s">
        <v>46</v>
      </c>
      <c r="D110" s="83" t="s">
        <v>699</v>
      </c>
      <c r="E110" s="83" t="s">
        <v>60</v>
      </c>
      <c r="F110" s="83" t="s">
        <v>40</v>
      </c>
      <c r="G110" s="83" t="s">
        <v>61</v>
      </c>
      <c r="H110" s="83" t="s">
        <v>703</v>
      </c>
      <c r="I110" s="58" t="s">
        <v>253</v>
      </c>
      <c r="J110" s="83" t="s">
        <v>262</v>
      </c>
      <c r="K110" s="83" t="s">
        <v>261</v>
      </c>
      <c r="L110" s="83" t="s">
        <v>260</v>
      </c>
      <c r="M110" s="83" t="s">
        <v>683</v>
      </c>
      <c r="N110" s="83" t="s">
        <v>250</v>
      </c>
      <c r="O110" s="83" t="s">
        <v>459</v>
      </c>
      <c r="P110" s="83" t="str">
        <f t="shared" si="6"/>
        <v>Postzygotics-hybridXgraellsii-(H:BelgiumXCachadas)XAlloGra</v>
      </c>
      <c r="Q110" s="84">
        <v>42643</v>
      </c>
      <c r="R110" s="90" t="s">
        <v>79</v>
      </c>
      <c r="S110" s="90">
        <v>5.6</v>
      </c>
      <c r="T110" s="83" t="str">
        <f t="shared" si="7"/>
        <v>5.6XA.6</v>
      </c>
      <c r="U110" s="83">
        <v>3</v>
      </c>
      <c r="V110" s="83">
        <v>1</v>
      </c>
      <c r="W110" s="83">
        <v>3</v>
      </c>
      <c r="X110" s="83">
        <v>1</v>
      </c>
    </row>
    <row r="111" spans="1:24" s="58" customFormat="1" ht="12" x14ac:dyDescent="0.2">
      <c r="A111" s="83" t="s">
        <v>285</v>
      </c>
      <c r="B111" s="83">
        <v>2015</v>
      </c>
      <c r="C111" s="83" t="s">
        <v>46</v>
      </c>
      <c r="D111" s="83" t="s">
        <v>699</v>
      </c>
      <c r="E111" s="83" t="s">
        <v>60</v>
      </c>
      <c r="F111" s="83" t="s">
        <v>40</v>
      </c>
      <c r="G111" s="83" t="s">
        <v>61</v>
      </c>
      <c r="H111" s="83" t="s">
        <v>703</v>
      </c>
      <c r="I111" s="83" t="s">
        <v>259</v>
      </c>
      <c r="J111" s="83" t="s">
        <v>263</v>
      </c>
      <c r="K111" s="83" t="s">
        <v>261</v>
      </c>
      <c r="L111" s="83" t="s">
        <v>260</v>
      </c>
      <c r="M111" s="83" t="s">
        <v>683</v>
      </c>
      <c r="N111" s="83" t="s">
        <v>250</v>
      </c>
      <c r="O111" s="83" t="s">
        <v>459</v>
      </c>
      <c r="P111" s="83" t="str">
        <f t="shared" si="6"/>
        <v>Postzygotics-hybridXgraellsii-(H:BelgiumXCachadas)XAlloGra</v>
      </c>
      <c r="Q111" s="84">
        <v>42662</v>
      </c>
      <c r="R111" s="90" t="s">
        <v>472</v>
      </c>
      <c r="S111" s="90">
        <v>2.14</v>
      </c>
      <c r="T111" s="83" t="str">
        <f t="shared" si="7"/>
        <v>2.14XA.18</v>
      </c>
      <c r="U111" s="83">
        <v>1</v>
      </c>
      <c r="V111" s="83">
        <v>1</v>
      </c>
      <c r="W111" s="83">
        <v>1</v>
      </c>
      <c r="X111" s="83">
        <v>1</v>
      </c>
    </row>
    <row r="112" spans="1:24" s="58" customFormat="1" ht="12" x14ac:dyDescent="0.2">
      <c r="A112" s="83" t="s">
        <v>285</v>
      </c>
      <c r="B112" s="83">
        <v>2015</v>
      </c>
      <c r="C112" s="83" t="s">
        <v>46</v>
      </c>
      <c r="D112" s="83" t="s">
        <v>699</v>
      </c>
      <c r="E112" s="83" t="s">
        <v>262</v>
      </c>
      <c r="F112" s="83" t="s">
        <v>261</v>
      </c>
      <c r="G112" s="83" t="s">
        <v>260</v>
      </c>
      <c r="H112" s="83" t="s">
        <v>683</v>
      </c>
      <c r="I112" s="83" t="s">
        <v>259</v>
      </c>
      <c r="J112" s="83" t="s">
        <v>262</v>
      </c>
      <c r="K112" s="83" t="s">
        <v>261</v>
      </c>
      <c r="L112" s="83" t="s">
        <v>260</v>
      </c>
      <c r="M112" s="83" t="s">
        <v>683</v>
      </c>
      <c r="N112" s="83" t="s">
        <v>266</v>
      </c>
      <c r="O112" s="83" t="s">
        <v>457</v>
      </c>
      <c r="P112" s="83" t="str">
        <f t="shared" si="6"/>
        <v>Postzygotics-hybridXhybrid-(H:BelgiumXCachadas)X(H:BelgiumXCachadas)</v>
      </c>
      <c r="Q112" s="84">
        <v>42665</v>
      </c>
      <c r="R112" s="90">
        <v>1.1000000000000001</v>
      </c>
      <c r="S112" s="90">
        <v>5.1100000000000003</v>
      </c>
      <c r="T112" s="83" t="str">
        <f t="shared" si="7"/>
        <v>5.11X1.1</v>
      </c>
      <c r="U112" s="83">
        <v>1</v>
      </c>
      <c r="V112" s="83">
        <v>1</v>
      </c>
      <c r="W112" s="83">
        <v>1</v>
      </c>
      <c r="X112" s="83">
        <v>1</v>
      </c>
    </row>
    <row r="113" spans="1:24" s="58" customFormat="1" ht="12" x14ac:dyDescent="0.2">
      <c r="A113" s="83" t="s">
        <v>285</v>
      </c>
      <c r="B113" s="83">
        <v>2015</v>
      </c>
      <c r="C113" s="83" t="s">
        <v>46</v>
      </c>
      <c r="D113" s="83" t="s">
        <v>699</v>
      </c>
      <c r="E113" s="83" t="s">
        <v>262</v>
      </c>
      <c r="F113" s="83" t="s">
        <v>261</v>
      </c>
      <c r="G113" s="83" t="s">
        <v>260</v>
      </c>
      <c r="H113" s="83" t="s">
        <v>683</v>
      </c>
      <c r="I113" s="83" t="s">
        <v>259</v>
      </c>
      <c r="J113" s="83" t="s">
        <v>263</v>
      </c>
      <c r="K113" s="83" t="s">
        <v>261</v>
      </c>
      <c r="L113" s="83" t="s">
        <v>260</v>
      </c>
      <c r="M113" s="83" t="s">
        <v>683</v>
      </c>
      <c r="N113" s="83" t="s">
        <v>266</v>
      </c>
      <c r="O113" s="83" t="s">
        <v>457</v>
      </c>
      <c r="P113" s="83" t="str">
        <f t="shared" si="6"/>
        <v>Postzygotics-hybridXhybrid-(H:BelgiumXCachadas)X(H:BelgiumXCachadas)</v>
      </c>
      <c r="Q113" s="84">
        <v>42669</v>
      </c>
      <c r="R113" s="90">
        <v>1.1299999999999999</v>
      </c>
      <c r="S113" s="90">
        <v>2.11</v>
      </c>
      <c r="T113" s="83" t="str">
        <f t="shared" si="7"/>
        <v>2.11X1.13</v>
      </c>
      <c r="U113" s="83">
        <v>1</v>
      </c>
      <c r="V113" s="83">
        <v>1</v>
      </c>
      <c r="W113" s="83">
        <v>1</v>
      </c>
      <c r="X113" s="83">
        <v>1</v>
      </c>
    </row>
    <row r="114" spans="1:24" s="58" customFormat="1" ht="12" x14ac:dyDescent="0.2">
      <c r="A114" s="83" t="s">
        <v>285</v>
      </c>
      <c r="B114" s="83">
        <v>2015</v>
      </c>
      <c r="C114" s="83" t="s">
        <v>46</v>
      </c>
      <c r="D114" s="83" t="s">
        <v>699</v>
      </c>
      <c r="E114" s="83" t="s">
        <v>262</v>
      </c>
      <c r="F114" s="83" t="s">
        <v>261</v>
      </c>
      <c r="G114" s="83" t="s">
        <v>260</v>
      </c>
      <c r="H114" s="83" t="s">
        <v>683</v>
      </c>
      <c r="I114" s="83" t="s">
        <v>259</v>
      </c>
      <c r="J114" s="83" t="s">
        <v>263</v>
      </c>
      <c r="K114" s="83" t="s">
        <v>261</v>
      </c>
      <c r="L114" s="83" t="s">
        <v>260</v>
      </c>
      <c r="M114" s="83" t="s">
        <v>683</v>
      </c>
      <c r="N114" s="83" t="s">
        <v>266</v>
      </c>
      <c r="O114" s="83" t="s">
        <v>457</v>
      </c>
      <c r="P114" s="83" t="str">
        <f t="shared" si="6"/>
        <v>Postzygotics-hybridXhybrid-(H:BelgiumXCachadas)X(H:BelgiumXCachadas)</v>
      </c>
      <c r="Q114" s="84">
        <v>42657</v>
      </c>
      <c r="R114" s="90">
        <v>1.2</v>
      </c>
      <c r="S114" s="90">
        <v>1.1399999999999999</v>
      </c>
      <c r="T114" s="83" t="str">
        <f t="shared" si="7"/>
        <v>1.14X1.2</v>
      </c>
      <c r="U114" s="83">
        <v>1</v>
      </c>
      <c r="V114" s="83">
        <v>1</v>
      </c>
      <c r="W114" s="83">
        <v>1</v>
      </c>
      <c r="X114" s="83">
        <v>1</v>
      </c>
    </row>
    <row r="115" spans="1:24" s="58" customFormat="1" ht="12" x14ac:dyDescent="0.2">
      <c r="A115" s="83" t="s">
        <v>285</v>
      </c>
      <c r="B115" s="83">
        <v>2015</v>
      </c>
      <c r="C115" s="83" t="s">
        <v>46</v>
      </c>
      <c r="D115" s="83" t="s">
        <v>699</v>
      </c>
      <c r="E115" s="83" t="s">
        <v>262</v>
      </c>
      <c r="F115" s="83" t="s">
        <v>261</v>
      </c>
      <c r="G115" s="83" t="s">
        <v>260</v>
      </c>
      <c r="H115" s="83" t="s">
        <v>683</v>
      </c>
      <c r="I115" s="83" t="s">
        <v>259</v>
      </c>
      <c r="J115" s="83" t="s">
        <v>263</v>
      </c>
      <c r="K115" s="83" t="s">
        <v>261</v>
      </c>
      <c r="L115" s="83" t="s">
        <v>260</v>
      </c>
      <c r="M115" s="83" t="s">
        <v>683</v>
      </c>
      <c r="N115" s="83" t="s">
        <v>266</v>
      </c>
      <c r="O115" s="83" t="s">
        <v>457</v>
      </c>
      <c r="P115" s="83" t="str">
        <f t="shared" si="6"/>
        <v>Postzygotics-hybridXhybrid-(H:BelgiumXCachadas)X(H:BelgiumXCachadas)</v>
      </c>
      <c r="Q115" s="84">
        <v>42659</v>
      </c>
      <c r="R115" s="90">
        <v>1.3</v>
      </c>
      <c r="S115" s="90">
        <v>1.1399999999999999</v>
      </c>
      <c r="T115" s="83" t="str">
        <f t="shared" si="7"/>
        <v>1.14X1.3</v>
      </c>
      <c r="U115" s="83">
        <v>2</v>
      </c>
      <c r="V115" s="83">
        <v>1</v>
      </c>
      <c r="W115" s="83">
        <v>1</v>
      </c>
      <c r="X115" s="83">
        <v>1</v>
      </c>
    </row>
    <row r="116" spans="1:24" s="58" customFormat="1" ht="12" x14ac:dyDescent="0.2">
      <c r="A116" s="83" t="s">
        <v>285</v>
      </c>
      <c r="B116" s="83">
        <v>2015</v>
      </c>
      <c r="C116" s="83" t="s">
        <v>46</v>
      </c>
      <c r="D116" s="83" t="s">
        <v>699</v>
      </c>
      <c r="E116" s="83" t="s">
        <v>262</v>
      </c>
      <c r="F116" s="83" t="s">
        <v>261</v>
      </c>
      <c r="G116" s="83" t="s">
        <v>260</v>
      </c>
      <c r="H116" s="83" t="s">
        <v>683</v>
      </c>
      <c r="I116" s="83" t="s">
        <v>259</v>
      </c>
      <c r="J116" s="83" t="s">
        <v>263</v>
      </c>
      <c r="K116" s="83" t="s">
        <v>261</v>
      </c>
      <c r="L116" s="83" t="s">
        <v>260</v>
      </c>
      <c r="M116" s="83" t="s">
        <v>683</v>
      </c>
      <c r="N116" s="83" t="s">
        <v>266</v>
      </c>
      <c r="O116" s="83" t="s">
        <v>457</v>
      </c>
      <c r="P116" s="83" t="str">
        <f t="shared" si="6"/>
        <v>Postzygotics-hybridXhybrid-(H:BelgiumXCachadas)X(H:BelgiumXCachadas)</v>
      </c>
      <c r="Q116" s="84">
        <v>42670</v>
      </c>
      <c r="R116" s="90">
        <v>1.4</v>
      </c>
      <c r="S116" s="90">
        <v>2.11</v>
      </c>
      <c r="T116" s="83" t="str">
        <f t="shared" si="7"/>
        <v>2.11X1.4</v>
      </c>
      <c r="U116" s="83">
        <v>1</v>
      </c>
      <c r="V116" s="83">
        <v>1</v>
      </c>
      <c r="W116" s="83">
        <v>1</v>
      </c>
      <c r="X116" s="83">
        <v>1</v>
      </c>
    </row>
    <row r="117" spans="1:24" s="58" customFormat="1" ht="12" x14ac:dyDescent="0.2">
      <c r="A117" s="83" t="s">
        <v>285</v>
      </c>
      <c r="B117" s="83">
        <v>2015</v>
      </c>
      <c r="C117" s="83" t="s">
        <v>46</v>
      </c>
      <c r="D117" s="83" t="s">
        <v>699</v>
      </c>
      <c r="E117" s="83" t="s">
        <v>262</v>
      </c>
      <c r="F117" s="83" t="s">
        <v>261</v>
      </c>
      <c r="G117" s="83" t="s">
        <v>260</v>
      </c>
      <c r="H117" s="83" t="s">
        <v>683</v>
      </c>
      <c r="I117" s="83" t="s">
        <v>259</v>
      </c>
      <c r="J117" s="83" t="s">
        <v>263</v>
      </c>
      <c r="K117" s="83" t="s">
        <v>261</v>
      </c>
      <c r="L117" s="83" t="s">
        <v>260</v>
      </c>
      <c r="M117" s="83" t="s">
        <v>683</v>
      </c>
      <c r="N117" s="83" t="s">
        <v>266</v>
      </c>
      <c r="O117" s="83" t="s">
        <v>457</v>
      </c>
      <c r="P117" s="83" t="str">
        <f t="shared" si="6"/>
        <v>Postzygotics-hybridXhybrid-(H:BelgiumXCachadas)X(H:BelgiumXCachadas)</v>
      </c>
      <c r="Q117" s="84">
        <v>42661</v>
      </c>
      <c r="R117" s="90">
        <v>1.6</v>
      </c>
      <c r="S117" s="90">
        <v>1.4</v>
      </c>
      <c r="T117" s="83" t="str">
        <f t="shared" si="7"/>
        <v>1.4X1.6</v>
      </c>
      <c r="U117" s="83">
        <v>1</v>
      </c>
      <c r="V117" s="83">
        <v>1</v>
      </c>
      <c r="W117" s="83">
        <v>1</v>
      </c>
      <c r="X117" s="83">
        <v>1</v>
      </c>
    </row>
    <row r="118" spans="1:24" s="58" customFormat="1" ht="12" x14ac:dyDescent="0.2">
      <c r="A118" s="83" t="s">
        <v>285</v>
      </c>
      <c r="B118" s="83">
        <v>2015</v>
      </c>
      <c r="C118" s="83" t="s">
        <v>46</v>
      </c>
      <c r="D118" s="83" t="s">
        <v>699</v>
      </c>
      <c r="E118" s="83" t="s">
        <v>262</v>
      </c>
      <c r="F118" s="83" t="s">
        <v>261</v>
      </c>
      <c r="G118" s="83" t="s">
        <v>260</v>
      </c>
      <c r="H118" s="83" t="s">
        <v>683</v>
      </c>
      <c r="I118" s="83" t="s">
        <v>253</v>
      </c>
      <c r="J118" s="83" t="s">
        <v>263</v>
      </c>
      <c r="K118" s="83" t="s">
        <v>261</v>
      </c>
      <c r="L118" s="83" t="s">
        <v>260</v>
      </c>
      <c r="M118" s="83" t="s">
        <v>683</v>
      </c>
      <c r="N118" s="83" t="s">
        <v>266</v>
      </c>
      <c r="O118" s="83" t="s">
        <v>457</v>
      </c>
      <c r="P118" s="83" t="str">
        <f t="shared" si="6"/>
        <v>Postzygotics-hybridXhybrid-(H:BelgiumXCachadas)X(H:BelgiumXCachadas)</v>
      </c>
      <c r="Q118" s="84">
        <v>42671</v>
      </c>
      <c r="R118" s="90">
        <v>2.14</v>
      </c>
      <c r="S118" s="90">
        <v>2.16</v>
      </c>
      <c r="T118" s="83" t="str">
        <f t="shared" si="7"/>
        <v>2.16X2.14</v>
      </c>
      <c r="U118" s="83">
        <v>1</v>
      </c>
      <c r="V118" s="83">
        <v>1</v>
      </c>
      <c r="W118" s="83">
        <v>1</v>
      </c>
      <c r="X118" s="83">
        <v>1</v>
      </c>
    </row>
    <row r="119" spans="1:24" s="58" customFormat="1" ht="12" x14ac:dyDescent="0.2">
      <c r="A119" s="83" t="s">
        <v>285</v>
      </c>
      <c r="B119" s="83">
        <v>2016</v>
      </c>
      <c r="C119" s="83" t="s">
        <v>46</v>
      </c>
      <c r="D119" s="83" t="s">
        <v>699</v>
      </c>
      <c r="E119" s="83" t="s">
        <v>262</v>
      </c>
      <c r="F119" s="83" t="s">
        <v>261</v>
      </c>
      <c r="G119" s="83" t="s">
        <v>260</v>
      </c>
      <c r="H119" s="83" t="s">
        <v>683</v>
      </c>
      <c r="I119" s="83" t="s">
        <v>259</v>
      </c>
      <c r="J119" s="83" t="s">
        <v>263</v>
      </c>
      <c r="K119" s="83" t="s">
        <v>261</v>
      </c>
      <c r="L119" s="83" t="s">
        <v>260</v>
      </c>
      <c r="M119" s="83" t="s">
        <v>683</v>
      </c>
      <c r="N119" s="83" t="s">
        <v>266</v>
      </c>
      <c r="O119" s="83" t="s">
        <v>457</v>
      </c>
      <c r="P119" s="83" t="str">
        <f t="shared" si="6"/>
        <v>Postzygotics-hybridXhybrid-(H:BelgiumXCachadas)X(H:BelgiumXCachadas)</v>
      </c>
      <c r="Q119" s="84">
        <v>42666</v>
      </c>
      <c r="R119" s="91">
        <v>2.1800000000000002</v>
      </c>
      <c r="S119" s="90">
        <v>2.11</v>
      </c>
      <c r="T119" s="83" t="str">
        <f t="shared" si="7"/>
        <v>2.11X2.18</v>
      </c>
      <c r="U119" s="83">
        <v>1</v>
      </c>
      <c r="V119" s="83">
        <v>1</v>
      </c>
      <c r="W119" s="83">
        <v>2</v>
      </c>
      <c r="X119" s="83">
        <v>0</v>
      </c>
    </row>
    <row r="120" spans="1:24" s="58" customFormat="1" ht="12" x14ac:dyDescent="0.2">
      <c r="A120" s="83" t="s">
        <v>285</v>
      </c>
      <c r="B120" s="83">
        <v>2015</v>
      </c>
      <c r="C120" s="83" t="s">
        <v>46</v>
      </c>
      <c r="D120" s="83" t="s">
        <v>699</v>
      </c>
      <c r="E120" s="83" t="s">
        <v>262</v>
      </c>
      <c r="F120" s="83" t="s">
        <v>261</v>
      </c>
      <c r="G120" s="83" t="s">
        <v>260</v>
      </c>
      <c r="H120" s="83" t="s">
        <v>683</v>
      </c>
      <c r="I120" s="83" t="s">
        <v>258</v>
      </c>
      <c r="J120" s="83" t="s">
        <v>263</v>
      </c>
      <c r="K120" s="83" t="s">
        <v>261</v>
      </c>
      <c r="L120" s="83" t="s">
        <v>260</v>
      </c>
      <c r="M120" s="83" t="s">
        <v>683</v>
      </c>
      <c r="N120" s="83" t="s">
        <v>266</v>
      </c>
      <c r="O120" s="83" t="s">
        <v>457</v>
      </c>
      <c r="P120" s="83" t="str">
        <f t="shared" si="6"/>
        <v>Postzygotics-hybridXhybrid-(H:BelgiumXCachadas)X(H:BelgiumXCachadas)</v>
      </c>
      <c r="Q120" s="84">
        <v>42660</v>
      </c>
      <c r="R120" s="90">
        <v>2.8</v>
      </c>
      <c r="S120" s="90">
        <v>2.7</v>
      </c>
      <c r="T120" s="83" t="str">
        <f t="shared" si="7"/>
        <v>2.7X2.8</v>
      </c>
      <c r="U120" s="83">
        <v>1</v>
      </c>
      <c r="V120" s="83">
        <v>1</v>
      </c>
      <c r="W120" s="83">
        <v>1</v>
      </c>
      <c r="X120" s="83">
        <v>1</v>
      </c>
    </row>
    <row r="121" spans="1:24" s="58" customFormat="1" ht="12" x14ac:dyDescent="0.2">
      <c r="A121" s="83" t="s">
        <v>285</v>
      </c>
      <c r="B121" s="83">
        <v>2015</v>
      </c>
      <c r="C121" s="83" t="s">
        <v>46</v>
      </c>
      <c r="D121" s="83" t="s">
        <v>699</v>
      </c>
      <c r="E121" s="83" t="s">
        <v>262</v>
      </c>
      <c r="F121" s="83" t="s">
        <v>261</v>
      </c>
      <c r="G121" s="83" t="s">
        <v>260</v>
      </c>
      <c r="H121" s="83" t="s">
        <v>683</v>
      </c>
      <c r="I121" s="83" t="s">
        <v>253</v>
      </c>
      <c r="J121" s="83" t="s">
        <v>262</v>
      </c>
      <c r="K121" s="83" t="s">
        <v>261</v>
      </c>
      <c r="L121" s="83" t="s">
        <v>260</v>
      </c>
      <c r="M121" s="83" t="s">
        <v>683</v>
      </c>
      <c r="N121" s="83" t="s">
        <v>266</v>
      </c>
      <c r="O121" s="83" t="s">
        <v>457</v>
      </c>
      <c r="P121" s="83" t="str">
        <f t="shared" si="6"/>
        <v>Postzygotics-hybridXhybrid-(H:BelgiumXCachadas)X(H:BelgiumXCachadas)</v>
      </c>
      <c r="Q121" s="84">
        <v>42663</v>
      </c>
      <c r="R121" s="90">
        <v>3.4</v>
      </c>
      <c r="S121" s="90">
        <v>5.1100000000000003</v>
      </c>
      <c r="T121" s="83" t="str">
        <f t="shared" si="7"/>
        <v>5.11X3.4</v>
      </c>
      <c r="U121" s="83">
        <v>1</v>
      </c>
      <c r="V121" s="83">
        <v>1</v>
      </c>
      <c r="W121" s="83">
        <v>1</v>
      </c>
      <c r="X121" s="83">
        <v>1</v>
      </c>
    </row>
    <row r="122" spans="1:24" s="58" customFormat="1" ht="12" x14ac:dyDescent="0.2">
      <c r="A122" s="83" t="s">
        <v>285</v>
      </c>
      <c r="B122" s="83">
        <v>2015</v>
      </c>
      <c r="C122" s="83" t="s">
        <v>46</v>
      </c>
      <c r="D122" s="83" t="s">
        <v>699</v>
      </c>
      <c r="E122" s="83" t="s">
        <v>262</v>
      </c>
      <c r="F122" s="83" t="s">
        <v>261</v>
      </c>
      <c r="G122" s="83" t="s">
        <v>260</v>
      </c>
      <c r="H122" s="83" t="s">
        <v>683</v>
      </c>
      <c r="I122" s="83" t="s">
        <v>253</v>
      </c>
      <c r="J122" s="83" t="s">
        <v>262</v>
      </c>
      <c r="K122" s="83" t="s">
        <v>261</v>
      </c>
      <c r="L122" s="83" t="s">
        <v>260</v>
      </c>
      <c r="M122" s="83" t="s">
        <v>683</v>
      </c>
      <c r="N122" s="83" t="s">
        <v>266</v>
      </c>
      <c r="O122" s="83" t="s">
        <v>457</v>
      </c>
      <c r="P122" s="83" t="str">
        <f t="shared" si="6"/>
        <v>Postzygotics-hybridXhybrid-(H:BelgiumXCachadas)X(H:BelgiumXCachadas)</v>
      </c>
      <c r="Q122" s="84">
        <v>42661</v>
      </c>
      <c r="R122" s="90">
        <v>4.5</v>
      </c>
      <c r="S122" s="90">
        <v>5.1100000000000003</v>
      </c>
      <c r="T122" s="83" t="str">
        <f t="shared" si="7"/>
        <v>5.11X4.5</v>
      </c>
      <c r="U122" s="83">
        <v>1</v>
      </c>
      <c r="V122" s="83">
        <v>1</v>
      </c>
      <c r="W122" s="83">
        <v>1</v>
      </c>
      <c r="X122" s="83">
        <v>1</v>
      </c>
    </row>
    <row r="123" spans="1:24" s="58" customFormat="1" ht="12" x14ac:dyDescent="0.2">
      <c r="A123" s="83" t="s">
        <v>285</v>
      </c>
      <c r="B123" s="83">
        <v>2015</v>
      </c>
      <c r="C123" s="83" t="s">
        <v>46</v>
      </c>
      <c r="D123" s="83" t="s">
        <v>699</v>
      </c>
      <c r="E123" s="83" t="s">
        <v>262</v>
      </c>
      <c r="F123" s="83" t="s">
        <v>261</v>
      </c>
      <c r="G123" s="83" t="s">
        <v>260</v>
      </c>
      <c r="H123" s="83" t="s">
        <v>683</v>
      </c>
      <c r="I123" s="83" t="s">
        <v>258</v>
      </c>
      <c r="J123" s="83" t="s">
        <v>263</v>
      </c>
      <c r="K123" s="83" t="s">
        <v>261</v>
      </c>
      <c r="L123" s="83" t="s">
        <v>260</v>
      </c>
      <c r="M123" s="83" t="s">
        <v>683</v>
      </c>
      <c r="N123" s="83" t="s">
        <v>266</v>
      </c>
      <c r="O123" s="83" t="s">
        <v>457</v>
      </c>
      <c r="P123" s="83" t="str">
        <f t="shared" si="6"/>
        <v>Postzygotics-hybridXhybrid-(H:BelgiumXCachadas)X(H:BelgiumXCachadas)</v>
      </c>
      <c r="Q123" s="84">
        <v>42660</v>
      </c>
      <c r="R123" s="90">
        <v>5.13</v>
      </c>
      <c r="S123" s="90">
        <v>2.14</v>
      </c>
      <c r="T123" s="83" t="str">
        <f t="shared" si="7"/>
        <v>2.14X5.13</v>
      </c>
      <c r="U123" s="83">
        <v>1</v>
      </c>
      <c r="V123" s="83">
        <v>1</v>
      </c>
      <c r="W123" s="83">
        <v>1</v>
      </c>
      <c r="X123" s="83">
        <v>1</v>
      </c>
    </row>
    <row r="124" spans="1:24" s="58" customFormat="1" ht="12" x14ac:dyDescent="0.2">
      <c r="A124" s="83" t="s">
        <v>285</v>
      </c>
      <c r="B124" s="83">
        <v>2015</v>
      </c>
      <c r="C124" s="83" t="s">
        <v>46</v>
      </c>
      <c r="D124" s="83" t="s">
        <v>699</v>
      </c>
      <c r="E124" s="83" t="s">
        <v>262</v>
      </c>
      <c r="F124" s="83" t="s">
        <v>261</v>
      </c>
      <c r="G124" s="83" t="s">
        <v>260</v>
      </c>
      <c r="H124" s="83" t="s">
        <v>683</v>
      </c>
      <c r="I124" s="83" t="s">
        <v>259</v>
      </c>
      <c r="J124" s="83" t="s">
        <v>262</v>
      </c>
      <c r="K124" s="83" t="s">
        <v>261</v>
      </c>
      <c r="L124" s="83" t="s">
        <v>260</v>
      </c>
      <c r="M124" s="83" t="s">
        <v>683</v>
      </c>
      <c r="N124" s="83" t="s">
        <v>266</v>
      </c>
      <c r="O124" s="83" t="s">
        <v>457</v>
      </c>
      <c r="P124" s="83" t="str">
        <f t="shared" si="6"/>
        <v>Postzygotics-hybridXhybrid-(H:BelgiumXCachadas)X(H:BelgiumXCachadas)</v>
      </c>
      <c r="Q124" s="84">
        <v>42666</v>
      </c>
      <c r="R124" s="90">
        <v>5.18</v>
      </c>
      <c r="S124" s="90">
        <v>5.16</v>
      </c>
      <c r="T124" s="83" t="str">
        <f t="shared" si="7"/>
        <v>5.16X5.18</v>
      </c>
      <c r="U124" s="83">
        <v>1</v>
      </c>
      <c r="V124" s="83">
        <v>1</v>
      </c>
      <c r="W124" s="83">
        <v>1</v>
      </c>
      <c r="X124" s="83">
        <v>1</v>
      </c>
    </row>
    <row r="125" spans="1:24" s="58" customFormat="1" ht="12" x14ac:dyDescent="0.2">
      <c r="A125" s="83" t="s">
        <v>285</v>
      </c>
      <c r="B125" s="83">
        <v>2015</v>
      </c>
      <c r="C125" s="83" t="s">
        <v>46</v>
      </c>
      <c r="D125" s="83" t="s">
        <v>699</v>
      </c>
      <c r="E125" s="83" t="s">
        <v>262</v>
      </c>
      <c r="F125" s="83" t="s">
        <v>261</v>
      </c>
      <c r="G125" s="83" t="s">
        <v>260</v>
      </c>
      <c r="H125" s="83" t="s">
        <v>683</v>
      </c>
      <c r="I125" s="83" t="s">
        <v>259</v>
      </c>
      <c r="J125" s="83" t="s">
        <v>263</v>
      </c>
      <c r="K125" s="83" t="s">
        <v>261</v>
      </c>
      <c r="L125" s="83" t="s">
        <v>260</v>
      </c>
      <c r="M125" s="83" t="s">
        <v>683</v>
      </c>
      <c r="N125" s="83" t="s">
        <v>266</v>
      </c>
      <c r="O125" s="83" t="s">
        <v>457</v>
      </c>
      <c r="P125" s="83" t="str">
        <f t="shared" si="6"/>
        <v>Postzygotics-hybridXhybrid-(H:BelgiumXCachadas)X(H:BelgiumXCachadas)</v>
      </c>
      <c r="Q125" s="84">
        <v>42638</v>
      </c>
      <c r="R125" s="90">
        <v>5.2</v>
      </c>
      <c r="S125" s="90">
        <v>3.2</v>
      </c>
      <c r="T125" s="83" t="str">
        <f t="shared" si="7"/>
        <v>3.2X5.2</v>
      </c>
      <c r="U125" s="83">
        <v>1</v>
      </c>
      <c r="V125" s="83">
        <v>1</v>
      </c>
      <c r="W125" s="83"/>
      <c r="X125" s="83">
        <v>1</v>
      </c>
    </row>
    <row r="126" spans="1:24" s="58" customFormat="1" ht="12" x14ac:dyDescent="0.2">
      <c r="A126" s="83" t="s">
        <v>285</v>
      </c>
      <c r="B126" s="83">
        <v>2015</v>
      </c>
      <c r="C126" s="83" t="s">
        <v>46</v>
      </c>
      <c r="D126" s="83" t="s">
        <v>699</v>
      </c>
      <c r="E126" s="83" t="s">
        <v>262</v>
      </c>
      <c r="F126" s="83" t="s">
        <v>261</v>
      </c>
      <c r="G126" s="83" t="s">
        <v>260</v>
      </c>
      <c r="H126" s="83" t="s">
        <v>683</v>
      </c>
      <c r="I126" s="83" t="s">
        <v>258</v>
      </c>
      <c r="J126" s="83" t="s">
        <v>263</v>
      </c>
      <c r="K126" s="83" t="s">
        <v>261</v>
      </c>
      <c r="L126" s="83" t="s">
        <v>260</v>
      </c>
      <c r="M126" s="83" t="s">
        <v>683</v>
      </c>
      <c r="N126" s="83" t="s">
        <v>266</v>
      </c>
      <c r="O126" s="83" t="s">
        <v>457</v>
      </c>
      <c r="P126" s="83" t="str">
        <f t="shared" si="6"/>
        <v>Postzygotics-hybridXhybrid-(H:BelgiumXCachadas)X(H:BelgiumXCachadas)</v>
      </c>
      <c r="Q126" s="84">
        <v>42638</v>
      </c>
      <c r="R126" s="90">
        <v>5.3</v>
      </c>
      <c r="S126" s="90">
        <v>4.0999999999999996</v>
      </c>
      <c r="T126" s="83" t="str">
        <f t="shared" si="7"/>
        <v>4.1X5.3</v>
      </c>
      <c r="U126" s="83">
        <v>1</v>
      </c>
      <c r="V126" s="83">
        <v>1</v>
      </c>
      <c r="W126" s="83"/>
      <c r="X126" s="83">
        <v>1</v>
      </c>
    </row>
    <row r="127" spans="1:24" s="58" customFormat="1" ht="12" x14ac:dyDescent="0.2">
      <c r="A127" s="83" t="s">
        <v>285</v>
      </c>
      <c r="B127" s="83">
        <v>2015</v>
      </c>
      <c r="C127" s="83" t="s">
        <v>46</v>
      </c>
      <c r="D127" s="83" t="s">
        <v>699</v>
      </c>
      <c r="E127" s="83" t="s">
        <v>262</v>
      </c>
      <c r="F127" s="83" t="s">
        <v>261</v>
      </c>
      <c r="G127" s="83" t="s">
        <v>260</v>
      </c>
      <c r="H127" s="83" t="s">
        <v>683</v>
      </c>
      <c r="I127" s="83" t="s">
        <v>253</v>
      </c>
      <c r="J127" s="83" t="s">
        <v>262</v>
      </c>
      <c r="K127" s="83" t="s">
        <v>261</v>
      </c>
      <c r="L127" s="83" t="s">
        <v>260</v>
      </c>
      <c r="M127" s="83" t="s">
        <v>683</v>
      </c>
      <c r="N127" s="83" t="s">
        <v>266</v>
      </c>
      <c r="O127" s="83" t="s">
        <v>457</v>
      </c>
      <c r="P127" s="83" t="str">
        <f t="shared" si="6"/>
        <v>Postzygotics-hybridXhybrid-(H:BelgiumXCachadas)X(H:BelgiumXCachadas)</v>
      </c>
      <c r="Q127" s="84">
        <v>42651</v>
      </c>
      <c r="R127" s="90">
        <v>5.9</v>
      </c>
      <c r="S127" s="90">
        <v>5.8</v>
      </c>
      <c r="T127" s="83" t="str">
        <f t="shared" si="7"/>
        <v>5.8X5.9</v>
      </c>
      <c r="U127" s="83">
        <v>1</v>
      </c>
      <c r="V127" s="83">
        <v>1</v>
      </c>
      <c r="W127" s="83">
        <v>1</v>
      </c>
      <c r="X127" s="83">
        <v>1</v>
      </c>
    </row>
    <row r="128" spans="1:24" s="58" customFormat="1" ht="12" x14ac:dyDescent="0.2">
      <c r="A128" s="83" t="s">
        <v>285</v>
      </c>
      <c r="B128" s="83">
        <v>2015</v>
      </c>
      <c r="C128" s="83" t="s">
        <v>46</v>
      </c>
      <c r="D128" s="83" t="s">
        <v>699</v>
      </c>
      <c r="E128" s="83" t="s">
        <v>262</v>
      </c>
      <c r="F128" s="83" t="s">
        <v>261</v>
      </c>
      <c r="G128" s="83" t="s">
        <v>260</v>
      </c>
      <c r="H128" s="83" t="s">
        <v>683</v>
      </c>
      <c r="I128" s="83" t="s">
        <v>258</v>
      </c>
      <c r="J128" s="83" t="s">
        <v>262</v>
      </c>
      <c r="K128" s="83" t="s">
        <v>261</v>
      </c>
      <c r="L128" s="83" t="s">
        <v>260</v>
      </c>
      <c r="M128" s="83" t="s">
        <v>683</v>
      </c>
      <c r="N128" s="83" t="s">
        <v>266</v>
      </c>
      <c r="O128" s="83" t="s">
        <v>457</v>
      </c>
      <c r="P128" s="83" t="str">
        <f t="shared" si="6"/>
        <v>Postzygotics-hybridXhybrid-(H:BelgiumXCachadas)X(H:BelgiumXCachadas)</v>
      </c>
      <c r="Q128" s="84">
        <v>42664</v>
      </c>
      <c r="R128" s="90" t="s">
        <v>519</v>
      </c>
      <c r="S128" s="90">
        <v>5.1100000000000003</v>
      </c>
      <c r="T128" s="83" t="str">
        <f t="shared" si="7"/>
        <v>5.11X3.5</v>
      </c>
      <c r="U128" s="83">
        <v>1</v>
      </c>
      <c r="V128" s="83">
        <v>1</v>
      </c>
      <c r="W128" s="83">
        <v>1</v>
      </c>
      <c r="X128" s="83">
        <v>1</v>
      </c>
    </row>
    <row r="129" spans="1:24" s="58" customFormat="1" ht="12" x14ac:dyDescent="0.2">
      <c r="A129" s="83" t="s">
        <v>285</v>
      </c>
      <c r="B129" s="83">
        <v>2015</v>
      </c>
      <c r="C129" s="83" t="s">
        <v>46</v>
      </c>
      <c r="D129" s="83" t="s">
        <v>699</v>
      </c>
      <c r="E129" s="83" t="s">
        <v>262</v>
      </c>
      <c r="F129" s="83" t="s">
        <v>261</v>
      </c>
      <c r="G129" s="83" t="s">
        <v>260</v>
      </c>
      <c r="H129" s="83" t="s">
        <v>683</v>
      </c>
      <c r="I129" s="83" t="s">
        <v>253</v>
      </c>
      <c r="J129" s="83" t="s">
        <v>263</v>
      </c>
      <c r="K129" s="83" t="s">
        <v>261</v>
      </c>
      <c r="L129" s="83" t="s">
        <v>260</v>
      </c>
      <c r="M129" s="83" t="s">
        <v>683</v>
      </c>
      <c r="N129" s="83" t="s">
        <v>266</v>
      </c>
      <c r="O129" s="83" t="s">
        <v>457</v>
      </c>
      <c r="P129" s="83" t="str">
        <f t="shared" si="6"/>
        <v>Postzygotics-hybridXhybrid-(H:BelgiumXCachadas)X(H:BelgiumXCachadas)</v>
      </c>
      <c r="Q129" s="84">
        <v>42638</v>
      </c>
      <c r="R129" s="90">
        <v>5.1100000000000003</v>
      </c>
      <c r="S129" s="90">
        <v>3.3</v>
      </c>
      <c r="T129" s="83" t="str">
        <f t="shared" si="7"/>
        <v>3.3X5.11</v>
      </c>
      <c r="U129" s="83">
        <v>1</v>
      </c>
      <c r="V129" s="83">
        <v>1</v>
      </c>
      <c r="W129" s="83"/>
      <c r="X129" s="83">
        <v>1</v>
      </c>
    </row>
    <row r="130" spans="1:24" s="58" customFormat="1" ht="12" x14ac:dyDescent="0.2">
      <c r="A130" s="83" t="s">
        <v>285</v>
      </c>
      <c r="B130" s="83">
        <v>2015</v>
      </c>
      <c r="C130" s="83" t="s">
        <v>46</v>
      </c>
      <c r="D130" s="83" t="s">
        <v>700</v>
      </c>
      <c r="E130" s="83" t="s">
        <v>39</v>
      </c>
      <c r="F130" s="83" t="s">
        <v>40</v>
      </c>
      <c r="G130" s="83" t="s">
        <v>682</v>
      </c>
      <c r="H130" s="83" t="s">
        <v>684</v>
      </c>
      <c r="I130" s="83" t="s">
        <v>258</v>
      </c>
      <c r="J130" s="83" t="s">
        <v>39</v>
      </c>
      <c r="K130" s="83" t="s">
        <v>40</v>
      </c>
      <c r="L130" s="83" t="s">
        <v>682</v>
      </c>
      <c r="M130" s="83" t="s">
        <v>684</v>
      </c>
      <c r="N130" s="85" t="s">
        <v>249</v>
      </c>
      <c r="O130" s="83" t="s">
        <v>377</v>
      </c>
      <c r="P130" s="83" t="str">
        <f t="shared" ref="P130:P156" si="8">CONCATENATE(D130,"-",O130,"-",M130,"X",H130)</f>
        <v>Conspecifics-elegansXelegans-(E:BelgiumXSweden)X(E:BelgiumXSweden)</v>
      </c>
      <c r="Q130" s="84">
        <v>42659</v>
      </c>
      <c r="R130" s="91" t="s">
        <v>305</v>
      </c>
      <c r="S130" s="90" t="s">
        <v>306</v>
      </c>
      <c r="T130" s="83" t="str">
        <f t="shared" ref="T130:T156" si="9">_xlfn.CONCAT(S130,"X",R130)</f>
        <v>H.2XH.1</v>
      </c>
      <c r="U130" s="83">
        <v>3</v>
      </c>
      <c r="V130" s="83">
        <v>1</v>
      </c>
      <c r="W130" s="83">
        <v>1</v>
      </c>
      <c r="X130" s="83">
        <v>1</v>
      </c>
    </row>
    <row r="131" spans="1:24" s="58" customFormat="1" ht="12" x14ac:dyDescent="0.2">
      <c r="A131" s="83" t="s">
        <v>285</v>
      </c>
      <c r="B131" s="83">
        <v>2015</v>
      </c>
      <c r="C131" s="83" t="s">
        <v>46</v>
      </c>
      <c r="D131" s="83" t="s">
        <v>700</v>
      </c>
      <c r="E131" s="83" t="s">
        <v>39</v>
      </c>
      <c r="F131" s="83" t="s">
        <v>40</v>
      </c>
      <c r="G131" s="83" t="s">
        <v>682</v>
      </c>
      <c r="H131" s="83" t="s">
        <v>684</v>
      </c>
      <c r="I131" s="83" t="s">
        <v>253</v>
      </c>
      <c r="J131" s="83" t="s">
        <v>39</v>
      </c>
      <c r="K131" s="83" t="s">
        <v>40</v>
      </c>
      <c r="L131" s="83" t="s">
        <v>682</v>
      </c>
      <c r="M131" s="83" t="s">
        <v>684</v>
      </c>
      <c r="N131" s="85" t="s">
        <v>249</v>
      </c>
      <c r="O131" s="83" t="s">
        <v>377</v>
      </c>
      <c r="P131" s="83" t="str">
        <f t="shared" si="8"/>
        <v>Conspecifics-elegansXelegans-(E:BelgiumXSweden)X(E:BelgiumXSweden)</v>
      </c>
      <c r="Q131" s="84">
        <v>42673</v>
      </c>
      <c r="R131" s="90" t="s">
        <v>213</v>
      </c>
      <c r="S131" s="90" t="s">
        <v>499</v>
      </c>
      <c r="T131" s="83" t="str">
        <f t="shared" si="9"/>
        <v>K.11XK.12</v>
      </c>
      <c r="U131" s="83">
        <v>1</v>
      </c>
      <c r="V131" s="83">
        <v>1</v>
      </c>
      <c r="W131" s="83">
        <v>1</v>
      </c>
      <c r="X131" s="83">
        <v>1</v>
      </c>
    </row>
    <row r="132" spans="1:24" s="58" customFormat="1" ht="12" x14ac:dyDescent="0.2">
      <c r="A132" s="83" t="s">
        <v>285</v>
      </c>
      <c r="B132" s="83">
        <v>2015</v>
      </c>
      <c r="C132" s="83" t="s">
        <v>38</v>
      </c>
      <c r="D132" s="83" t="s">
        <v>700</v>
      </c>
      <c r="E132" s="83" t="s">
        <v>39</v>
      </c>
      <c r="F132" s="83" t="s">
        <v>40</v>
      </c>
      <c r="G132" s="83" t="s">
        <v>257</v>
      </c>
      <c r="H132" s="83" t="s">
        <v>257</v>
      </c>
      <c r="I132" s="83" t="s">
        <v>258</v>
      </c>
      <c r="J132" s="83" t="s">
        <v>39</v>
      </c>
      <c r="K132" s="83" t="s">
        <v>40</v>
      </c>
      <c r="L132" s="83" t="s">
        <v>257</v>
      </c>
      <c r="M132" s="83" t="s">
        <v>257</v>
      </c>
      <c r="N132" s="85" t="s">
        <v>249</v>
      </c>
      <c r="O132" s="83" t="s">
        <v>377</v>
      </c>
      <c r="P132" s="83" t="str">
        <f t="shared" si="8"/>
        <v>Conspecifics-elegansXelegans-BelgiumXBelgium</v>
      </c>
      <c r="Q132" s="84">
        <v>42552</v>
      </c>
      <c r="R132" s="90" t="s">
        <v>78</v>
      </c>
      <c r="S132" s="90" t="s">
        <v>83</v>
      </c>
      <c r="T132" s="83" t="str">
        <f t="shared" si="9"/>
        <v>A.23XA.22</v>
      </c>
      <c r="U132" s="83">
        <v>1</v>
      </c>
      <c r="V132" s="83">
        <v>1</v>
      </c>
      <c r="W132" s="83"/>
      <c r="X132" s="83">
        <v>1</v>
      </c>
    </row>
    <row r="133" spans="1:24" s="58" customFormat="1" ht="12" x14ac:dyDescent="0.2">
      <c r="A133" s="83" t="s">
        <v>285</v>
      </c>
      <c r="B133" s="83">
        <v>2015</v>
      </c>
      <c r="C133" s="83" t="s">
        <v>38</v>
      </c>
      <c r="D133" s="83" t="s">
        <v>700</v>
      </c>
      <c r="E133" s="83" t="s">
        <v>39</v>
      </c>
      <c r="F133" s="83" t="s">
        <v>40</v>
      </c>
      <c r="G133" s="83" t="s">
        <v>257</v>
      </c>
      <c r="H133" s="83" t="s">
        <v>257</v>
      </c>
      <c r="I133" s="83" t="s">
        <v>258</v>
      </c>
      <c r="J133" s="83" t="s">
        <v>39</v>
      </c>
      <c r="K133" s="83" t="s">
        <v>40</v>
      </c>
      <c r="L133" s="83" t="s">
        <v>257</v>
      </c>
      <c r="M133" s="83" t="s">
        <v>257</v>
      </c>
      <c r="N133" s="85" t="s">
        <v>249</v>
      </c>
      <c r="O133" s="83" t="s">
        <v>377</v>
      </c>
      <c r="P133" s="83" t="str">
        <f t="shared" si="8"/>
        <v>Conspecifics-elegansXelegans-BelgiumXBelgium</v>
      </c>
      <c r="Q133" s="84">
        <v>42552</v>
      </c>
      <c r="R133" s="90" t="s">
        <v>118</v>
      </c>
      <c r="S133" s="90" t="s">
        <v>113</v>
      </c>
      <c r="T133" s="83" t="str">
        <f t="shared" si="9"/>
        <v>A.27XA.29</v>
      </c>
      <c r="U133" s="83">
        <v>1</v>
      </c>
      <c r="V133" s="83">
        <v>1</v>
      </c>
      <c r="W133" s="83"/>
      <c r="X133" s="83">
        <v>1</v>
      </c>
    </row>
    <row r="134" spans="1:24" s="58" customFormat="1" ht="12" x14ac:dyDescent="0.2">
      <c r="A134" s="83" t="s">
        <v>285</v>
      </c>
      <c r="B134" s="83">
        <v>2015</v>
      </c>
      <c r="C134" s="83" t="s">
        <v>38</v>
      </c>
      <c r="D134" s="83" t="s">
        <v>700</v>
      </c>
      <c r="E134" s="83" t="s">
        <v>39</v>
      </c>
      <c r="F134" s="83" t="s">
        <v>40</v>
      </c>
      <c r="G134" s="83" t="s">
        <v>257</v>
      </c>
      <c r="H134" s="83" t="s">
        <v>257</v>
      </c>
      <c r="I134" s="83" t="s">
        <v>258</v>
      </c>
      <c r="J134" s="83" t="s">
        <v>39</v>
      </c>
      <c r="K134" s="83" t="s">
        <v>40</v>
      </c>
      <c r="L134" s="83" t="s">
        <v>257</v>
      </c>
      <c r="M134" s="83" t="s">
        <v>257</v>
      </c>
      <c r="N134" s="85" t="s">
        <v>249</v>
      </c>
      <c r="O134" s="83" t="s">
        <v>377</v>
      </c>
      <c r="P134" s="83" t="str">
        <f t="shared" si="8"/>
        <v>Conspecifics-elegansXelegans-BelgiumXBelgium</v>
      </c>
      <c r="Q134" s="84">
        <v>42550</v>
      </c>
      <c r="R134" s="90" t="s">
        <v>84</v>
      </c>
      <c r="S134" s="90" t="s">
        <v>72</v>
      </c>
      <c r="T134" s="83" t="str">
        <f t="shared" si="9"/>
        <v>A.2XA.8</v>
      </c>
      <c r="U134" s="83">
        <v>1</v>
      </c>
      <c r="V134" s="83">
        <v>1</v>
      </c>
      <c r="W134" s="83"/>
      <c r="X134" s="83">
        <v>1</v>
      </c>
    </row>
    <row r="135" spans="1:24" x14ac:dyDescent="0.25">
      <c r="A135" s="83" t="s">
        <v>285</v>
      </c>
      <c r="B135" s="83">
        <v>2015</v>
      </c>
      <c r="C135" s="83" t="s">
        <v>46</v>
      </c>
      <c r="D135" s="83" t="s">
        <v>700</v>
      </c>
      <c r="E135" s="83" t="s">
        <v>39</v>
      </c>
      <c r="F135" s="83" t="s">
        <v>40</v>
      </c>
      <c r="G135" s="83" t="s">
        <v>257</v>
      </c>
      <c r="H135" s="83" t="s">
        <v>257</v>
      </c>
      <c r="I135" s="83" t="s">
        <v>253</v>
      </c>
      <c r="J135" s="83" t="s">
        <v>39</v>
      </c>
      <c r="K135" s="83" t="s">
        <v>40</v>
      </c>
      <c r="L135" s="83" t="s">
        <v>257</v>
      </c>
      <c r="M135" s="83" t="s">
        <v>257</v>
      </c>
      <c r="N135" s="85" t="s">
        <v>249</v>
      </c>
      <c r="O135" s="83" t="s">
        <v>377</v>
      </c>
      <c r="P135" s="83" t="str">
        <f t="shared" si="8"/>
        <v>Conspecifics-elegansXelegans-BelgiumXBelgium</v>
      </c>
      <c r="Q135" s="84">
        <v>42673</v>
      </c>
      <c r="R135" s="90" t="s">
        <v>190</v>
      </c>
      <c r="S135" s="90" t="s">
        <v>481</v>
      </c>
      <c r="T135" s="83" t="str">
        <f t="shared" si="9"/>
        <v>E.19XB.12</v>
      </c>
      <c r="U135" s="83">
        <v>1</v>
      </c>
      <c r="V135" s="83">
        <v>1</v>
      </c>
      <c r="W135" s="83">
        <v>1</v>
      </c>
      <c r="X135" s="83">
        <v>1</v>
      </c>
    </row>
    <row r="136" spans="1:24" x14ac:dyDescent="0.25">
      <c r="A136" s="83" t="s">
        <v>285</v>
      </c>
      <c r="B136" s="83">
        <v>2015</v>
      </c>
      <c r="C136" s="83" t="s">
        <v>46</v>
      </c>
      <c r="D136" s="83" t="s">
        <v>700</v>
      </c>
      <c r="E136" s="83" t="s">
        <v>39</v>
      </c>
      <c r="F136" s="83" t="s">
        <v>40</v>
      </c>
      <c r="G136" s="83" t="s">
        <v>257</v>
      </c>
      <c r="H136" s="83" t="s">
        <v>257</v>
      </c>
      <c r="I136" s="83" t="s">
        <v>253</v>
      </c>
      <c r="J136" s="83" t="s">
        <v>39</v>
      </c>
      <c r="K136" s="83" t="s">
        <v>40</v>
      </c>
      <c r="L136" s="83" t="s">
        <v>257</v>
      </c>
      <c r="M136" s="83" t="s">
        <v>257</v>
      </c>
      <c r="N136" s="85" t="s">
        <v>249</v>
      </c>
      <c r="O136" s="83" t="s">
        <v>377</v>
      </c>
      <c r="P136" s="83" t="str">
        <f t="shared" si="8"/>
        <v>Conspecifics-elegansXelegans-BelgiumXBelgium</v>
      </c>
      <c r="Q136" s="84">
        <v>42668</v>
      </c>
      <c r="R136" s="90" t="s">
        <v>97</v>
      </c>
      <c r="S136" s="90" t="s">
        <v>74</v>
      </c>
      <c r="T136" s="83" t="str">
        <f t="shared" si="9"/>
        <v>B.6XB.8</v>
      </c>
      <c r="U136" s="83">
        <v>1</v>
      </c>
      <c r="V136" s="83">
        <v>1</v>
      </c>
      <c r="W136" s="83">
        <v>1</v>
      </c>
      <c r="X136" s="83">
        <v>1</v>
      </c>
    </row>
    <row r="137" spans="1:24" x14ac:dyDescent="0.25">
      <c r="A137" s="83" t="s">
        <v>285</v>
      </c>
      <c r="B137" s="83">
        <v>2015</v>
      </c>
      <c r="C137" s="83" t="s">
        <v>46</v>
      </c>
      <c r="D137" s="83" t="s">
        <v>700</v>
      </c>
      <c r="E137" s="83" t="s">
        <v>39</v>
      </c>
      <c r="F137" s="83" t="s">
        <v>40</v>
      </c>
      <c r="G137" s="83" t="s">
        <v>257</v>
      </c>
      <c r="H137" s="83" t="s">
        <v>257</v>
      </c>
      <c r="I137" s="83" t="s">
        <v>258</v>
      </c>
      <c r="J137" s="83" t="s">
        <v>39</v>
      </c>
      <c r="K137" s="83" t="s">
        <v>40</v>
      </c>
      <c r="L137" s="83" t="s">
        <v>257</v>
      </c>
      <c r="M137" s="83" t="s">
        <v>257</v>
      </c>
      <c r="N137" s="85" t="s">
        <v>249</v>
      </c>
      <c r="O137" s="83" t="s">
        <v>377</v>
      </c>
      <c r="P137" s="83" t="str">
        <f t="shared" si="8"/>
        <v>Conspecifics-elegansXelegans-BelgiumXBelgium</v>
      </c>
      <c r="Q137" s="84">
        <v>42661</v>
      </c>
      <c r="R137" s="90" t="s">
        <v>242</v>
      </c>
      <c r="S137" s="90" t="s">
        <v>74</v>
      </c>
      <c r="T137" s="83" t="str">
        <f t="shared" si="9"/>
        <v>B.6XE.5</v>
      </c>
      <c r="U137" s="83">
        <v>3</v>
      </c>
      <c r="V137" s="83">
        <v>3</v>
      </c>
      <c r="W137" s="83">
        <v>3</v>
      </c>
      <c r="X137" s="83">
        <v>2</v>
      </c>
    </row>
    <row r="138" spans="1:24" x14ac:dyDescent="0.25">
      <c r="A138" s="83" t="s">
        <v>285</v>
      </c>
      <c r="B138" s="83">
        <v>2015</v>
      </c>
      <c r="C138" s="83" t="s">
        <v>46</v>
      </c>
      <c r="D138" s="83" t="s">
        <v>700</v>
      </c>
      <c r="E138" s="83" t="s">
        <v>39</v>
      </c>
      <c r="F138" s="83" t="s">
        <v>40</v>
      </c>
      <c r="G138" s="83" t="s">
        <v>257</v>
      </c>
      <c r="H138" s="83" t="s">
        <v>257</v>
      </c>
      <c r="I138" s="83" t="s">
        <v>258</v>
      </c>
      <c r="J138" s="83" t="s">
        <v>39</v>
      </c>
      <c r="K138" s="83" t="s">
        <v>40</v>
      </c>
      <c r="L138" s="83" t="s">
        <v>257</v>
      </c>
      <c r="M138" s="83" t="s">
        <v>257</v>
      </c>
      <c r="N138" s="85" t="s">
        <v>249</v>
      </c>
      <c r="O138" s="83" t="s">
        <v>377</v>
      </c>
      <c r="P138" s="83" t="str">
        <f t="shared" si="8"/>
        <v>Conspecifics-elegansXelegans-BelgiumXBelgium</v>
      </c>
      <c r="Q138" s="84">
        <v>42661</v>
      </c>
      <c r="R138" s="90" t="s">
        <v>242</v>
      </c>
      <c r="S138" s="90" t="s">
        <v>293</v>
      </c>
      <c r="T138" s="83" t="str">
        <f t="shared" si="9"/>
        <v>E.6XE.5</v>
      </c>
      <c r="U138" s="83">
        <v>1</v>
      </c>
      <c r="V138" s="83">
        <v>1</v>
      </c>
      <c r="W138" s="83">
        <v>0</v>
      </c>
      <c r="X138" s="83">
        <v>0</v>
      </c>
    </row>
    <row r="139" spans="1:24" x14ac:dyDescent="0.25">
      <c r="A139" s="83" t="s">
        <v>285</v>
      </c>
      <c r="B139" s="83">
        <v>2015</v>
      </c>
      <c r="C139" s="83" t="s">
        <v>46</v>
      </c>
      <c r="D139" s="83" t="s">
        <v>700</v>
      </c>
      <c r="E139" s="83" t="s">
        <v>39</v>
      </c>
      <c r="F139" s="83" t="s">
        <v>40</v>
      </c>
      <c r="G139" s="83" t="s">
        <v>257</v>
      </c>
      <c r="H139" s="83" t="s">
        <v>257</v>
      </c>
      <c r="I139" s="83" t="s">
        <v>253</v>
      </c>
      <c r="J139" s="83" t="s">
        <v>39</v>
      </c>
      <c r="K139" s="83" t="s">
        <v>40</v>
      </c>
      <c r="L139" s="83" t="s">
        <v>257</v>
      </c>
      <c r="M139" s="83" t="s">
        <v>257</v>
      </c>
      <c r="N139" s="85" t="s">
        <v>249</v>
      </c>
      <c r="O139" s="83" t="s">
        <v>377</v>
      </c>
      <c r="P139" s="83" t="str">
        <f t="shared" si="8"/>
        <v>Conspecifics-elegansXelegans-BelgiumXBelgium</v>
      </c>
      <c r="Q139" s="84">
        <v>42668</v>
      </c>
      <c r="R139" s="90" t="s">
        <v>497</v>
      </c>
      <c r="S139" s="90" t="s">
        <v>498</v>
      </c>
      <c r="T139" s="83" t="str">
        <f t="shared" si="9"/>
        <v>E10XE.11</v>
      </c>
      <c r="U139" s="83">
        <v>1</v>
      </c>
      <c r="V139" s="83">
        <v>1</v>
      </c>
      <c r="W139" s="83">
        <v>1</v>
      </c>
      <c r="X139" s="83">
        <v>1</v>
      </c>
    </row>
    <row r="140" spans="1:24" x14ac:dyDescent="0.25">
      <c r="A140" s="83" t="s">
        <v>285</v>
      </c>
      <c r="B140" s="83">
        <v>2015</v>
      </c>
      <c r="C140" s="83" t="s">
        <v>46</v>
      </c>
      <c r="D140" s="83" t="s">
        <v>700</v>
      </c>
      <c r="E140" s="83" t="s">
        <v>39</v>
      </c>
      <c r="F140" s="83" t="s">
        <v>40</v>
      </c>
      <c r="G140" s="83" t="s">
        <v>682</v>
      </c>
      <c r="H140" s="83" t="s">
        <v>684</v>
      </c>
      <c r="I140" s="83" t="s">
        <v>258</v>
      </c>
      <c r="J140" s="83" t="s">
        <v>39</v>
      </c>
      <c r="K140" s="83" t="s">
        <v>40</v>
      </c>
      <c r="L140" s="83" t="s">
        <v>257</v>
      </c>
      <c r="M140" s="83" t="s">
        <v>257</v>
      </c>
      <c r="N140" s="85" t="s">
        <v>249</v>
      </c>
      <c r="O140" s="83" t="s">
        <v>377</v>
      </c>
      <c r="P140" s="83" t="str">
        <f t="shared" si="8"/>
        <v>Conspecifics-elegansXelegans-BelgiumX(E:BelgiumXSweden)</v>
      </c>
      <c r="Q140" s="84">
        <v>42672</v>
      </c>
      <c r="R140" s="90" t="s">
        <v>213</v>
      </c>
      <c r="S140" s="90" t="s">
        <v>294</v>
      </c>
      <c r="T140" s="83" t="str">
        <f t="shared" si="9"/>
        <v>E.3XK.12</v>
      </c>
      <c r="U140" s="83">
        <v>1</v>
      </c>
      <c r="V140" s="83">
        <v>1</v>
      </c>
      <c r="W140" s="83">
        <v>3</v>
      </c>
      <c r="X140" s="83">
        <v>0</v>
      </c>
    </row>
    <row r="141" spans="1:24" x14ac:dyDescent="0.25">
      <c r="A141" s="83" t="s">
        <v>285</v>
      </c>
      <c r="B141" s="83">
        <v>2015</v>
      </c>
      <c r="C141" s="83" t="s">
        <v>46</v>
      </c>
      <c r="D141" s="83" t="s">
        <v>700</v>
      </c>
      <c r="E141" s="83" t="s">
        <v>39</v>
      </c>
      <c r="F141" s="83" t="s">
        <v>40</v>
      </c>
      <c r="G141" s="83" t="s">
        <v>682</v>
      </c>
      <c r="H141" s="83" t="s">
        <v>684</v>
      </c>
      <c r="I141" s="83" t="s">
        <v>259</v>
      </c>
      <c r="J141" s="83" t="s">
        <v>39</v>
      </c>
      <c r="K141" s="83" t="s">
        <v>40</v>
      </c>
      <c r="L141" s="83" t="s">
        <v>257</v>
      </c>
      <c r="M141" s="83" t="s">
        <v>257</v>
      </c>
      <c r="N141" s="85" t="s">
        <v>249</v>
      </c>
      <c r="O141" s="83" t="s">
        <v>377</v>
      </c>
      <c r="P141" s="83" t="str">
        <f t="shared" si="8"/>
        <v>Conspecifics-elegansXelegans-BelgiumX(E:BelgiumXSweden)</v>
      </c>
      <c r="Q141" s="84">
        <v>42673</v>
      </c>
      <c r="R141" s="90" t="s">
        <v>218</v>
      </c>
      <c r="S141" s="90" t="s">
        <v>307</v>
      </c>
      <c r="T141" s="83" t="str">
        <f t="shared" si="9"/>
        <v>E.15XK.13</v>
      </c>
      <c r="U141" s="83">
        <v>1</v>
      </c>
      <c r="V141" s="83">
        <v>1</v>
      </c>
      <c r="W141" s="83">
        <v>1</v>
      </c>
      <c r="X141" s="83">
        <v>1</v>
      </c>
    </row>
    <row r="142" spans="1:24" x14ac:dyDescent="0.25">
      <c r="A142" s="83" t="s">
        <v>285</v>
      </c>
      <c r="B142" s="83">
        <v>2015</v>
      </c>
      <c r="C142" s="83" t="s">
        <v>46</v>
      </c>
      <c r="D142" s="83" t="s">
        <v>700</v>
      </c>
      <c r="E142" s="83" t="s">
        <v>39</v>
      </c>
      <c r="F142" s="83" t="s">
        <v>40</v>
      </c>
      <c r="G142" s="83" t="s">
        <v>682</v>
      </c>
      <c r="H142" s="83" t="s">
        <v>684</v>
      </c>
      <c r="I142" s="83" t="s">
        <v>258</v>
      </c>
      <c r="J142" s="83" t="s">
        <v>39</v>
      </c>
      <c r="K142" s="83" t="s">
        <v>40</v>
      </c>
      <c r="L142" s="83" t="s">
        <v>257</v>
      </c>
      <c r="M142" s="83" t="s">
        <v>257</v>
      </c>
      <c r="N142" s="85" t="s">
        <v>249</v>
      </c>
      <c r="O142" s="83" t="s">
        <v>377</v>
      </c>
      <c r="P142" s="83" t="str">
        <f t="shared" si="8"/>
        <v>Conspecifics-elegansXelegans-BelgiumX(E:BelgiumXSweden)</v>
      </c>
      <c r="Q142" s="84">
        <v>42672</v>
      </c>
      <c r="R142" s="90" t="s">
        <v>214</v>
      </c>
      <c r="S142" s="90" t="s">
        <v>185</v>
      </c>
      <c r="T142" s="83" t="str">
        <f t="shared" si="9"/>
        <v>B.10XK.9</v>
      </c>
      <c r="U142" s="83">
        <v>1</v>
      </c>
      <c r="V142" s="83">
        <v>1</v>
      </c>
      <c r="W142" s="83">
        <v>1</v>
      </c>
      <c r="X142" s="83">
        <v>1</v>
      </c>
    </row>
    <row r="143" spans="1:24" x14ac:dyDescent="0.25">
      <c r="A143" s="83" t="s">
        <v>285</v>
      </c>
      <c r="B143" s="83">
        <v>2015</v>
      </c>
      <c r="C143" s="83" t="s">
        <v>38</v>
      </c>
      <c r="D143" s="83" t="s">
        <v>700</v>
      </c>
      <c r="E143" s="83" t="s">
        <v>39</v>
      </c>
      <c r="F143" s="83" t="s">
        <v>40</v>
      </c>
      <c r="G143" s="83" t="s">
        <v>256</v>
      </c>
      <c r="H143" s="83" t="s">
        <v>256</v>
      </c>
      <c r="I143" s="83" t="s">
        <v>253</v>
      </c>
      <c r="J143" s="83" t="s">
        <v>39</v>
      </c>
      <c r="K143" s="83" t="s">
        <v>40</v>
      </c>
      <c r="L143" s="83" t="s">
        <v>257</v>
      </c>
      <c r="M143" s="83" t="s">
        <v>257</v>
      </c>
      <c r="N143" s="85" t="s">
        <v>249</v>
      </c>
      <c r="O143" s="83" t="s">
        <v>377</v>
      </c>
      <c r="P143" s="83" t="str">
        <f t="shared" si="8"/>
        <v>Conspecifics-elegansXelegans-BelgiumXSweden</v>
      </c>
      <c r="Q143" s="84">
        <v>42549</v>
      </c>
      <c r="R143" s="90" t="s">
        <v>65</v>
      </c>
      <c r="S143" s="90" t="s">
        <v>72</v>
      </c>
      <c r="T143" s="83" t="str">
        <f t="shared" si="9"/>
        <v>A.2XA.12</v>
      </c>
      <c r="U143" s="83">
        <v>1</v>
      </c>
      <c r="V143" s="83">
        <v>1</v>
      </c>
      <c r="W143" s="83"/>
      <c r="X143" s="83">
        <v>1</v>
      </c>
    </row>
    <row r="144" spans="1:24" x14ac:dyDescent="0.25">
      <c r="A144" s="83" t="s">
        <v>285</v>
      </c>
      <c r="B144" s="83">
        <v>2015</v>
      </c>
      <c r="C144" s="83" t="s">
        <v>38</v>
      </c>
      <c r="D144" s="83" t="s">
        <v>700</v>
      </c>
      <c r="E144" s="83" t="s">
        <v>39</v>
      </c>
      <c r="F144" s="83" t="s">
        <v>40</v>
      </c>
      <c r="G144" s="83" t="s">
        <v>256</v>
      </c>
      <c r="H144" s="83" t="s">
        <v>256</v>
      </c>
      <c r="I144" s="83" t="s">
        <v>258</v>
      </c>
      <c r="J144" s="83" t="s">
        <v>39</v>
      </c>
      <c r="K144" s="83" t="s">
        <v>40</v>
      </c>
      <c r="L144" s="83" t="s">
        <v>257</v>
      </c>
      <c r="M144" s="83" t="s">
        <v>257</v>
      </c>
      <c r="N144" s="85" t="s">
        <v>249</v>
      </c>
      <c r="O144" s="83" t="s">
        <v>377</v>
      </c>
      <c r="P144" s="83" t="str">
        <f t="shared" si="8"/>
        <v>Conspecifics-elegansXelegans-BelgiumXSweden</v>
      </c>
      <c r="Q144" s="84">
        <v>42548</v>
      </c>
      <c r="R144" s="90" t="s">
        <v>136</v>
      </c>
      <c r="S144" s="90" t="s">
        <v>225</v>
      </c>
      <c r="T144" s="83" t="str">
        <f t="shared" si="9"/>
        <v>A.10XC.1</v>
      </c>
      <c r="U144" s="83">
        <v>1</v>
      </c>
      <c r="V144" s="83">
        <v>1</v>
      </c>
      <c r="W144" s="83"/>
      <c r="X144" s="83">
        <v>1</v>
      </c>
    </row>
    <row r="145" spans="1:24" x14ac:dyDescent="0.25">
      <c r="A145" s="83" t="s">
        <v>285</v>
      </c>
      <c r="B145" s="83">
        <v>2015</v>
      </c>
      <c r="C145" s="83" t="s">
        <v>38</v>
      </c>
      <c r="D145" s="83" t="s">
        <v>700</v>
      </c>
      <c r="E145" s="83" t="s">
        <v>39</v>
      </c>
      <c r="F145" s="83" t="s">
        <v>40</v>
      </c>
      <c r="G145" s="83" t="s">
        <v>256</v>
      </c>
      <c r="H145" s="83" t="s">
        <v>256</v>
      </c>
      <c r="I145" s="83" t="s">
        <v>258</v>
      </c>
      <c r="J145" s="83" t="s">
        <v>39</v>
      </c>
      <c r="K145" s="83" t="s">
        <v>40</v>
      </c>
      <c r="L145" s="83" t="s">
        <v>257</v>
      </c>
      <c r="M145" s="83" t="s">
        <v>257</v>
      </c>
      <c r="N145" s="85" t="s">
        <v>249</v>
      </c>
      <c r="O145" s="83" t="s">
        <v>377</v>
      </c>
      <c r="P145" s="83" t="str">
        <f t="shared" si="8"/>
        <v>Conspecifics-elegansXelegans-BelgiumXSweden</v>
      </c>
      <c r="Q145" s="84">
        <v>42550</v>
      </c>
      <c r="R145" s="90" t="s">
        <v>124</v>
      </c>
      <c r="S145" s="90" t="s">
        <v>237</v>
      </c>
      <c r="T145" s="83" t="str">
        <f t="shared" si="9"/>
        <v>A.19XC.10</v>
      </c>
      <c r="U145" s="83">
        <v>1</v>
      </c>
      <c r="V145" s="83">
        <v>1</v>
      </c>
      <c r="W145" s="83"/>
      <c r="X145" s="83">
        <v>1</v>
      </c>
    </row>
    <row r="146" spans="1:24" x14ac:dyDescent="0.25">
      <c r="A146" s="83" t="s">
        <v>285</v>
      </c>
      <c r="B146" s="83">
        <v>2015</v>
      </c>
      <c r="C146" s="83" t="s">
        <v>38</v>
      </c>
      <c r="D146" s="83" t="s">
        <v>700</v>
      </c>
      <c r="E146" s="83" t="s">
        <v>39</v>
      </c>
      <c r="F146" s="83" t="s">
        <v>40</v>
      </c>
      <c r="G146" s="83" t="s">
        <v>256</v>
      </c>
      <c r="H146" s="83" t="s">
        <v>256</v>
      </c>
      <c r="I146" s="83" t="s">
        <v>258</v>
      </c>
      <c r="J146" s="83" t="s">
        <v>39</v>
      </c>
      <c r="K146" s="83" t="s">
        <v>40</v>
      </c>
      <c r="L146" s="83" t="s">
        <v>257</v>
      </c>
      <c r="M146" s="83" t="s">
        <v>257</v>
      </c>
      <c r="N146" s="85" t="s">
        <v>249</v>
      </c>
      <c r="O146" s="83" t="s">
        <v>377</v>
      </c>
      <c r="P146" s="83" t="str">
        <f t="shared" si="8"/>
        <v>Conspecifics-elegansXelegans-BelgiumXSweden</v>
      </c>
      <c r="Q146" s="84">
        <v>42561</v>
      </c>
      <c r="R146" s="90" t="s">
        <v>154</v>
      </c>
      <c r="S146" s="90" t="s">
        <v>495</v>
      </c>
      <c r="T146" s="83" t="str">
        <f t="shared" si="9"/>
        <v>A.46XC.25</v>
      </c>
      <c r="U146" s="83">
        <v>1</v>
      </c>
      <c r="V146" s="83">
        <v>1</v>
      </c>
      <c r="W146" s="83"/>
      <c r="X146" s="83">
        <v>1</v>
      </c>
    </row>
    <row r="147" spans="1:24" x14ac:dyDescent="0.25">
      <c r="A147" s="83" t="s">
        <v>285</v>
      </c>
      <c r="B147" s="83">
        <v>2015</v>
      </c>
      <c r="C147" s="83" t="s">
        <v>46</v>
      </c>
      <c r="D147" s="83" t="s">
        <v>700</v>
      </c>
      <c r="E147" s="83" t="s">
        <v>39</v>
      </c>
      <c r="F147" s="83" t="s">
        <v>40</v>
      </c>
      <c r="G147" s="83" t="s">
        <v>256</v>
      </c>
      <c r="H147" s="83" t="s">
        <v>256</v>
      </c>
      <c r="I147" s="83" t="s">
        <v>253</v>
      </c>
      <c r="J147" s="83" t="s">
        <v>39</v>
      </c>
      <c r="K147" s="83" t="s">
        <v>40</v>
      </c>
      <c r="L147" s="83" t="s">
        <v>257</v>
      </c>
      <c r="M147" s="83" t="s">
        <v>257</v>
      </c>
      <c r="N147" s="85" t="s">
        <v>249</v>
      </c>
      <c r="O147" s="83" t="s">
        <v>377</v>
      </c>
      <c r="P147" s="83" t="str">
        <f t="shared" si="8"/>
        <v>Conspecifics-elegansXelegans-BelgiumXSweden</v>
      </c>
      <c r="Q147" s="84">
        <v>42672</v>
      </c>
      <c r="R147" s="90" t="s">
        <v>506</v>
      </c>
      <c r="S147" s="90" t="s">
        <v>507</v>
      </c>
      <c r="T147" s="83" t="str">
        <f t="shared" si="9"/>
        <v>E15XV.1</v>
      </c>
      <c r="U147" s="83">
        <v>1</v>
      </c>
      <c r="V147" s="83">
        <v>1</v>
      </c>
      <c r="W147" s="83">
        <v>1</v>
      </c>
      <c r="X147" s="83">
        <v>1</v>
      </c>
    </row>
    <row r="148" spans="1:24" x14ac:dyDescent="0.25">
      <c r="A148" s="83" t="s">
        <v>285</v>
      </c>
      <c r="B148" s="83">
        <v>2015</v>
      </c>
      <c r="C148" s="83" t="s">
        <v>46</v>
      </c>
      <c r="D148" s="83" t="s">
        <v>700</v>
      </c>
      <c r="E148" s="83" t="s">
        <v>39</v>
      </c>
      <c r="F148" s="83" t="s">
        <v>40</v>
      </c>
      <c r="G148" s="83" t="s">
        <v>257</v>
      </c>
      <c r="H148" s="83" t="s">
        <v>257</v>
      </c>
      <c r="I148" s="58" t="s">
        <v>253</v>
      </c>
      <c r="J148" s="83" t="s">
        <v>39</v>
      </c>
      <c r="K148" s="83" t="s">
        <v>40</v>
      </c>
      <c r="L148" s="83" t="s">
        <v>460</v>
      </c>
      <c r="M148" s="83" t="s">
        <v>460</v>
      </c>
      <c r="N148" s="85" t="s">
        <v>249</v>
      </c>
      <c r="O148" s="83" t="s">
        <v>377</v>
      </c>
      <c r="P148" s="83" t="str">
        <f t="shared" si="8"/>
        <v>Conspecifics-elegansXelegans-LaigualXBelgium</v>
      </c>
      <c r="Q148" s="84">
        <v>42657</v>
      </c>
      <c r="R148" s="90" t="s">
        <v>294</v>
      </c>
      <c r="S148" s="90" t="s">
        <v>289</v>
      </c>
      <c r="T148" s="83" t="str">
        <f t="shared" si="9"/>
        <v>P.16XE.3</v>
      </c>
      <c r="U148" s="83">
        <v>1</v>
      </c>
      <c r="V148" s="83">
        <v>1</v>
      </c>
      <c r="W148" s="83">
        <v>1</v>
      </c>
      <c r="X148" s="83">
        <v>1</v>
      </c>
    </row>
    <row r="149" spans="1:24" x14ac:dyDescent="0.25">
      <c r="A149" s="83" t="s">
        <v>285</v>
      </c>
      <c r="B149" s="83">
        <v>2015</v>
      </c>
      <c r="C149" s="83" t="s">
        <v>46</v>
      </c>
      <c r="D149" s="83" t="s">
        <v>700</v>
      </c>
      <c r="E149" s="83" t="s">
        <v>39</v>
      </c>
      <c r="F149" s="83" t="s">
        <v>40</v>
      </c>
      <c r="G149" s="83" t="s">
        <v>682</v>
      </c>
      <c r="H149" s="83" t="s">
        <v>684</v>
      </c>
      <c r="I149" s="83" t="s">
        <v>259</v>
      </c>
      <c r="J149" s="83" t="s">
        <v>39</v>
      </c>
      <c r="K149" s="83" t="s">
        <v>40</v>
      </c>
      <c r="L149" s="83" t="s">
        <v>460</v>
      </c>
      <c r="M149" s="83" t="s">
        <v>460</v>
      </c>
      <c r="N149" s="85" t="s">
        <v>249</v>
      </c>
      <c r="O149" s="83" t="s">
        <v>377</v>
      </c>
      <c r="P149" s="83" t="str">
        <f t="shared" si="8"/>
        <v>Conspecifics-elegansXelegans-LaigualX(E:BelgiumXSweden)</v>
      </c>
      <c r="Q149" s="84">
        <v>42666</v>
      </c>
      <c r="R149" s="91" t="s">
        <v>206</v>
      </c>
      <c r="S149" s="90" t="s">
        <v>500</v>
      </c>
      <c r="T149" s="83" t="str">
        <f t="shared" si="9"/>
        <v>P.15XK.2</v>
      </c>
      <c r="U149" s="83">
        <v>1</v>
      </c>
      <c r="V149" s="83">
        <v>1</v>
      </c>
      <c r="W149" s="83">
        <v>1</v>
      </c>
      <c r="X149" s="83">
        <v>1</v>
      </c>
    </row>
    <row r="150" spans="1:24" x14ac:dyDescent="0.25">
      <c r="A150" s="83" t="s">
        <v>285</v>
      </c>
      <c r="B150" s="83">
        <v>2015</v>
      </c>
      <c r="C150" s="83" t="s">
        <v>38</v>
      </c>
      <c r="D150" s="83" t="s">
        <v>700</v>
      </c>
      <c r="E150" s="83" t="s">
        <v>39</v>
      </c>
      <c r="F150" s="83" t="s">
        <v>40</v>
      </c>
      <c r="G150" s="83" t="s">
        <v>256</v>
      </c>
      <c r="H150" s="83" t="s">
        <v>256</v>
      </c>
      <c r="I150" s="83" t="s">
        <v>253</v>
      </c>
      <c r="J150" s="83" t="s">
        <v>39</v>
      </c>
      <c r="K150" s="83" t="s">
        <v>40</v>
      </c>
      <c r="L150" s="83" t="s">
        <v>256</v>
      </c>
      <c r="M150" s="83" t="s">
        <v>256</v>
      </c>
      <c r="N150" s="85" t="s">
        <v>249</v>
      </c>
      <c r="O150" s="83" t="s">
        <v>377</v>
      </c>
      <c r="P150" s="83" t="str">
        <f t="shared" si="8"/>
        <v>Conspecifics-elegansXelegans-SwedenXSweden</v>
      </c>
      <c r="Q150" s="84">
        <v>42549</v>
      </c>
      <c r="R150" s="90" t="s">
        <v>65</v>
      </c>
      <c r="S150" s="90" t="s">
        <v>182</v>
      </c>
      <c r="T150" s="83" t="str">
        <f t="shared" si="9"/>
        <v>C.7XA.12</v>
      </c>
      <c r="U150" s="83">
        <v>1</v>
      </c>
      <c r="V150" s="83">
        <v>0</v>
      </c>
      <c r="W150" s="83"/>
      <c r="X150" s="83">
        <v>0</v>
      </c>
    </row>
    <row r="151" spans="1:24" x14ac:dyDescent="0.25">
      <c r="A151" s="83" t="s">
        <v>285</v>
      </c>
      <c r="B151" s="83">
        <v>2015</v>
      </c>
      <c r="C151" s="83" t="s">
        <v>38</v>
      </c>
      <c r="D151" s="83" t="s">
        <v>700</v>
      </c>
      <c r="E151" s="83" t="s">
        <v>39</v>
      </c>
      <c r="F151" s="83" t="s">
        <v>40</v>
      </c>
      <c r="G151" s="83" t="s">
        <v>256</v>
      </c>
      <c r="H151" s="83" t="s">
        <v>256</v>
      </c>
      <c r="I151" s="83" t="s">
        <v>258</v>
      </c>
      <c r="J151" s="83" t="s">
        <v>39</v>
      </c>
      <c r="K151" s="83" t="s">
        <v>40</v>
      </c>
      <c r="L151" s="83" t="s">
        <v>256</v>
      </c>
      <c r="M151" s="83" t="s">
        <v>256</v>
      </c>
      <c r="N151" s="85" t="s">
        <v>249</v>
      </c>
      <c r="O151" s="83" t="s">
        <v>377</v>
      </c>
      <c r="P151" s="83" t="str">
        <f t="shared" si="8"/>
        <v>Conspecifics-elegansXelegans-SwedenXSweden</v>
      </c>
      <c r="Q151" s="84">
        <v>42552</v>
      </c>
      <c r="R151" s="90" t="s">
        <v>68</v>
      </c>
      <c r="S151" s="90" t="s">
        <v>141</v>
      </c>
      <c r="T151" s="83" t="str">
        <f t="shared" si="9"/>
        <v>C.6XA.20</v>
      </c>
      <c r="U151" s="83">
        <v>1</v>
      </c>
      <c r="V151" s="83">
        <v>1</v>
      </c>
      <c r="W151" s="83"/>
      <c r="X151" s="83">
        <v>1</v>
      </c>
    </row>
    <row r="152" spans="1:24" x14ac:dyDescent="0.25">
      <c r="A152" s="83" t="s">
        <v>285</v>
      </c>
      <c r="B152" s="83">
        <v>2015</v>
      </c>
      <c r="C152" s="83" t="s">
        <v>38</v>
      </c>
      <c r="D152" s="83" t="s">
        <v>700</v>
      </c>
      <c r="E152" s="83" t="s">
        <v>39</v>
      </c>
      <c r="F152" s="83" t="s">
        <v>40</v>
      </c>
      <c r="G152" s="83" t="s">
        <v>256</v>
      </c>
      <c r="H152" s="83" t="s">
        <v>256</v>
      </c>
      <c r="I152" s="83" t="s">
        <v>258</v>
      </c>
      <c r="J152" s="83" t="s">
        <v>39</v>
      </c>
      <c r="K152" s="83" t="s">
        <v>40</v>
      </c>
      <c r="L152" s="83" t="s">
        <v>256</v>
      </c>
      <c r="M152" s="83" t="s">
        <v>256</v>
      </c>
      <c r="N152" s="85" t="s">
        <v>249</v>
      </c>
      <c r="O152" s="83" t="s">
        <v>377</v>
      </c>
      <c r="P152" s="83" t="str">
        <f t="shared" si="8"/>
        <v>Conspecifics-elegansXelegans-SwedenXSweden</v>
      </c>
      <c r="Q152" s="84">
        <v>42561</v>
      </c>
      <c r="R152" s="90" t="s">
        <v>494</v>
      </c>
      <c r="S152" s="90" t="s">
        <v>171</v>
      </c>
      <c r="T152" s="83" t="str">
        <f t="shared" si="9"/>
        <v>C.17XC.22</v>
      </c>
      <c r="U152" s="83">
        <v>1</v>
      </c>
      <c r="V152" s="83">
        <v>1</v>
      </c>
      <c r="W152" s="83"/>
      <c r="X152" s="83">
        <v>1</v>
      </c>
    </row>
    <row r="153" spans="1:24" x14ac:dyDescent="0.25">
      <c r="A153" s="83" t="s">
        <v>285</v>
      </c>
      <c r="B153" s="83">
        <v>2015</v>
      </c>
      <c r="C153" s="83" t="s">
        <v>38</v>
      </c>
      <c r="D153" s="83" t="s">
        <v>700</v>
      </c>
      <c r="E153" s="83" t="s">
        <v>39</v>
      </c>
      <c r="F153" s="83" t="s">
        <v>40</v>
      </c>
      <c r="G153" s="83" t="s">
        <v>256</v>
      </c>
      <c r="H153" s="83" t="s">
        <v>256</v>
      </c>
      <c r="I153" s="83" t="s">
        <v>253</v>
      </c>
      <c r="J153" s="83" t="s">
        <v>39</v>
      </c>
      <c r="K153" s="83" t="s">
        <v>40</v>
      </c>
      <c r="L153" s="83" t="s">
        <v>256</v>
      </c>
      <c r="M153" s="83" t="s">
        <v>256</v>
      </c>
      <c r="N153" s="85" t="s">
        <v>249</v>
      </c>
      <c r="O153" s="83" t="s">
        <v>377</v>
      </c>
      <c r="P153" s="83" t="str">
        <f t="shared" si="8"/>
        <v>Conspecifics-elegansXelegans-SwedenXSweden</v>
      </c>
      <c r="Q153" s="84">
        <v>42548</v>
      </c>
      <c r="R153" s="90" t="s">
        <v>140</v>
      </c>
      <c r="S153" s="90" t="s">
        <v>141</v>
      </c>
      <c r="T153" s="83" t="str">
        <f t="shared" si="9"/>
        <v>C.6XC.3</v>
      </c>
      <c r="U153" s="83">
        <v>1</v>
      </c>
      <c r="V153" s="83">
        <v>1</v>
      </c>
      <c r="W153" s="83"/>
      <c r="X153" s="83">
        <v>1</v>
      </c>
    </row>
    <row r="154" spans="1:24" x14ac:dyDescent="0.25">
      <c r="A154" s="83" t="s">
        <v>285</v>
      </c>
      <c r="B154" s="83">
        <v>2015</v>
      </c>
      <c r="C154" s="83" t="s">
        <v>38</v>
      </c>
      <c r="D154" s="83" t="s">
        <v>700</v>
      </c>
      <c r="E154" s="83" t="s">
        <v>60</v>
      </c>
      <c r="F154" s="83" t="s">
        <v>40</v>
      </c>
      <c r="G154" s="83" t="s">
        <v>123</v>
      </c>
      <c r="H154" s="83" t="s">
        <v>123</v>
      </c>
      <c r="I154" s="83" t="s">
        <v>258</v>
      </c>
      <c r="J154" s="83" t="s">
        <v>60</v>
      </c>
      <c r="K154" s="83" t="s">
        <v>40</v>
      </c>
      <c r="L154" s="83" t="s">
        <v>123</v>
      </c>
      <c r="M154" s="83" t="s">
        <v>123</v>
      </c>
      <c r="N154" s="85" t="s">
        <v>249</v>
      </c>
      <c r="O154" s="83" t="s">
        <v>364</v>
      </c>
      <c r="P154" s="83" t="str">
        <f t="shared" si="8"/>
        <v>Conspecifics-graellsiiXgraellsii-CachadasXCachadas</v>
      </c>
      <c r="Q154" s="84">
        <v>42558</v>
      </c>
      <c r="R154" s="90" t="s">
        <v>298</v>
      </c>
      <c r="S154" s="90" t="s">
        <v>76</v>
      </c>
      <c r="T154" s="83" t="str">
        <f t="shared" si="9"/>
        <v>A.3XA.41</v>
      </c>
      <c r="U154" s="83">
        <v>3</v>
      </c>
      <c r="V154" s="83">
        <v>3</v>
      </c>
      <c r="W154" s="83"/>
      <c r="X154" s="83">
        <v>0</v>
      </c>
    </row>
    <row r="155" spans="1:24" x14ac:dyDescent="0.25">
      <c r="A155" s="83" t="s">
        <v>285</v>
      </c>
      <c r="B155" s="83">
        <v>2015</v>
      </c>
      <c r="C155" s="83" t="s">
        <v>38</v>
      </c>
      <c r="D155" s="83" t="s">
        <v>700</v>
      </c>
      <c r="E155" s="83" t="s">
        <v>60</v>
      </c>
      <c r="F155" s="83" t="s">
        <v>40</v>
      </c>
      <c r="G155" s="83" t="s">
        <v>123</v>
      </c>
      <c r="H155" s="83" t="s">
        <v>123</v>
      </c>
      <c r="I155" s="83" t="s">
        <v>253</v>
      </c>
      <c r="J155" s="83" t="s">
        <v>60</v>
      </c>
      <c r="K155" s="83" t="s">
        <v>40</v>
      </c>
      <c r="L155" s="83" t="s">
        <v>123</v>
      </c>
      <c r="M155" s="83" t="s">
        <v>123</v>
      </c>
      <c r="N155" s="83" t="s">
        <v>249</v>
      </c>
      <c r="O155" s="83" t="s">
        <v>364</v>
      </c>
      <c r="P155" s="83" t="str">
        <f t="shared" si="8"/>
        <v>Conspecifics-graellsiiXgraellsii-CachadasXCachadas</v>
      </c>
      <c r="Q155" s="84">
        <v>42554</v>
      </c>
      <c r="R155" s="90" t="s">
        <v>487</v>
      </c>
      <c r="S155" s="90" t="s">
        <v>125</v>
      </c>
      <c r="T155" s="83" t="str">
        <f t="shared" si="9"/>
        <v>B.42XB.57</v>
      </c>
      <c r="U155" s="83">
        <v>1</v>
      </c>
      <c r="V155" s="83">
        <v>0</v>
      </c>
      <c r="W155" s="83"/>
      <c r="X155" s="83">
        <v>0</v>
      </c>
    </row>
    <row r="156" spans="1:24" x14ac:dyDescent="0.25">
      <c r="A156" s="83" t="s">
        <v>285</v>
      </c>
      <c r="B156" s="83">
        <v>2015</v>
      </c>
      <c r="C156" s="83" t="s">
        <v>38</v>
      </c>
      <c r="D156" s="83" t="s">
        <v>700</v>
      </c>
      <c r="E156" s="83" t="s">
        <v>60</v>
      </c>
      <c r="F156" s="83" t="s">
        <v>40</v>
      </c>
      <c r="G156" s="83" t="s">
        <v>123</v>
      </c>
      <c r="H156" s="83" t="s">
        <v>123</v>
      </c>
      <c r="I156" s="83" t="s">
        <v>253</v>
      </c>
      <c r="J156" s="83" t="s">
        <v>60</v>
      </c>
      <c r="K156" s="83" t="s">
        <v>40</v>
      </c>
      <c r="L156" s="83" t="s">
        <v>123</v>
      </c>
      <c r="M156" s="83" t="s">
        <v>123</v>
      </c>
      <c r="N156" s="83" t="s">
        <v>249</v>
      </c>
      <c r="O156" s="83" t="s">
        <v>364</v>
      </c>
      <c r="P156" s="83" t="str">
        <f t="shared" si="8"/>
        <v>Conspecifics-graellsiiXgraellsii-CachadasXCachadas</v>
      </c>
      <c r="Q156" s="84">
        <v>42554</v>
      </c>
      <c r="R156" s="90" t="s">
        <v>487</v>
      </c>
      <c r="S156" s="90" t="s">
        <v>167</v>
      </c>
      <c r="T156" s="83" t="str">
        <f t="shared" si="9"/>
        <v>B.45XB.57</v>
      </c>
      <c r="U156" s="83">
        <v>1</v>
      </c>
      <c r="V156" s="83">
        <v>1</v>
      </c>
      <c r="W156" s="83"/>
      <c r="X156" s="83">
        <v>1</v>
      </c>
    </row>
  </sheetData>
  <autoFilter ref="A1:X156" xr:uid="{00000000-0009-0000-0000-000003000000}">
    <sortState xmlns:xlrd2="http://schemas.microsoft.com/office/spreadsheetml/2017/richdata2" ref="A2:X156">
      <sortCondition ref="P1:P156"/>
    </sortState>
  </autoFilter>
  <conditionalFormatting sqref="T1:T1048576">
    <cfRule type="duplicateValues" dxfId="1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BED7-4BD8-44C7-AE65-A723E42A1B2C}">
  <sheetPr>
    <tabColor theme="5" tint="0.79998168889431442"/>
  </sheetPr>
  <dimension ref="A1:D187"/>
  <sheetViews>
    <sheetView workbookViewId="0">
      <selection activeCell="C2" sqref="C2"/>
    </sheetView>
    <sheetView workbookViewId="1"/>
  </sheetViews>
  <sheetFormatPr baseColWidth="10" defaultRowHeight="15" x14ac:dyDescent="0.25"/>
  <cols>
    <col min="1" max="1" width="10" style="37" bestFit="1" customWidth="1"/>
    <col min="2" max="2" width="68.28515625" style="37" bestFit="1" customWidth="1"/>
    <col min="3" max="3" width="13.140625" bestFit="1" customWidth="1"/>
    <col min="4" max="4" width="27.7109375" bestFit="1" customWidth="1"/>
  </cols>
  <sheetData>
    <row r="1" spans="1:4" x14ac:dyDescent="0.25">
      <c r="A1" s="72" t="s">
        <v>317</v>
      </c>
      <c r="B1" s="72" t="s">
        <v>318</v>
      </c>
      <c r="C1" s="33" t="s">
        <v>319</v>
      </c>
      <c r="D1" s="33" t="s">
        <v>311</v>
      </c>
    </row>
    <row r="2" spans="1:4" x14ac:dyDescent="0.25">
      <c r="A2" s="37" t="str" cm="1">
        <f t="array" ref="A2:A156">_xlfn.UNIQUE(Allopatrics_Mechanical!T2:T156)</f>
        <v>A.17XB.18</v>
      </c>
      <c r="B2" s="37" t="str">
        <f>INDEX(Allopatrics_Mechanical!$P$2:$P$999,MATCH(Allopatrics_Mechanical_R!$A2,Allopatrics_Mechanical!$T$2:$T$999,0))</f>
        <v>Heterospecifics-elegansXgraellsii-BelgiumXCachadas</v>
      </c>
      <c r="C2" s="37">
        <f>CEILING(SUMIF(Allopatrics_Mechanical!T$2:T$999,Allopatrics_Mechanical_R!$A2,Allopatrics_Mechanical!V$2:V$999)/SUMIF(Allopatrics_Mechanical!T$2:T$999,Allopatrics_Mechanical_R!$A2,Allopatrics_Mechanical!U$2:U$999),1)</f>
        <v>1</v>
      </c>
      <c r="D2" s="37">
        <f>IFERROR(CEILING(SUMIF(Allopatrics_Mechanical!T$2:T$999,Allopatrics_Mechanical_R!$A2,Allopatrics_Mechanical!X$2:X$999)/SUMIF(Allopatrics_Mechanical!T$2:T$999,Allopatrics_Mechanical_R!$A2,Allopatrics_Mechanical!V$2:V$999),1), "NA")</f>
        <v>0</v>
      </c>
    </row>
    <row r="3" spans="1:4" x14ac:dyDescent="0.25">
      <c r="A3" s="37" t="str">
        <v>A.27XB.18</v>
      </c>
      <c r="B3" s="37" t="str">
        <f>INDEX(Allopatrics_Mechanical!$P$2:$P$999,MATCH(Allopatrics_Mechanical_R!$A3,Allopatrics_Mechanical!$T$2:$T$999,0))</f>
        <v>Heterospecifics-elegansXgraellsii-BelgiumXCachadas</v>
      </c>
      <c r="C3" s="37">
        <f>CEILING(SUMIF(Allopatrics_Mechanical!T$2:T$999,Allopatrics_Mechanical_R!$A3,Allopatrics_Mechanical!V$2:V$999)/SUMIF(Allopatrics_Mechanical!T$2:T$999,Allopatrics_Mechanical_R!$A3,Allopatrics_Mechanical!U$2:U$999),1)</f>
        <v>0</v>
      </c>
      <c r="D3" s="37" t="str">
        <f>IFERROR(CEILING(SUMIF(Allopatrics_Mechanical!T$2:T$999,Allopatrics_Mechanical_R!$A3,Allopatrics_Mechanical!X$2:X$999)/SUMIF(Allopatrics_Mechanical!T$2:T$999,Allopatrics_Mechanical_R!$A3,Allopatrics_Mechanical!V$2:V$999),1), "NA")</f>
        <v>NA</v>
      </c>
    </row>
    <row r="4" spans="1:4" x14ac:dyDescent="0.25">
      <c r="A4" s="37" t="str">
        <v>A.19XB.19</v>
      </c>
      <c r="B4" s="37" t="str">
        <f>INDEX(Allopatrics_Mechanical!$P$2:$P$999,MATCH(Allopatrics_Mechanical_R!$A4,Allopatrics_Mechanical!$T$2:$T$999,0))</f>
        <v>Heterospecifics-elegansXgraellsii-BelgiumXCachadas</v>
      </c>
      <c r="C4" s="37">
        <f>CEILING(SUMIF(Allopatrics_Mechanical!T$2:T$999,Allopatrics_Mechanical_R!$A4,Allopatrics_Mechanical!V$2:V$999)/SUMIF(Allopatrics_Mechanical!T$2:T$999,Allopatrics_Mechanical_R!$A4,Allopatrics_Mechanical!U$2:U$999),1)</f>
        <v>0</v>
      </c>
      <c r="D4" s="37" t="str">
        <f>IFERROR(CEILING(SUMIF(Allopatrics_Mechanical!T$2:T$999,Allopatrics_Mechanical_R!$A4,Allopatrics_Mechanical!X$2:X$999)/SUMIF(Allopatrics_Mechanical!T$2:T$999,Allopatrics_Mechanical_R!$A4,Allopatrics_Mechanical!V$2:V$999),1), "NA")</f>
        <v>NA</v>
      </c>
    </row>
    <row r="5" spans="1:4" x14ac:dyDescent="0.25">
      <c r="A5" s="37" t="str">
        <v>A.2XB.2</v>
      </c>
      <c r="B5" s="37" t="str">
        <f>INDEX(Allopatrics_Mechanical!$P$2:$P$999,MATCH(Allopatrics_Mechanical_R!$A5,Allopatrics_Mechanical!$T$2:$T$999,0))</f>
        <v>Heterospecifics-elegansXgraellsii-BelgiumXCachadas</v>
      </c>
      <c r="C5" s="37">
        <f>CEILING(SUMIF(Allopatrics_Mechanical!T$2:T$999,Allopatrics_Mechanical_R!$A5,Allopatrics_Mechanical!V$2:V$999)/SUMIF(Allopatrics_Mechanical!T$2:T$999,Allopatrics_Mechanical_R!$A5,Allopatrics_Mechanical!U$2:U$999),1)</f>
        <v>1</v>
      </c>
      <c r="D5" s="37">
        <f>IFERROR(CEILING(SUMIF(Allopatrics_Mechanical!T$2:T$999,Allopatrics_Mechanical_R!$A5,Allopatrics_Mechanical!X$2:X$999)/SUMIF(Allopatrics_Mechanical!T$2:T$999,Allopatrics_Mechanical_R!$A5,Allopatrics_Mechanical!V$2:V$999),1), "NA")</f>
        <v>1</v>
      </c>
    </row>
    <row r="6" spans="1:4" x14ac:dyDescent="0.25">
      <c r="A6" s="37" t="str">
        <v>A.17XB.21</v>
      </c>
      <c r="B6" s="37" t="str">
        <f>INDEX(Allopatrics_Mechanical!$P$2:$P$999,MATCH(Allopatrics_Mechanical_R!$A6,Allopatrics_Mechanical!$T$2:$T$999,0))</f>
        <v>Heterospecifics-elegansXgraellsii-BelgiumXCachadas</v>
      </c>
      <c r="C6" s="37">
        <f>CEILING(SUMIF(Allopatrics_Mechanical!T$2:T$999,Allopatrics_Mechanical_R!$A6,Allopatrics_Mechanical!V$2:V$999)/SUMIF(Allopatrics_Mechanical!T$2:T$999,Allopatrics_Mechanical_R!$A6,Allopatrics_Mechanical!U$2:U$999),1)</f>
        <v>1</v>
      </c>
      <c r="D6" s="37">
        <f>IFERROR(CEILING(SUMIF(Allopatrics_Mechanical!T$2:T$999,Allopatrics_Mechanical_R!$A6,Allopatrics_Mechanical!X$2:X$999)/SUMIF(Allopatrics_Mechanical!T$2:T$999,Allopatrics_Mechanical_R!$A6,Allopatrics_Mechanical!V$2:V$999),1), "NA")</f>
        <v>1</v>
      </c>
    </row>
    <row r="7" spans="1:4" x14ac:dyDescent="0.25">
      <c r="A7" s="37" t="str">
        <v>A.22XB.21</v>
      </c>
      <c r="B7" s="37" t="str">
        <f>INDEX(Allopatrics_Mechanical!$P$2:$P$999,MATCH(Allopatrics_Mechanical_R!$A7,Allopatrics_Mechanical!$T$2:$T$999,0))</f>
        <v>Heterospecifics-elegansXgraellsii-BelgiumXCachadas</v>
      </c>
      <c r="C7" s="37">
        <f>CEILING(SUMIF(Allopatrics_Mechanical!T$2:T$999,Allopatrics_Mechanical_R!$A7,Allopatrics_Mechanical!V$2:V$999)/SUMIF(Allopatrics_Mechanical!T$2:T$999,Allopatrics_Mechanical_R!$A7,Allopatrics_Mechanical!U$2:U$999),1)</f>
        <v>0</v>
      </c>
      <c r="D7" s="37" t="str">
        <f>IFERROR(CEILING(SUMIF(Allopatrics_Mechanical!T$2:T$999,Allopatrics_Mechanical_R!$A7,Allopatrics_Mechanical!X$2:X$999)/SUMIF(Allopatrics_Mechanical!T$2:T$999,Allopatrics_Mechanical_R!$A7,Allopatrics_Mechanical!V$2:V$999),1), "NA")</f>
        <v>NA</v>
      </c>
    </row>
    <row r="8" spans="1:4" x14ac:dyDescent="0.25">
      <c r="A8" s="37" t="str">
        <v>A.2XB.28</v>
      </c>
      <c r="B8" s="37" t="str">
        <f>INDEX(Allopatrics_Mechanical!$P$2:$P$999,MATCH(Allopatrics_Mechanical_R!$A8,Allopatrics_Mechanical!$T$2:$T$999,0))</f>
        <v>Heterospecifics-elegansXgraellsii-BelgiumXCachadas</v>
      </c>
      <c r="C8" s="37">
        <f>CEILING(SUMIF(Allopatrics_Mechanical!T$2:T$999,Allopatrics_Mechanical_R!$A8,Allopatrics_Mechanical!V$2:V$999)/SUMIF(Allopatrics_Mechanical!T$2:T$999,Allopatrics_Mechanical_R!$A8,Allopatrics_Mechanical!U$2:U$999),1)</f>
        <v>1</v>
      </c>
      <c r="D8" s="37">
        <f>IFERROR(CEILING(SUMIF(Allopatrics_Mechanical!T$2:T$999,Allopatrics_Mechanical_R!$A8,Allopatrics_Mechanical!X$2:X$999)/SUMIF(Allopatrics_Mechanical!T$2:T$999,Allopatrics_Mechanical_R!$A8,Allopatrics_Mechanical!V$2:V$999),1), "NA")</f>
        <v>1</v>
      </c>
    </row>
    <row r="9" spans="1:4" x14ac:dyDescent="0.25">
      <c r="A9" s="37" t="str">
        <v>A.18XB.29</v>
      </c>
      <c r="B9" s="37" t="str">
        <f>INDEX(Allopatrics_Mechanical!$P$2:$P$999,MATCH(Allopatrics_Mechanical_R!$A9,Allopatrics_Mechanical!$T$2:$T$999,0))</f>
        <v>Heterospecifics-elegansXgraellsii-BelgiumXCachadas</v>
      </c>
      <c r="C9" s="37">
        <f>CEILING(SUMIF(Allopatrics_Mechanical!T$2:T$999,Allopatrics_Mechanical_R!$A9,Allopatrics_Mechanical!V$2:V$999)/SUMIF(Allopatrics_Mechanical!T$2:T$999,Allopatrics_Mechanical_R!$A9,Allopatrics_Mechanical!U$2:U$999),1)</f>
        <v>1</v>
      </c>
      <c r="D9" s="37">
        <f>IFERROR(CEILING(SUMIF(Allopatrics_Mechanical!T$2:T$999,Allopatrics_Mechanical_R!$A9,Allopatrics_Mechanical!X$2:X$999)/SUMIF(Allopatrics_Mechanical!T$2:T$999,Allopatrics_Mechanical_R!$A9,Allopatrics_Mechanical!V$2:V$999),1), "NA")</f>
        <v>1</v>
      </c>
    </row>
    <row r="10" spans="1:4" x14ac:dyDescent="0.25">
      <c r="A10" s="37" t="str">
        <v>A.27XB.29</v>
      </c>
      <c r="B10" s="37" t="str">
        <f>INDEX(Allopatrics_Mechanical!$P$2:$P$999,MATCH(Allopatrics_Mechanical_R!$A10,Allopatrics_Mechanical!$T$2:$T$999,0))</f>
        <v>Heterospecifics-elegansXgraellsii-BelgiumXCachadas</v>
      </c>
      <c r="C10" s="37">
        <f>CEILING(SUMIF(Allopatrics_Mechanical!T$2:T$999,Allopatrics_Mechanical_R!$A10,Allopatrics_Mechanical!V$2:V$999)/SUMIF(Allopatrics_Mechanical!T$2:T$999,Allopatrics_Mechanical_R!$A10,Allopatrics_Mechanical!U$2:U$999),1)</f>
        <v>1</v>
      </c>
      <c r="D10" s="37">
        <f>IFERROR(CEILING(SUMIF(Allopatrics_Mechanical!T$2:T$999,Allopatrics_Mechanical_R!$A10,Allopatrics_Mechanical!X$2:X$999)/SUMIF(Allopatrics_Mechanical!T$2:T$999,Allopatrics_Mechanical_R!$A10,Allopatrics_Mechanical!V$2:V$999),1), "NA")</f>
        <v>1</v>
      </c>
    </row>
    <row r="11" spans="1:4" x14ac:dyDescent="0.25">
      <c r="A11" s="37" t="str">
        <v>A.10XB.30</v>
      </c>
      <c r="B11" s="37" t="str">
        <f>INDEX(Allopatrics_Mechanical!$P$2:$P$999,MATCH(Allopatrics_Mechanical_R!$A11,Allopatrics_Mechanical!$T$2:$T$999,0))</f>
        <v>Heterospecifics-elegansXgraellsii-BelgiumXCachadas</v>
      </c>
      <c r="C11" s="37">
        <f>CEILING(SUMIF(Allopatrics_Mechanical!T$2:T$999,Allopatrics_Mechanical_R!$A11,Allopatrics_Mechanical!V$2:V$999)/SUMIF(Allopatrics_Mechanical!T$2:T$999,Allopatrics_Mechanical_R!$A11,Allopatrics_Mechanical!U$2:U$999),1)</f>
        <v>0</v>
      </c>
      <c r="D11" s="37" t="str">
        <f>IFERROR(CEILING(SUMIF(Allopatrics_Mechanical!T$2:T$999,Allopatrics_Mechanical_R!$A11,Allopatrics_Mechanical!X$2:X$999)/SUMIF(Allopatrics_Mechanical!T$2:T$999,Allopatrics_Mechanical_R!$A11,Allopatrics_Mechanical!V$2:V$999),1), "NA")</f>
        <v>NA</v>
      </c>
    </row>
    <row r="12" spans="1:4" x14ac:dyDescent="0.25">
      <c r="A12" s="37" t="str">
        <v>A.25XB.30</v>
      </c>
      <c r="B12" s="37" t="str">
        <f>INDEX(Allopatrics_Mechanical!$P$2:$P$999,MATCH(Allopatrics_Mechanical_R!$A12,Allopatrics_Mechanical!$T$2:$T$999,0))</f>
        <v>Heterospecifics-elegansXgraellsii-BelgiumXCachadas</v>
      </c>
      <c r="C12" s="37">
        <f>CEILING(SUMIF(Allopatrics_Mechanical!T$2:T$999,Allopatrics_Mechanical_R!$A12,Allopatrics_Mechanical!V$2:V$999)/SUMIF(Allopatrics_Mechanical!T$2:T$999,Allopatrics_Mechanical_R!$A12,Allopatrics_Mechanical!U$2:U$999),1)</f>
        <v>1</v>
      </c>
      <c r="D12" s="37">
        <f>IFERROR(CEILING(SUMIF(Allopatrics_Mechanical!T$2:T$999,Allopatrics_Mechanical_R!$A12,Allopatrics_Mechanical!X$2:X$999)/SUMIF(Allopatrics_Mechanical!T$2:T$999,Allopatrics_Mechanical_R!$A12,Allopatrics_Mechanical!V$2:V$999),1), "NA")</f>
        <v>1</v>
      </c>
    </row>
    <row r="13" spans="1:4" x14ac:dyDescent="0.25">
      <c r="A13" s="37" t="str">
        <v>A.19XB.30</v>
      </c>
      <c r="B13" s="37" t="str">
        <f>INDEX(Allopatrics_Mechanical!$P$2:$P$999,MATCH(Allopatrics_Mechanical_R!$A13,Allopatrics_Mechanical!$T$2:$T$999,0))</f>
        <v>Heterospecifics-elegansXgraellsii-BelgiumXCachadas</v>
      </c>
      <c r="C13" s="37">
        <f>CEILING(SUMIF(Allopatrics_Mechanical!T$2:T$999,Allopatrics_Mechanical_R!$A13,Allopatrics_Mechanical!V$2:V$999)/SUMIF(Allopatrics_Mechanical!T$2:T$999,Allopatrics_Mechanical_R!$A13,Allopatrics_Mechanical!U$2:U$999),1)</f>
        <v>1</v>
      </c>
      <c r="D13" s="37">
        <f>IFERROR(CEILING(SUMIF(Allopatrics_Mechanical!T$2:T$999,Allopatrics_Mechanical_R!$A13,Allopatrics_Mechanical!X$2:X$999)/SUMIF(Allopatrics_Mechanical!T$2:T$999,Allopatrics_Mechanical_R!$A13,Allopatrics_Mechanical!V$2:V$999),1), "NA")</f>
        <v>1</v>
      </c>
    </row>
    <row r="14" spans="1:4" x14ac:dyDescent="0.25">
      <c r="A14" s="37" t="str">
        <v>A.20XB.33</v>
      </c>
      <c r="B14" s="37" t="str">
        <f>INDEX(Allopatrics_Mechanical!$P$2:$P$999,MATCH(Allopatrics_Mechanical_R!$A14,Allopatrics_Mechanical!$T$2:$T$999,0))</f>
        <v>Heterospecifics-elegansXgraellsii-BelgiumXCachadas</v>
      </c>
      <c r="C14" s="37">
        <f>CEILING(SUMIF(Allopatrics_Mechanical!T$2:T$999,Allopatrics_Mechanical_R!$A14,Allopatrics_Mechanical!V$2:V$999)/SUMIF(Allopatrics_Mechanical!T$2:T$999,Allopatrics_Mechanical_R!$A14,Allopatrics_Mechanical!U$2:U$999),1)</f>
        <v>1</v>
      </c>
      <c r="D14" s="37">
        <f>IFERROR(CEILING(SUMIF(Allopatrics_Mechanical!T$2:T$999,Allopatrics_Mechanical_R!$A14,Allopatrics_Mechanical!X$2:X$999)/SUMIF(Allopatrics_Mechanical!T$2:T$999,Allopatrics_Mechanical_R!$A14,Allopatrics_Mechanical!V$2:V$999),1), "NA")</f>
        <v>1</v>
      </c>
    </row>
    <row r="15" spans="1:4" x14ac:dyDescent="0.25">
      <c r="A15" s="37" t="str">
        <v>A.40XB.38</v>
      </c>
      <c r="B15" s="37" t="str">
        <f>INDEX(Allopatrics_Mechanical!$P$2:$P$999,MATCH(Allopatrics_Mechanical_R!$A15,Allopatrics_Mechanical!$T$2:$T$999,0))</f>
        <v>Heterospecifics-elegansXgraellsii-BelgiumXCachadas</v>
      </c>
      <c r="C15" s="37">
        <f>CEILING(SUMIF(Allopatrics_Mechanical!T$2:T$999,Allopatrics_Mechanical_R!$A15,Allopatrics_Mechanical!V$2:V$999)/SUMIF(Allopatrics_Mechanical!T$2:T$999,Allopatrics_Mechanical_R!$A15,Allopatrics_Mechanical!U$2:U$999),1)</f>
        <v>0</v>
      </c>
      <c r="D15" s="37" t="str">
        <f>IFERROR(CEILING(SUMIF(Allopatrics_Mechanical!T$2:T$999,Allopatrics_Mechanical_R!$A15,Allopatrics_Mechanical!X$2:X$999)/SUMIF(Allopatrics_Mechanical!T$2:T$999,Allopatrics_Mechanical_R!$A15,Allopatrics_Mechanical!V$2:V$999),1), "NA")</f>
        <v>NA</v>
      </c>
    </row>
    <row r="16" spans="1:4" x14ac:dyDescent="0.25">
      <c r="A16" s="37" t="str">
        <v>A.7XB.4</v>
      </c>
      <c r="B16" s="37" t="str">
        <f>INDEX(Allopatrics_Mechanical!$P$2:$P$999,MATCH(Allopatrics_Mechanical_R!$A16,Allopatrics_Mechanical!$T$2:$T$999,0))</f>
        <v>Heterospecifics-elegansXgraellsii-BelgiumXCachadas</v>
      </c>
      <c r="C16" s="37">
        <f>CEILING(SUMIF(Allopatrics_Mechanical!T$2:T$999,Allopatrics_Mechanical_R!$A16,Allopatrics_Mechanical!V$2:V$999)/SUMIF(Allopatrics_Mechanical!T$2:T$999,Allopatrics_Mechanical_R!$A16,Allopatrics_Mechanical!U$2:U$999),1)</f>
        <v>1</v>
      </c>
      <c r="D16" s="37">
        <f>IFERROR(CEILING(SUMIF(Allopatrics_Mechanical!T$2:T$999,Allopatrics_Mechanical_R!$A16,Allopatrics_Mechanical!X$2:X$999)/SUMIF(Allopatrics_Mechanical!T$2:T$999,Allopatrics_Mechanical_R!$A16,Allopatrics_Mechanical!V$2:V$999),1), "NA")</f>
        <v>1</v>
      </c>
    </row>
    <row r="17" spans="1:4" x14ac:dyDescent="0.25">
      <c r="A17" s="37" t="str">
        <v>A.30XB.48</v>
      </c>
      <c r="B17" s="37" t="str">
        <f>INDEX(Allopatrics_Mechanical!$P$2:$P$999,MATCH(Allopatrics_Mechanical_R!$A17,Allopatrics_Mechanical!$T$2:$T$999,0))</f>
        <v>Heterospecifics-elegansXgraellsii-BelgiumXCachadas</v>
      </c>
      <c r="C17" s="37">
        <f>CEILING(SUMIF(Allopatrics_Mechanical!T$2:T$999,Allopatrics_Mechanical_R!$A17,Allopatrics_Mechanical!V$2:V$999)/SUMIF(Allopatrics_Mechanical!T$2:T$999,Allopatrics_Mechanical_R!$A17,Allopatrics_Mechanical!U$2:U$999),1)</f>
        <v>1</v>
      </c>
      <c r="D17" s="37">
        <f>IFERROR(CEILING(SUMIF(Allopatrics_Mechanical!T$2:T$999,Allopatrics_Mechanical_R!$A17,Allopatrics_Mechanical!X$2:X$999)/SUMIF(Allopatrics_Mechanical!T$2:T$999,Allopatrics_Mechanical_R!$A17,Allopatrics_Mechanical!V$2:V$999),1), "NA")</f>
        <v>1</v>
      </c>
    </row>
    <row r="18" spans="1:4" x14ac:dyDescent="0.25">
      <c r="A18" s="37" t="str">
        <v>A.26XB.50</v>
      </c>
      <c r="B18" s="37" t="str">
        <f>INDEX(Allopatrics_Mechanical!$P$2:$P$999,MATCH(Allopatrics_Mechanical_R!$A18,Allopatrics_Mechanical!$T$2:$T$999,0))</f>
        <v>Heterospecifics-elegansXgraellsii-BelgiumXCachadas</v>
      </c>
      <c r="C18" s="37">
        <f>CEILING(SUMIF(Allopatrics_Mechanical!T$2:T$999,Allopatrics_Mechanical_R!$A18,Allopatrics_Mechanical!V$2:V$999)/SUMIF(Allopatrics_Mechanical!T$2:T$999,Allopatrics_Mechanical_R!$A18,Allopatrics_Mechanical!U$2:U$999),1)</f>
        <v>1</v>
      </c>
      <c r="D18" s="37">
        <f>IFERROR(CEILING(SUMIF(Allopatrics_Mechanical!T$2:T$999,Allopatrics_Mechanical_R!$A18,Allopatrics_Mechanical!X$2:X$999)/SUMIF(Allopatrics_Mechanical!T$2:T$999,Allopatrics_Mechanical_R!$A18,Allopatrics_Mechanical!V$2:V$999),1), "NA")</f>
        <v>1</v>
      </c>
    </row>
    <row r="19" spans="1:4" x14ac:dyDescent="0.25">
      <c r="A19" s="37" t="str">
        <v>A.25XB.54</v>
      </c>
      <c r="B19" s="37" t="str">
        <f>INDEX(Allopatrics_Mechanical!$P$2:$P$999,MATCH(Allopatrics_Mechanical_R!$A19,Allopatrics_Mechanical!$T$2:$T$999,0))</f>
        <v>Heterospecifics-elegansXgraellsii-BelgiumXCachadas</v>
      </c>
      <c r="C19" s="37">
        <f>CEILING(SUMIF(Allopatrics_Mechanical!T$2:T$999,Allopatrics_Mechanical_R!$A19,Allopatrics_Mechanical!V$2:V$999)/SUMIF(Allopatrics_Mechanical!T$2:T$999,Allopatrics_Mechanical_R!$A19,Allopatrics_Mechanical!U$2:U$999),1)</f>
        <v>1</v>
      </c>
      <c r="D19" s="37">
        <f>IFERROR(CEILING(SUMIF(Allopatrics_Mechanical!T$2:T$999,Allopatrics_Mechanical_R!$A19,Allopatrics_Mechanical!X$2:X$999)/SUMIF(Allopatrics_Mechanical!T$2:T$999,Allopatrics_Mechanical_R!$A19,Allopatrics_Mechanical!V$2:V$999),1), "NA")</f>
        <v>1</v>
      </c>
    </row>
    <row r="20" spans="1:4" x14ac:dyDescent="0.25">
      <c r="A20" s="37" t="str">
        <v>A.26XB.55</v>
      </c>
      <c r="B20" s="37" t="str">
        <f>INDEX(Allopatrics_Mechanical!$P$2:$P$999,MATCH(Allopatrics_Mechanical_R!$A20,Allopatrics_Mechanical!$T$2:$T$999,0))</f>
        <v>Heterospecifics-elegansXgraellsii-BelgiumXCachadas</v>
      </c>
      <c r="C20" s="37">
        <f>CEILING(SUMIF(Allopatrics_Mechanical!T$2:T$999,Allopatrics_Mechanical_R!$A20,Allopatrics_Mechanical!V$2:V$999)/SUMIF(Allopatrics_Mechanical!T$2:T$999,Allopatrics_Mechanical_R!$A20,Allopatrics_Mechanical!U$2:U$999),1)</f>
        <v>1</v>
      </c>
      <c r="D20" s="37">
        <f>IFERROR(CEILING(SUMIF(Allopatrics_Mechanical!T$2:T$999,Allopatrics_Mechanical_R!$A20,Allopatrics_Mechanical!X$2:X$999)/SUMIF(Allopatrics_Mechanical!T$2:T$999,Allopatrics_Mechanical_R!$A20,Allopatrics_Mechanical!V$2:V$999),1), "NA")</f>
        <v>1</v>
      </c>
    </row>
    <row r="21" spans="1:4" x14ac:dyDescent="0.25">
      <c r="A21" s="37" t="str">
        <v>A.10XB.6</v>
      </c>
      <c r="B21" s="37" t="str">
        <f>INDEX(Allopatrics_Mechanical!$P$2:$P$999,MATCH(Allopatrics_Mechanical_R!$A21,Allopatrics_Mechanical!$T$2:$T$999,0))</f>
        <v>Heterospecifics-elegansXgraellsii-BelgiumXCachadas</v>
      </c>
      <c r="C21" s="37">
        <f>CEILING(SUMIF(Allopatrics_Mechanical!T$2:T$999,Allopatrics_Mechanical_R!$A21,Allopatrics_Mechanical!V$2:V$999)/SUMIF(Allopatrics_Mechanical!T$2:T$999,Allopatrics_Mechanical_R!$A21,Allopatrics_Mechanical!U$2:U$999),1)</f>
        <v>1</v>
      </c>
      <c r="D21" s="37">
        <f>IFERROR(CEILING(SUMIF(Allopatrics_Mechanical!T$2:T$999,Allopatrics_Mechanical_R!$A21,Allopatrics_Mechanical!X$2:X$999)/SUMIF(Allopatrics_Mechanical!T$2:T$999,Allopatrics_Mechanical_R!$A21,Allopatrics_Mechanical!V$2:V$999),1), "NA")</f>
        <v>0</v>
      </c>
    </row>
    <row r="22" spans="1:4" x14ac:dyDescent="0.25">
      <c r="A22" s="37" t="str">
        <v>A.12XB.6</v>
      </c>
      <c r="B22" s="37" t="str">
        <f>INDEX(Allopatrics_Mechanical!$P$2:$P$999,MATCH(Allopatrics_Mechanical_R!$A22,Allopatrics_Mechanical!$T$2:$T$999,0))</f>
        <v>Heterospecifics-elegansXgraellsii-BelgiumXCachadas</v>
      </c>
      <c r="C22" s="37">
        <f>CEILING(SUMIF(Allopatrics_Mechanical!T$2:T$999,Allopatrics_Mechanical_R!$A22,Allopatrics_Mechanical!V$2:V$999)/SUMIF(Allopatrics_Mechanical!T$2:T$999,Allopatrics_Mechanical_R!$A22,Allopatrics_Mechanical!U$2:U$999),1)</f>
        <v>0</v>
      </c>
      <c r="D22" s="37" t="str">
        <f>IFERROR(CEILING(SUMIF(Allopatrics_Mechanical!T$2:T$999,Allopatrics_Mechanical_R!$A22,Allopatrics_Mechanical!X$2:X$999)/SUMIF(Allopatrics_Mechanical!T$2:T$999,Allopatrics_Mechanical_R!$A22,Allopatrics_Mechanical!V$2:V$999),1), "NA")</f>
        <v>NA</v>
      </c>
    </row>
    <row r="23" spans="1:4" x14ac:dyDescent="0.25">
      <c r="A23" s="37" t="str">
        <v>A.9XB.6</v>
      </c>
      <c r="B23" s="37" t="str">
        <f>INDEX(Allopatrics_Mechanical!$P$2:$P$999,MATCH(Allopatrics_Mechanical_R!$A23,Allopatrics_Mechanical!$T$2:$T$999,0))</f>
        <v>Heterospecifics-elegansXgraellsii-BelgiumXCachadas</v>
      </c>
      <c r="C23" s="37">
        <f>CEILING(SUMIF(Allopatrics_Mechanical!T$2:T$999,Allopatrics_Mechanical_R!$A23,Allopatrics_Mechanical!V$2:V$999)/SUMIF(Allopatrics_Mechanical!T$2:T$999,Allopatrics_Mechanical_R!$A23,Allopatrics_Mechanical!U$2:U$999),1)</f>
        <v>0</v>
      </c>
      <c r="D23" s="37" t="str">
        <f>IFERROR(CEILING(SUMIF(Allopatrics_Mechanical!T$2:T$999,Allopatrics_Mechanical_R!$A23,Allopatrics_Mechanical!X$2:X$999)/SUMIF(Allopatrics_Mechanical!T$2:T$999,Allopatrics_Mechanical_R!$A23,Allopatrics_Mechanical!V$2:V$999),1), "NA")</f>
        <v>NA</v>
      </c>
    </row>
    <row r="24" spans="1:4" x14ac:dyDescent="0.25">
      <c r="A24" s="37" t="str">
        <v>A.36XB.60</v>
      </c>
      <c r="B24" s="37" t="str">
        <f>INDEX(Allopatrics_Mechanical!$P$2:$P$999,MATCH(Allopatrics_Mechanical_R!$A24,Allopatrics_Mechanical!$T$2:$T$999,0))</f>
        <v>Heterospecifics-elegansXgraellsii-BelgiumXCachadas</v>
      </c>
      <c r="C24" s="37">
        <f>CEILING(SUMIF(Allopatrics_Mechanical!T$2:T$999,Allopatrics_Mechanical_R!$A24,Allopatrics_Mechanical!V$2:V$999)/SUMIF(Allopatrics_Mechanical!T$2:T$999,Allopatrics_Mechanical_R!$A24,Allopatrics_Mechanical!U$2:U$999),1)</f>
        <v>1</v>
      </c>
      <c r="D24" s="37">
        <f>IFERROR(CEILING(SUMIF(Allopatrics_Mechanical!T$2:T$999,Allopatrics_Mechanical_R!$A24,Allopatrics_Mechanical!X$2:X$999)/SUMIF(Allopatrics_Mechanical!T$2:T$999,Allopatrics_Mechanical_R!$A24,Allopatrics_Mechanical!V$2:V$999),1), "NA")</f>
        <v>0</v>
      </c>
    </row>
    <row r="25" spans="1:4" x14ac:dyDescent="0.25">
      <c r="A25" s="37" t="str">
        <v>A.32XB.65</v>
      </c>
      <c r="B25" s="37" t="str">
        <f>INDEX(Allopatrics_Mechanical!$P$2:$P$999,MATCH(Allopatrics_Mechanical_R!$A25,Allopatrics_Mechanical!$T$2:$T$999,0))</f>
        <v>Heterospecifics-elegansXgraellsii-BelgiumXCachadas</v>
      </c>
      <c r="C25" s="37">
        <f>CEILING(SUMIF(Allopatrics_Mechanical!T$2:T$999,Allopatrics_Mechanical_R!$A25,Allopatrics_Mechanical!V$2:V$999)/SUMIF(Allopatrics_Mechanical!T$2:T$999,Allopatrics_Mechanical_R!$A25,Allopatrics_Mechanical!U$2:U$999),1)</f>
        <v>1</v>
      </c>
      <c r="D25" s="37">
        <f>IFERROR(CEILING(SUMIF(Allopatrics_Mechanical!T$2:T$999,Allopatrics_Mechanical_R!$A25,Allopatrics_Mechanical!X$2:X$999)/SUMIF(Allopatrics_Mechanical!T$2:T$999,Allopatrics_Mechanical_R!$A25,Allopatrics_Mechanical!V$2:V$999),1), "NA")</f>
        <v>0</v>
      </c>
    </row>
    <row r="26" spans="1:4" x14ac:dyDescent="0.25">
      <c r="A26" s="37" t="str">
        <v>A.10XB.7</v>
      </c>
      <c r="B26" s="37" t="str">
        <f>INDEX(Allopatrics_Mechanical!$P$2:$P$999,MATCH(Allopatrics_Mechanical_R!$A26,Allopatrics_Mechanical!$T$2:$T$999,0))</f>
        <v>Heterospecifics-elegansXgraellsii-BelgiumXCachadas</v>
      </c>
      <c r="C26" s="37">
        <f>CEILING(SUMIF(Allopatrics_Mechanical!T$2:T$999,Allopatrics_Mechanical_R!$A26,Allopatrics_Mechanical!V$2:V$999)/SUMIF(Allopatrics_Mechanical!T$2:T$999,Allopatrics_Mechanical_R!$A26,Allopatrics_Mechanical!U$2:U$999),1)</f>
        <v>1</v>
      </c>
      <c r="D26" s="37">
        <f>IFERROR(CEILING(SUMIF(Allopatrics_Mechanical!T$2:T$999,Allopatrics_Mechanical_R!$A26,Allopatrics_Mechanical!X$2:X$999)/SUMIF(Allopatrics_Mechanical!T$2:T$999,Allopatrics_Mechanical_R!$A26,Allopatrics_Mechanical!V$2:V$999),1), "NA")</f>
        <v>1</v>
      </c>
    </row>
    <row r="27" spans="1:4" x14ac:dyDescent="0.25">
      <c r="A27" s="37" t="str">
        <v>A.24XB.7</v>
      </c>
      <c r="B27" s="37" t="str">
        <f>INDEX(Allopatrics_Mechanical!$P$2:$P$999,MATCH(Allopatrics_Mechanical_R!$A27,Allopatrics_Mechanical!$T$2:$T$999,0))</f>
        <v>Heterospecifics-elegansXgraellsii-BelgiumXCachadas</v>
      </c>
      <c r="C27" s="37">
        <f>CEILING(SUMIF(Allopatrics_Mechanical!T$2:T$999,Allopatrics_Mechanical_R!$A27,Allopatrics_Mechanical!V$2:V$999)/SUMIF(Allopatrics_Mechanical!T$2:T$999,Allopatrics_Mechanical_R!$A27,Allopatrics_Mechanical!U$2:U$999),1)</f>
        <v>1</v>
      </c>
      <c r="D27" s="37">
        <f>IFERROR(CEILING(SUMIF(Allopatrics_Mechanical!T$2:T$999,Allopatrics_Mechanical_R!$A27,Allopatrics_Mechanical!X$2:X$999)/SUMIF(Allopatrics_Mechanical!T$2:T$999,Allopatrics_Mechanical_R!$A27,Allopatrics_Mechanical!V$2:V$999),1), "NA")</f>
        <v>1</v>
      </c>
    </row>
    <row r="28" spans="1:4" x14ac:dyDescent="0.25">
      <c r="A28" s="37" t="str">
        <v>A.30XB.70</v>
      </c>
      <c r="B28" s="37" t="str">
        <f>INDEX(Allopatrics_Mechanical!$P$2:$P$999,MATCH(Allopatrics_Mechanical_R!$A28,Allopatrics_Mechanical!$T$2:$T$999,0))</f>
        <v>Heterospecifics-elegansXgraellsii-BelgiumXCachadas</v>
      </c>
      <c r="C28" s="37">
        <f>CEILING(SUMIF(Allopatrics_Mechanical!T$2:T$999,Allopatrics_Mechanical_R!$A28,Allopatrics_Mechanical!V$2:V$999)/SUMIF(Allopatrics_Mechanical!T$2:T$999,Allopatrics_Mechanical_R!$A28,Allopatrics_Mechanical!U$2:U$999),1)</f>
        <v>1</v>
      </c>
      <c r="D28" s="37">
        <f>IFERROR(CEILING(SUMIF(Allopatrics_Mechanical!T$2:T$999,Allopatrics_Mechanical_R!$A28,Allopatrics_Mechanical!X$2:X$999)/SUMIF(Allopatrics_Mechanical!T$2:T$999,Allopatrics_Mechanical_R!$A28,Allopatrics_Mechanical!V$2:V$999),1), "NA")</f>
        <v>0</v>
      </c>
    </row>
    <row r="29" spans="1:4" x14ac:dyDescent="0.25">
      <c r="A29" s="37" t="str">
        <v>A.27XB.71</v>
      </c>
      <c r="B29" s="37" t="str">
        <f>INDEX(Allopatrics_Mechanical!$P$2:$P$999,MATCH(Allopatrics_Mechanical_R!$A29,Allopatrics_Mechanical!$T$2:$T$999,0))</f>
        <v>Heterospecifics-elegansXgraellsii-BelgiumXCachadas</v>
      </c>
      <c r="C29" s="37">
        <f>CEILING(SUMIF(Allopatrics_Mechanical!T$2:T$999,Allopatrics_Mechanical_R!$A29,Allopatrics_Mechanical!V$2:V$999)/SUMIF(Allopatrics_Mechanical!T$2:T$999,Allopatrics_Mechanical_R!$A29,Allopatrics_Mechanical!U$2:U$999),1)</f>
        <v>1</v>
      </c>
      <c r="D29" s="37">
        <f>IFERROR(CEILING(SUMIF(Allopatrics_Mechanical!T$2:T$999,Allopatrics_Mechanical_R!$A29,Allopatrics_Mechanical!X$2:X$999)/SUMIF(Allopatrics_Mechanical!T$2:T$999,Allopatrics_Mechanical_R!$A29,Allopatrics_Mechanical!V$2:V$999),1), "NA")</f>
        <v>1</v>
      </c>
    </row>
    <row r="30" spans="1:4" x14ac:dyDescent="0.25">
      <c r="A30" s="37" t="str">
        <v>A.30XB.71</v>
      </c>
      <c r="B30" s="37" t="str">
        <f>INDEX(Allopatrics_Mechanical!$P$2:$P$999,MATCH(Allopatrics_Mechanical_R!$A30,Allopatrics_Mechanical!$T$2:$T$999,0))</f>
        <v>Heterospecifics-elegansXgraellsii-BelgiumXCachadas</v>
      </c>
      <c r="C30" s="37">
        <f>CEILING(SUMIF(Allopatrics_Mechanical!T$2:T$999,Allopatrics_Mechanical_R!$A30,Allopatrics_Mechanical!V$2:V$999)/SUMIF(Allopatrics_Mechanical!T$2:T$999,Allopatrics_Mechanical_R!$A30,Allopatrics_Mechanical!U$2:U$999),1)</f>
        <v>1</v>
      </c>
      <c r="D30" s="37">
        <f>IFERROR(CEILING(SUMIF(Allopatrics_Mechanical!T$2:T$999,Allopatrics_Mechanical_R!$A30,Allopatrics_Mechanical!X$2:X$999)/SUMIF(Allopatrics_Mechanical!T$2:T$999,Allopatrics_Mechanical_R!$A30,Allopatrics_Mechanical!V$2:V$999),1), "NA")</f>
        <v>0</v>
      </c>
    </row>
    <row r="31" spans="1:4" x14ac:dyDescent="0.25">
      <c r="A31" s="37" t="str">
        <v>A.36XB.72</v>
      </c>
      <c r="B31" s="37" t="str">
        <f>INDEX(Allopatrics_Mechanical!$P$2:$P$999,MATCH(Allopatrics_Mechanical_R!$A31,Allopatrics_Mechanical!$T$2:$T$999,0))</f>
        <v>Heterospecifics-elegansXgraellsii-BelgiumXCachadas</v>
      </c>
      <c r="C31" s="37">
        <f>CEILING(SUMIF(Allopatrics_Mechanical!T$2:T$999,Allopatrics_Mechanical_R!$A31,Allopatrics_Mechanical!V$2:V$999)/SUMIF(Allopatrics_Mechanical!T$2:T$999,Allopatrics_Mechanical_R!$A31,Allopatrics_Mechanical!U$2:U$999),1)</f>
        <v>1</v>
      </c>
      <c r="D31" s="37">
        <f>IFERROR(CEILING(SUMIF(Allopatrics_Mechanical!T$2:T$999,Allopatrics_Mechanical_R!$A31,Allopatrics_Mechanical!X$2:X$999)/SUMIF(Allopatrics_Mechanical!T$2:T$999,Allopatrics_Mechanical_R!$A31,Allopatrics_Mechanical!V$2:V$999),1), "NA")</f>
        <v>1</v>
      </c>
    </row>
    <row r="32" spans="1:4" x14ac:dyDescent="0.25">
      <c r="A32" s="37" t="str">
        <v>A.25XB.73</v>
      </c>
      <c r="B32" s="37" t="str">
        <f>INDEX(Allopatrics_Mechanical!$P$2:$P$999,MATCH(Allopatrics_Mechanical_R!$A32,Allopatrics_Mechanical!$T$2:$T$999,0))</f>
        <v>Heterospecifics-elegansXgraellsii-BelgiumXCachadas</v>
      </c>
      <c r="C32" s="37">
        <f>CEILING(SUMIF(Allopatrics_Mechanical!T$2:T$999,Allopatrics_Mechanical_R!$A32,Allopatrics_Mechanical!V$2:V$999)/SUMIF(Allopatrics_Mechanical!T$2:T$999,Allopatrics_Mechanical_R!$A32,Allopatrics_Mechanical!U$2:U$999),1)</f>
        <v>1</v>
      </c>
      <c r="D32" s="37">
        <f>IFERROR(CEILING(SUMIF(Allopatrics_Mechanical!T$2:T$999,Allopatrics_Mechanical_R!$A32,Allopatrics_Mechanical!X$2:X$999)/SUMIF(Allopatrics_Mechanical!T$2:T$999,Allopatrics_Mechanical_R!$A32,Allopatrics_Mechanical!V$2:V$999),1), "NA")</f>
        <v>1</v>
      </c>
    </row>
    <row r="33" spans="1:4" x14ac:dyDescent="0.25">
      <c r="A33" s="37" t="str">
        <v>A.32XB.74</v>
      </c>
      <c r="B33" s="37" t="str">
        <f>INDEX(Allopatrics_Mechanical!$P$2:$P$999,MATCH(Allopatrics_Mechanical_R!$A33,Allopatrics_Mechanical!$T$2:$T$999,0))</f>
        <v>Heterospecifics-elegansXgraellsii-BelgiumXCachadas</v>
      </c>
      <c r="C33" s="37">
        <f>CEILING(SUMIF(Allopatrics_Mechanical!T$2:T$999,Allopatrics_Mechanical_R!$A33,Allopatrics_Mechanical!V$2:V$999)/SUMIF(Allopatrics_Mechanical!T$2:T$999,Allopatrics_Mechanical_R!$A33,Allopatrics_Mechanical!U$2:U$999),1)</f>
        <v>1</v>
      </c>
      <c r="D33" s="37">
        <f>IFERROR(CEILING(SUMIF(Allopatrics_Mechanical!T$2:T$999,Allopatrics_Mechanical_R!$A33,Allopatrics_Mechanical!X$2:X$999)/SUMIF(Allopatrics_Mechanical!T$2:T$999,Allopatrics_Mechanical_R!$A33,Allopatrics_Mechanical!V$2:V$999),1), "NA")</f>
        <v>1</v>
      </c>
    </row>
    <row r="34" spans="1:4" x14ac:dyDescent="0.25">
      <c r="A34" s="37" t="str">
        <v>A.30XB.75</v>
      </c>
      <c r="B34" s="37" t="str">
        <f>INDEX(Allopatrics_Mechanical!$P$2:$P$999,MATCH(Allopatrics_Mechanical_R!$A34,Allopatrics_Mechanical!$T$2:$T$999,0))</f>
        <v>Heterospecifics-elegansXgraellsii-BelgiumXCachadas</v>
      </c>
      <c r="C34" s="37">
        <f>CEILING(SUMIF(Allopatrics_Mechanical!T$2:T$999,Allopatrics_Mechanical_R!$A34,Allopatrics_Mechanical!V$2:V$999)/SUMIF(Allopatrics_Mechanical!T$2:T$999,Allopatrics_Mechanical_R!$A34,Allopatrics_Mechanical!U$2:U$999),1)</f>
        <v>1</v>
      </c>
      <c r="D34" s="37">
        <f>IFERROR(CEILING(SUMIF(Allopatrics_Mechanical!T$2:T$999,Allopatrics_Mechanical_R!$A34,Allopatrics_Mechanical!X$2:X$999)/SUMIF(Allopatrics_Mechanical!T$2:T$999,Allopatrics_Mechanical_R!$A34,Allopatrics_Mechanical!V$2:V$999),1), "NA")</f>
        <v>1</v>
      </c>
    </row>
    <row r="35" spans="1:4" x14ac:dyDescent="0.25">
      <c r="A35" s="37" t="str">
        <v>A.30XB.76</v>
      </c>
      <c r="B35" s="37" t="str">
        <f>INDEX(Allopatrics_Mechanical!$P$2:$P$999,MATCH(Allopatrics_Mechanical_R!$A35,Allopatrics_Mechanical!$T$2:$T$999,0))</f>
        <v>Heterospecifics-elegansXgraellsii-BelgiumXCachadas</v>
      </c>
      <c r="C35" s="37">
        <f>CEILING(SUMIF(Allopatrics_Mechanical!T$2:T$999,Allopatrics_Mechanical_R!$A35,Allopatrics_Mechanical!V$2:V$999)/SUMIF(Allopatrics_Mechanical!T$2:T$999,Allopatrics_Mechanical_R!$A35,Allopatrics_Mechanical!U$2:U$999),1)</f>
        <v>1</v>
      </c>
      <c r="D35" s="37">
        <f>IFERROR(CEILING(SUMIF(Allopatrics_Mechanical!T$2:T$999,Allopatrics_Mechanical_R!$A35,Allopatrics_Mechanical!X$2:X$999)/SUMIF(Allopatrics_Mechanical!T$2:T$999,Allopatrics_Mechanical_R!$A35,Allopatrics_Mechanical!V$2:V$999),1), "NA")</f>
        <v>0</v>
      </c>
    </row>
    <row r="36" spans="1:4" x14ac:dyDescent="0.25">
      <c r="A36" s="37" t="str">
        <v>A.55XB.76</v>
      </c>
      <c r="B36" s="37" t="str">
        <f>INDEX(Allopatrics_Mechanical!$P$2:$P$999,MATCH(Allopatrics_Mechanical_R!$A36,Allopatrics_Mechanical!$T$2:$T$999,0))</f>
        <v>Heterospecifics-elegansXgraellsii-BelgiumXCachadas</v>
      </c>
      <c r="C36" s="37">
        <f>CEILING(SUMIF(Allopatrics_Mechanical!T$2:T$999,Allopatrics_Mechanical_R!$A36,Allopatrics_Mechanical!V$2:V$999)/SUMIF(Allopatrics_Mechanical!T$2:T$999,Allopatrics_Mechanical_R!$A36,Allopatrics_Mechanical!U$2:U$999),1)</f>
        <v>1</v>
      </c>
      <c r="D36" s="37">
        <f>IFERROR(CEILING(SUMIF(Allopatrics_Mechanical!T$2:T$999,Allopatrics_Mechanical_R!$A36,Allopatrics_Mechanical!X$2:X$999)/SUMIF(Allopatrics_Mechanical!T$2:T$999,Allopatrics_Mechanical_R!$A36,Allopatrics_Mechanical!V$2:V$999),1), "NA")</f>
        <v>0</v>
      </c>
    </row>
    <row r="37" spans="1:4" x14ac:dyDescent="0.25">
      <c r="A37" s="37" t="str">
        <v>A.35XB.78</v>
      </c>
      <c r="B37" s="37" t="str">
        <f>INDEX(Allopatrics_Mechanical!$P$2:$P$999,MATCH(Allopatrics_Mechanical_R!$A37,Allopatrics_Mechanical!$T$2:$T$999,0))</f>
        <v>Heterospecifics-elegansXgraellsii-BelgiumXCachadas</v>
      </c>
      <c r="C37" s="37">
        <f>CEILING(SUMIF(Allopatrics_Mechanical!T$2:T$999,Allopatrics_Mechanical_R!$A37,Allopatrics_Mechanical!V$2:V$999)/SUMIF(Allopatrics_Mechanical!T$2:T$999,Allopatrics_Mechanical_R!$A37,Allopatrics_Mechanical!U$2:U$999),1)</f>
        <v>1</v>
      </c>
      <c r="D37" s="37">
        <f>IFERROR(CEILING(SUMIF(Allopatrics_Mechanical!T$2:T$999,Allopatrics_Mechanical_R!$A37,Allopatrics_Mechanical!X$2:X$999)/SUMIF(Allopatrics_Mechanical!T$2:T$999,Allopatrics_Mechanical_R!$A37,Allopatrics_Mechanical!V$2:V$999),1), "NA")</f>
        <v>1</v>
      </c>
    </row>
    <row r="38" spans="1:4" x14ac:dyDescent="0.25">
      <c r="A38" s="37" t="str">
        <v>A.40XB85</v>
      </c>
      <c r="B38" s="37" t="str">
        <f>INDEX(Allopatrics_Mechanical!$P$2:$P$999,MATCH(Allopatrics_Mechanical_R!$A38,Allopatrics_Mechanical!$T$2:$T$999,0))</f>
        <v>Heterospecifics-elegansXgraellsii-BelgiumXCachadas</v>
      </c>
      <c r="C38" s="37">
        <f>CEILING(SUMIF(Allopatrics_Mechanical!T$2:T$999,Allopatrics_Mechanical_R!$A38,Allopatrics_Mechanical!V$2:V$999)/SUMIF(Allopatrics_Mechanical!T$2:T$999,Allopatrics_Mechanical_R!$A38,Allopatrics_Mechanical!U$2:U$999),1)</f>
        <v>0</v>
      </c>
      <c r="D38" s="37" t="str">
        <f>IFERROR(CEILING(SUMIF(Allopatrics_Mechanical!T$2:T$999,Allopatrics_Mechanical_R!$A38,Allopatrics_Mechanical!X$2:X$999)/SUMIF(Allopatrics_Mechanical!T$2:T$999,Allopatrics_Mechanical_R!$A38,Allopatrics_Mechanical!V$2:V$999),1), "NA")</f>
        <v>NA</v>
      </c>
    </row>
    <row r="39" spans="1:4" x14ac:dyDescent="0.25">
      <c r="A39" s="37" t="str">
        <v>A.10XB.9</v>
      </c>
      <c r="B39" s="37" t="str">
        <f>INDEX(Allopatrics_Mechanical!$P$2:$P$999,MATCH(Allopatrics_Mechanical_R!$A39,Allopatrics_Mechanical!$T$2:$T$999,0))</f>
        <v>Heterospecifics-elegansXgraellsii-BelgiumXCachadas</v>
      </c>
      <c r="C39" s="37">
        <f>CEILING(SUMIF(Allopatrics_Mechanical!T$2:T$999,Allopatrics_Mechanical_R!$A39,Allopatrics_Mechanical!V$2:V$999)/SUMIF(Allopatrics_Mechanical!T$2:T$999,Allopatrics_Mechanical_R!$A39,Allopatrics_Mechanical!U$2:U$999),1)</f>
        <v>1</v>
      </c>
      <c r="D39" s="37">
        <f>IFERROR(CEILING(SUMIF(Allopatrics_Mechanical!T$2:T$999,Allopatrics_Mechanical_R!$A39,Allopatrics_Mechanical!X$2:X$999)/SUMIF(Allopatrics_Mechanical!T$2:T$999,Allopatrics_Mechanical_R!$A39,Allopatrics_Mechanical!V$2:V$999),1), "NA")</f>
        <v>1</v>
      </c>
    </row>
    <row r="40" spans="1:4" x14ac:dyDescent="0.25">
      <c r="A40" s="37" t="str">
        <v>C.4XB.1</v>
      </c>
      <c r="B40" s="37" t="str">
        <f>INDEX(Allopatrics_Mechanical!$P$2:$P$999,MATCH(Allopatrics_Mechanical_R!$A40,Allopatrics_Mechanical!$T$2:$T$999,0))</f>
        <v>Heterospecifics-elegansXgraellsii-SwedenXCachadas</v>
      </c>
      <c r="C40" s="37">
        <f>CEILING(SUMIF(Allopatrics_Mechanical!T$2:T$999,Allopatrics_Mechanical_R!$A40,Allopatrics_Mechanical!V$2:V$999)/SUMIF(Allopatrics_Mechanical!T$2:T$999,Allopatrics_Mechanical_R!$A40,Allopatrics_Mechanical!U$2:U$999),1)</f>
        <v>1</v>
      </c>
      <c r="D40" s="37">
        <f>IFERROR(CEILING(SUMIF(Allopatrics_Mechanical!T$2:T$999,Allopatrics_Mechanical_R!$A40,Allopatrics_Mechanical!X$2:X$999)/SUMIF(Allopatrics_Mechanical!T$2:T$999,Allopatrics_Mechanical_R!$A40,Allopatrics_Mechanical!V$2:V$999),1), "NA")</f>
        <v>1</v>
      </c>
    </row>
    <row r="41" spans="1:4" x14ac:dyDescent="0.25">
      <c r="A41" s="37" t="str">
        <v>C.9XB.17</v>
      </c>
      <c r="B41" s="37" t="str">
        <f>INDEX(Allopatrics_Mechanical!$P$2:$P$999,MATCH(Allopatrics_Mechanical_R!$A41,Allopatrics_Mechanical!$T$2:$T$999,0))</f>
        <v>Heterospecifics-elegansXgraellsii-SwedenXCachadas</v>
      </c>
      <c r="C41" s="37">
        <f>CEILING(SUMIF(Allopatrics_Mechanical!T$2:T$999,Allopatrics_Mechanical_R!$A41,Allopatrics_Mechanical!V$2:V$999)/SUMIF(Allopatrics_Mechanical!T$2:T$999,Allopatrics_Mechanical_R!$A41,Allopatrics_Mechanical!U$2:U$999),1)</f>
        <v>1</v>
      </c>
      <c r="D41" s="37">
        <f>IFERROR(CEILING(SUMIF(Allopatrics_Mechanical!T$2:T$999,Allopatrics_Mechanical_R!$A41,Allopatrics_Mechanical!X$2:X$999)/SUMIF(Allopatrics_Mechanical!T$2:T$999,Allopatrics_Mechanical_R!$A41,Allopatrics_Mechanical!V$2:V$999),1), "NA")</f>
        <v>1</v>
      </c>
    </row>
    <row r="42" spans="1:4" x14ac:dyDescent="0.25">
      <c r="A42" s="37" t="str">
        <v>C.9XB.20</v>
      </c>
      <c r="B42" s="37" t="str">
        <f>INDEX(Allopatrics_Mechanical!$P$2:$P$999,MATCH(Allopatrics_Mechanical_R!$A42,Allopatrics_Mechanical!$T$2:$T$999,0))</f>
        <v>Heterospecifics-elegansXgraellsii-SwedenXCachadas</v>
      </c>
      <c r="C42" s="37">
        <f>CEILING(SUMIF(Allopatrics_Mechanical!T$2:T$999,Allopatrics_Mechanical_R!$A42,Allopatrics_Mechanical!V$2:V$999)/SUMIF(Allopatrics_Mechanical!T$2:T$999,Allopatrics_Mechanical_R!$A42,Allopatrics_Mechanical!U$2:U$999),1)</f>
        <v>1</v>
      </c>
      <c r="D42" s="37">
        <f>IFERROR(CEILING(SUMIF(Allopatrics_Mechanical!T$2:T$999,Allopatrics_Mechanical_R!$A42,Allopatrics_Mechanical!X$2:X$999)/SUMIF(Allopatrics_Mechanical!T$2:T$999,Allopatrics_Mechanical_R!$A42,Allopatrics_Mechanical!V$2:V$999),1), "NA")</f>
        <v>1</v>
      </c>
    </row>
    <row r="43" spans="1:4" x14ac:dyDescent="0.25">
      <c r="A43" s="37" t="str">
        <v>C.8XB.23</v>
      </c>
      <c r="B43" s="37" t="str">
        <f>INDEX(Allopatrics_Mechanical!$P$2:$P$999,MATCH(Allopatrics_Mechanical_R!$A43,Allopatrics_Mechanical!$T$2:$T$999,0))</f>
        <v>Heterospecifics-elegansXgraellsii-SwedenXCachadas</v>
      </c>
      <c r="C43" s="37">
        <f>CEILING(SUMIF(Allopatrics_Mechanical!T$2:T$999,Allopatrics_Mechanical_R!$A43,Allopatrics_Mechanical!V$2:V$999)/SUMIF(Allopatrics_Mechanical!T$2:T$999,Allopatrics_Mechanical_R!$A43,Allopatrics_Mechanical!U$2:U$999),1)</f>
        <v>0</v>
      </c>
      <c r="D43" s="37" t="str">
        <f>IFERROR(CEILING(SUMIF(Allopatrics_Mechanical!T$2:T$999,Allopatrics_Mechanical_R!$A43,Allopatrics_Mechanical!X$2:X$999)/SUMIF(Allopatrics_Mechanical!T$2:T$999,Allopatrics_Mechanical_R!$A43,Allopatrics_Mechanical!V$2:V$999),1), "NA")</f>
        <v>NA</v>
      </c>
    </row>
    <row r="44" spans="1:4" x14ac:dyDescent="0.25">
      <c r="A44" s="37" t="str">
        <v>C.6XB.28</v>
      </c>
      <c r="B44" s="37" t="str">
        <f>INDEX(Allopatrics_Mechanical!$P$2:$P$999,MATCH(Allopatrics_Mechanical_R!$A44,Allopatrics_Mechanical!$T$2:$T$999,0))</f>
        <v>Heterospecifics-elegansXgraellsii-SwedenXCachadas</v>
      </c>
      <c r="C44" s="37">
        <f>CEILING(SUMIF(Allopatrics_Mechanical!T$2:T$999,Allopatrics_Mechanical_R!$A44,Allopatrics_Mechanical!V$2:V$999)/SUMIF(Allopatrics_Mechanical!T$2:T$999,Allopatrics_Mechanical_R!$A44,Allopatrics_Mechanical!U$2:U$999),1)</f>
        <v>1</v>
      </c>
      <c r="D44" s="37">
        <f>IFERROR(CEILING(SUMIF(Allopatrics_Mechanical!T$2:T$999,Allopatrics_Mechanical_R!$A44,Allopatrics_Mechanical!X$2:X$999)/SUMIF(Allopatrics_Mechanical!T$2:T$999,Allopatrics_Mechanical_R!$A44,Allopatrics_Mechanical!V$2:V$999),1), "NA")</f>
        <v>1</v>
      </c>
    </row>
    <row r="45" spans="1:4" x14ac:dyDescent="0.25">
      <c r="A45" s="37" t="str">
        <v>C.8XB.30</v>
      </c>
      <c r="B45" s="37" t="str">
        <f>INDEX(Allopatrics_Mechanical!$P$2:$P$999,MATCH(Allopatrics_Mechanical_R!$A45,Allopatrics_Mechanical!$T$2:$T$999,0))</f>
        <v>Heterospecifics-elegansXgraellsii-SwedenXCachadas</v>
      </c>
      <c r="C45" s="37">
        <f>CEILING(SUMIF(Allopatrics_Mechanical!T$2:T$999,Allopatrics_Mechanical_R!$A45,Allopatrics_Mechanical!V$2:V$999)/SUMIF(Allopatrics_Mechanical!T$2:T$999,Allopatrics_Mechanical_R!$A45,Allopatrics_Mechanical!U$2:U$999),1)</f>
        <v>1</v>
      </c>
      <c r="D45" s="37">
        <f>IFERROR(CEILING(SUMIF(Allopatrics_Mechanical!T$2:T$999,Allopatrics_Mechanical_R!$A45,Allopatrics_Mechanical!X$2:X$999)/SUMIF(Allopatrics_Mechanical!T$2:T$999,Allopatrics_Mechanical_R!$A45,Allopatrics_Mechanical!V$2:V$999),1), "NA")</f>
        <v>1</v>
      </c>
    </row>
    <row r="46" spans="1:4" x14ac:dyDescent="0.25">
      <c r="A46" s="37" t="str">
        <v>C.16XB.52</v>
      </c>
      <c r="B46" s="37" t="str">
        <f>INDEX(Allopatrics_Mechanical!$P$2:$P$999,MATCH(Allopatrics_Mechanical_R!$A46,Allopatrics_Mechanical!$T$2:$T$999,0))</f>
        <v>Heterospecifics-elegansXgraellsii-SwedenXCachadas</v>
      </c>
      <c r="C46" s="37">
        <f>CEILING(SUMIF(Allopatrics_Mechanical!T$2:T$999,Allopatrics_Mechanical_R!$A46,Allopatrics_Mechanical!V$2:V$999)/SUMIF(Allopatrics_Mechanical!T$2:T$999,Allopatrics_Mechanical_R!$A46,Allopatrics_Mechanical!U$2:U$999),1)</f>
        <v>1</v>
      </c>
      <c r="D46" s="37">
        <f>IFERROR(CEILING(SUMIF(Allopatrics_Mechanical!T$2:T$999,Allopatrics_Mechanical_R!$A46,Allopatrics_Mechanical!X$2:X$999)/SUMIF(Allopatrics_Mechanical!T$2:T$999,Allopatrics_Mechanical_R!$A46,Allopatrics_Mechanical!V$2:V$999),1), "NA")</f>
        <v>1</v>
      </c>
    </row>
    <row r="47" spans="1:4" x14ac:dyDescent="0.25">
      <c r="A47" s="37" t="str">
        <v>C.9XB.52</v>
      </c>
      <c r="B47" s="37" t="str">
        <f>INDEX(Allopatrics_Mechanical!$P$2:$P$999,MATCH(Allopatrics_Mechanical_R!$A47,Allopatrics_Mechanical!$T$2:$T$999,0))</f>
        <v>Heterospecifics-elegansXgraellsii-SwedenXCachadas</v>
      </c>
      <c r="C47" s="37">
        <f>CEILING(SUMIF(Allopatrics_Mechanical!T$2:T$999,Allopatrics_Mechanical_R!$A47,Allopatrics_Mechanical!V$2:V$999)/SUMIF(Allopatrics_Mechanical!T$2:T$999,Allopatrics_Mechanical_R!$A47,Allopatrics_Mechanical!U$2:U$999),1)</f>
        <v>0</v>
      </c>
      <c r="D47" s="37" t="str">
        <f>IFERROR(CEILING(SUMIF(Allopatrics_Mechanical!T$2:T$999,Allopatrics_Mechanical_R!$A47,Allopatrics_Mechanical!X$2:X$999)/SUMIF(Allopatrics_Mechanical!T$2:T$999,Allopatrics_Mechanical_R!$A47,Allopatrics_Mechanical!V$2:V$999),1), "NA")</f>
        <v>NA</v>
      </c>
    </row>
    <row r="48" spans="1:4" x14ac:dyDescent="0.25">
      <c r="A48" s="37" t="str">
        <v>C.12XB.53</v>
      </c>
      <c r="B48" s="37" t="str">
        <f>INDEX(Allopatrics_Mechanical!$P$2:$P$999,MATCH(Allopatrics_Mechanical_R!$A48,Allopatrics_Mechanical!$T$2:$T$999,0))</f>
        <v>Heterospecifics-elegansXgraellsii-SwedenXCachadas</v>
      </c>
      <c r="C48" s="37">
        <f>CEILING(SUMIF(Allopatrics_Mechanical!T$2:T$999,Allopatrics_Mechanical_R!$A48,Allopatrics_Mechanical!V$2:V$999)/SUMIF(Allopatrics_Mechanical!T$2:T$999,Allopatrics_Mechanical_R!$A48,Allopatrics_Mechanical!U$2:U$999),1)</f>
        <v>1</v>
      </c>
      <c r="D48" s="37">
        <f>IFERROR(CEILING(SUMIF(Allopatrics_Mechanical!T$2:T$999,Allopatrics_Mechanical_R!$A48,Allopatrics_Mechanical!X$2:X$999)/SUMIF(Allopatrics_Mechanical!T$2:T$999,Allopatrics_Mechanical_R!$A48,Allopatrics_Mechanical!V$2:V$999),1), "NA")</f>
        <v>1</v>
      </c>
    </row>
    <row r="49" spans="1:4" x14ac:dyDescent="0.25">
      <c r="A49" s="37" t="str">
        <v>C.8XB.53</v>
      </c>
      <c r="B49" s="37" t="str">
        <f>INDEX(Allopatrics_Mechanical!$P$2:$P$999,MATCH(Allopatrics_Mechanical_R!$A49,Allopatrics_Mechanical!$T$2:$T$999,0))</f>
        <v>Heterospecifics-elegansXgraellsii-SwedenXCachadas</v>
      </c>
      <c r="C49" s="37">
        <f>CEILING(SUMIF(Allopatrics_Mechanical!T$2:T$999,Allopatrics_Mechanical_R!$A49,Allopatrics_Mechanical!V$2:V$999)/SUMIF(Allopatrics_Mechanical!T$2:T$999,Allopatrics_Mechanical_R!$A49,Allopatrics_Mechanical!U$2:U$999),1)</f>
        <v>1</v>
      </c>
      <c r="D49" s="37">
        <f>IFERROR(CEILING(SUMIF(Allopatrics_Mechanical!T$2:T$999,Allopatrics_Mechanical_R!$A49,Allopatrics_Mechanical!X$2:X$999)/SUMIF(Allopatrics_Mechanical!T$2:T$999,Allopatrics_Mechanical_R!$A49,Allopatrics_Mechanical!V$2:V$999),1), "NA")</f>
        <v>1</v>
      </c>
    </row>
    <row r="50" spans="1:4" x14ac:dyDescent="0.25">
      <c r="A50" s="37" t="str">
        <v>C.8XB.6</v>
      </c>
      <c r="B50" s="37" t="str">
        <f>INDEX(Allopatrics_Mechanical!$P$2:$P$999,MATCH(Allopatrics_Mechanical_R!$A50,Allopatrics_Mechanical!$T$2:$T$999,0))</f>
        <v>Heterospecifics-elegansXgraellsii-SwedenXCachadas</v>
      </c>
      <c r="C50" s="37">
        <f>CEILING(SUMIF(Allopatrics_Mechanical!T$2:T$999,Allopatrics_Mechanical_R!$A50,Allopatrics_Mechanical!V$2:V$999)/SUMIF(Allopatrics_Mechanical!T$2:T$999,Allopatrics_Mechanical_R!$A50,Allopatrics_Mechanical!U$2:U$999),1)</f>
        <v>1</v>
      </c>
      <c r="D50" s="37">
        <f>IFERROR(CEILING(SUMIF(Allopatrics_Mechanical!T$2:T$999,Allopatrics_Mechanical_R!$A50,Allopatrics_Mechanical!X$2:X$999)/SUMIF(Allopatrics_Mechanical!T$2:T$999,Allopatrics_Mechanical_R!$A50,Allopatrics_Mechanical!V$2:V$999),1), "NA")</f>
        <v>1</v>
      </c>
    </row>
    <row r="51" spans="1:4" x14ac:dyDescent="0.25">
      <c r="A51" s="37" t="str">
        <v>C.6XB.75</v>
      </c>
      <c r="B51" s="37" t="str">
        <f>INDEX(Allopatrics_Mechanical!$P$2:$P$999,MATCH(Allopatrics_Mechanical_R!$A51,Allopatrics_Mechanical!$T$2:$T$999,0))</f>
        <v>Heterospecifics-elegansXgraellsii-SwedenXCachadas</v>
      </c>
      <c r="C51" s="37">
        <f>CEILING(SUMIF(Allopatrics_Mechanical!T$2:T$999,Allopatrics_Mechanical_R!$A51,Allopatrics_Mechanical!V$2:V$999)/SUMIF(Allopatrics_Mechanical!T$2:T$999,Allopatrics_Mechanical_R!$A51,Allopatrics_Mechanical!U$2:U$999),1)</f>
        <v>1</v>
      </c>
      <c r="D51" s="37">
        <f>IFERROR(CEILING(SUMIF(Allopatrics_Mechanical!T$2:T$999,Allopatrics_Mechanical_R!$A51,Allopatrics_Mechanical!X$2:X$999)/SUMIF(Allopatrics_Mechanical!T$2:T$999,Allopatrics_Mechanical_R!$A51,Allopatrics_Mechanical!V$2:V$999),1), "NA")</f>
        <v>1</v>
      </c>
    </row>
    <row r="52" spans="1:4" x14ac:dyDescent="0.25">
      <c r="A52" s="37" t="str">
        <v>C.6XB.76</v>
      </c>
      <c r="B52" s="37" t="str">
        <f>INDEX(Allopatrics_Mechanical!$P$2:$P$999,MATCH(Allopatrics_Mechanical_R!$A52,Allopatrics_Mechanical!$T$2:$T$999,0))</f>
        <v>Heterospecifics-elegansXgraellsii-SwedenXCachadas</v>
      </c>
      <c r="C52" s="37">
        <f>CEILING(SUMIF(Allopatrics_Mechanical!T$2:T$999,Allopatrics_Mechanical_R!$A52,Allopatrics_Mechanical!V$2:V$999)/SUMIF(Allopatrics_Mechanical!T$2:T$999,Allopatrics_Mechanical_R!$A52,Allopatrics_Mechanical!U$2:U$999),1)</f>
        <v>1</v>
      </c>
      <c r="D52" s="37">
        <f>IFERROR(CEILING(SUMIF(Allopatrics_Mechanical!T$2:T$999,Allopatrics_Mechanical_R!$A52,Allopatrics_Mechanical!X$2:X$999)/SUMIF(Allopatrics_Mechanical!T$2:T$999,Allopatrics_Mechanical_R!$A52,Allopatrics_Mechanical!V$2:V$999),1), "NA")</f>
        <v>1</v>
      </c>
    </row>
    <row r="53" spans="1:4" x14ac:dyDescent="0.25">
      <c r="A53" s="37" t="str">
        <v>C.17XB.9</v>
      </c>
      <c r="B53" s="37" t="str">
        <f>INDEX(Allopatrics_Mechanical!$P$2:$P$999,MATCH(Allopatrics_Mechanical_R!$A53,Allopatrics_Mechanical!$T$2:$T$999,0))</f>
        <v>Heterospecifics-elegansXgraellsii-SwedenXCachadas</v>
      </c>
      <c r="C53" s="37">
        <f>CEILING(SUMIF(Allopatrics_Mechanical!T$2:T$999,Allopatrics_Mechanical_R!$A53,Allopatrics_Mechanical!V$2:V$999)/SUMIF(Allopatrics_Mechanical!T$2:T$999,Allopatrics_Mechanical_R!$A53,Allopatrics_Mechanical!U$2:U$999),1)</f>
        <v>1</v>
      </c>
      <c r="D53" s="37">
        <f>IFERROR(CEILING(SUMIF(Allopatrics_Mechanical!T$2:T$999,Allopatrics_Mechanical_R!$A53,Allopatrics_Mechanical!X$2:X$999)/SUMIF(Allopatrics_Mechanical!T$2:T$999,Allopatrics_Mechanical_R!$A53,Allopatrics_Mechanical!V$2:V$999),1), "NA")</f>
        <v>0</v>
      </c>
    </row>
    <row r="54" spans="1:4" x14ac:dyDescent="0.25">
      <c r="A54" s="37" t="str">
        <v>C.8XB9</v>
      </c>
      <c r="B54" s="37" t="str">
        <f>INDEX(Allopatrics_Mechanical!$P$2:$P$999,MATCH(Allopatrics_Mechanical_R!$A54,Allopatrics_Mechanical!$T$2:$T$999,0))</f>
        <v>Heterospecifics-elegansXgraellsii-SwedenXCachadas</v>
      </c>
      <c r="C54" s="37">
        <f>CEILING(SUMIF(Allopatrics_Mechanical!T$2:T$999,Allopatrics_Mechanical_R!$A54,Allopatrics_Mechanical!V$2:V$999)/SUMIF(Allopatrics_Mechanical!T$2:T$999,Allopatrics_Mechanical_R!$A54,Allopatrics_Mechanical!U$2:U$999),1)</f>
        <v>1</v>
      </c>
      <c r="D54" s="37">
        <f>IFERROR(CEILING(SUMIF(Allopatrics_Mechanical!T$2:T$999,Allopatrics_Mechanical_R!$A54,Allopatrics_Mechanical!X$2:X$999)/SUMIF(Allopatrics_Mechanical!T$2:T$999,Allopatrics_Mechanical_R!$A54,Allopatrics_Mechanical!V$2:V$999),1), "NA")</f>
        <v>1</v>
      </c>
    </row>
    <row r="55" spans="1:4" x14ac:dyDescent="0.25">
      <c r="A55" s="37" t="str">
        <v>B.39XA.15</v>
      </c>
      <c r="B55" s="37" t="str">
        <f>INDEX(Allopatrics_Mechanical!$P$2:$P$999,MATCH(Allopatrics_Mechanical_R!$A55,Allopatrics_Mechanical!$T$2:$T$999,0))</f>
        <v>Heterospecifics-graellsiiXelegans-CachadasXBelgium</v>
      </c>
      <c r="C55" s="37">
        <f>CEILING(SUMIF(Allopatrics_Mechanical!T$2:T$999,Allopatrics_Mechanical_R!$A55,Allopatrics_Mechanical!V$2:V$999)/SUMIF(Allopatrics_Mechanical!T$2:T$999,Allopatrics_Mechanical_R!$A55,Allopatrics_Mechanical!U$2:U$999),1)</f>
        <v>1</v>
      </c>
      <c r="D55" s="37">
        <f>IFERROR(CEILING(SUMIF(Allopatrics_Mechanical!T$2:T$999,Allopatrics_Mechanical_R!$A55,Allopatrics_Mechanical!X$2:X$999)/SUMIF(Allopatrics_Mechanical!T$2:T$999,Allopatrics_Mechanical_R!$A55,Allopatrics_Mechanical!V$2:V$999),1), "NA")</f>
        <v>1</v>
      </c>
    </row>
    <row r="56" spans="1:4" x14ac:dyDescent="0.25">
      <c r="A56" s="37" t="str">
        <v>B.45XA.15</v>
      </c>
      <c r="B56" s="37" t="str">
        <f>INDEX(Allopatrics_Mechanical!$P$2:$P$999,MATCH(Allopatrics_Mechanical_R!$A56,Allopatrics_Mechanical!$T$2:$T$999,0))</f>
        <v>Heterospecifics-graellsiiXelegans-CachadasXBelgium</v>
      </c>
      <c r="C56" s="37">
        <f>CEILING(SUMIF(Allopatrics_Mechanical!T$2:T$999,Allopatrics_Mechanical_R!$A56,Allopatrics_Mechanical!V$2:V$999)/SUMIF(Allopatrics_Mechanical!T$2:T$999,Allopatrics_Mechanical_R!$A56,Allopatrics_Mechanical!U$2:U$999),1)</f>
        <v>1</v>
      </c>
      <c r="D56" s="37">
        <f>IFERROR(CEILING(SUMIF(Allopatrics_Mechanical!T$2:T$999,Allopatrics_Mechanical_R!$A56,Allopatrics_Mechanical!X$2:X$999)/SUMIF(Allopatrics_Mechanical!T$2:T$999,Allopatrics_Mechanical_R!$A56,Allopatrics_Mechanical!V$2:V$999),1), "NA")</f>
        <v>1</v>
      </c>
    </row>
    <row r="57" spans="1:4" x14ac:dyDescent="0.25">
      <c r="A57" s="37" t="str">
        <v>B.5XA.15</v>
      </c>
      <c r="B57" s="37" t="str">
        <f>INDEX(Allopatrics_Mechanical!$P$2:$P$999,MATCH(Allopatrics_Mechanical_R!$A57,Allopatrics_Mechanical!$T$2:$T$999,0))</f>
        <v>Heterospecifics-graellsiiXelegans-CachadasXBelgium</v>
      </c>
      <c r="C57" s="37">
        <f>CEILING(SUMIF(Allopatrics_Mechanical!T$2:T$999,Allopatrics_Mechanical_R!$A57,Allopatrics_Mechanical!V$2:V$999)/SUMIF(Allopatrics_Mechanical!T$2:T$999,Allopatrics_Mechanical_R!$A57,Allopatrics_Mechanical!U$2:U$999),1)</f>
        <v>1</v>
      </c>
      <c r="D57" s="37">
        <f>IFERROR(CEILING(SUMIF(Allopatrics_Mechanical!T$2:T$999,Allopatrics_Mechanical_R!$A57,Allopatrics_Mechanical!X$2:X$999)/SUMIF(Allopatrics_Mechanical!T$2:T$999,Allopatrics_Mechanical_R!$A57,Allopatrics_Mechanical!V$2:V$999),1), "NA")</f>
        <v>1</v>
      </c>
    </row>
    <row r="58" spans="1:4" x14ac:dyDescent="0.25">
      <c r="A58" s="37" t="str">
        <v>B.42XA.21</v>
      </c>
      <c r="B58" s="37" t="str">
        <f>INDEX(Allopatrics_Mechanical!$P$2:$P$999,MATCH(Allopatrics_Mechanical_R!$A58,Allopatrics_Mechanical!$T$2:$T$999,0))</f>
        <v>Heterospecifics-graellsiiXelegans-CachadasXBelgium</v>
      </c>
      <c r="C58" s="37">
        <f>CEILING(SUMIF(Allopatrics_Mechanical!T$2:T$999,Allopatrics_Mechanical_R!$A58,Allopatrics_Mechanical!V$2:V$999)/SUMIF(Allopatrics_Mechanical!T$2:T$999,Allopatrics_Mechanical_R!$A58,Allopatrics_Mechanical!U$2:U$999),1)</f>
        <v>1</v>
      </c>
      <c r="D58" s="37">
        <f>IFERROR(CEILING(SUMIF(Allopatrics_Mechanical!T$2:T$999,Allopatrics_Mechanical_R!$A58,Allopatrics_Mechanical!X$2:X$999)/SUMIF(Allopatrics_Mechanical!T$2:T$999,Allopatrics_Mechanical_R!$A58,Allopatrics_Mechanical!V$2:V$999),1), "NA")</f>
        <v>1</v>
      </c>
    </row>
    <row r="59" spans="1:4" x14ac:dyDescent="0.25">
      <c r="A59" s="37" t="str">
        <v>B.7XA.21</v>
      </c>
      <c r="B59" s="37" t="str">
        <f>INDEX(Allopatrics_Mechanical!$P$2:$P$999,MATCH(Allopatrics_Mechanical_R!$A59,Allopatrics_Mechanical!$T$2:$T$999,0))</f>
        <v>Heterospecifics-graellsiiXelegans-CachadasXBelgium</v>
      </c>
      <c r="C59" s="37">
        <f>CEILING(SUMIF(Allopatrics_Mechanical!T$2:T$999,Allopatrics_Mechanical_R!$A59,Allopatrics_Mechanical!V$2:V$999)/SUMIF(Allopatrics_Mechanical!T$2:T$999,Allopatrics_Mechanical_R!$A59,Allopatrics_Mechanical!U$2:U$999),1)</f>
        <v>1</v>
      </c>
      <c r="D59" s="37">
        <f>IFERROR(CEILING(SUMIF(Allopatrics_Mechanical!T$2:T$999,Allopatrics_Mechanical_R!$A59,Allopatrics_Mechanical!X$2:X$999)/SUMIF(Allopatrics_Mechanical!T$2:T$999,Allopatrics_Mechanical_R!$A59,Allopatrics_Mechanical!V$2:V$999),1), "NA")</f>
        <v>0</v>
      </c>
    </row>
    <row r="60" spans="1:4" x14ac:dyDescent="0.25">
      <c r="A60" s="37" t="str">
        <v>B.5XA.22</v>
      </c>
      <c r="B60" s="37" t="str">
        <f>INDEX(Allopatrics_Mechanical!$P$2:$P$999,MATCH(Allopatrics_Mechanical_R!$A60,Allopatrics_Mechanical!$T$2:$T$999,0))</f>
        <v>Heterospecifics-graellsiiXelegans-CachadasXBelgium</v>
      </c>
      <c r="C60" s="37">
        <f>CEILING(SUMIF(Allopatrics_Mechanical!T$2:T$999,Allopatrics_Mechanical_R!$A60,Allopatrics_Mechanical!V$2:V$999)/SUMIF(Allopatrics_Mechanical!T$2:T$999,Allopatrics_Mechanical_R!$A60,Allopatrics_Mechanical!U$2:U$999),1)</f>
        <v>0</v>
      </c>
      <c r="D60" s="37" t="str">
        <f>IFERROR(CEILING(SUMIF(Allopatrics_Mechanical!T$2:T$999,Allopatrics_Mechanical_R!$A60,Allopatrics_Mechanical!X$2:X$999)/SUMIF(Allopatrics_Mechanical!T$2:T$999,Allopatrics_Mechanical_R!$A60,Allopatrics_Mechanical!V$2:V$999),1), "NA")</f>
        <v>NA</v>
      </c>
    </row>
    <row r="61" spans="1:4" x14ac:dyDescent="0.25">
      <c r="A61" s="37" t="str">
        <v>B.44XA.34</v>
      </c>
      <c r="B61" s="37" t="str">
        <f>INDEX(Allopatrics_Mechanical!$P$2:$P$999,MATCH(Allopatrics_Mechanical_R!$A61,Allopatrics_Mechanical!$T$2:$T$999,0))</f>
        <v>Heterospecifics-graellsiiXelegans-CachadasXBelgium</v>
      </c>
      <c r="C61" s="37">
        <f>CEILING(SUMIF(Allopatrics_Mechanical!T$2:T$999,Allopatrics_Mechanical_R!$A61,Allopatrics_Mechanical!V$2:V$999)/SUMIF(Allopatrics_Mechanical!T$2:T$999,Allopatrics_Mechanical_R!$A61,Allopatrics_Mechanical!U$2:U$999),1)</f>
        <v>1</v>
      </c>
      <c r="D61" s="37">
        <f>IFERROR(CEILING(SUMIF(Allopatrics_Mechanical!T$2:T$999,Allopatrics_Mechanical_R!$A61,Allopatrics_Mechanical!X$2:X$999)/SUMIF(Allopatrics_Mechanical!T$2:T$999,Allopatrics_Mechanical_R!$A61,Allopatrics_Mechanical!V$2:V$999),1), "NA")</f>
        <v>1</v>
      </c>
    </row>
    <row r="62" spans="1:4" x14ac:dyDescent="0.25">
      <c r="A62" s="37" t="str">
        <v>B.36XA.38</v>
      </c>
      <c r="B62" s="37" t="str">
        <f>INDEX(Allopatrics_Mechanical!$P$2:$P$999,MATCH(Allopatrics_Mechanical_R!$A62,Allopatrics_Mechanical!$T$2:$T$999,0))</f>
        <v>Heterospecifics-graellsiiXelegans-CachadasXBelgium</v>
      </c>
      <c r="C62" s="37">
        <f>CEILING(SUMIF(Allopatrics_Mechanical!T$2:T$999,Allopatrics_Mechanical_R!$A62,Allopatrics_Mechanical!V$2:V$999)/SUMIF(Allopatrics_Mechanical!T$2:T$999,Allopatrics_Mechanical_R!$A62,Allopatrics_Mechanical!U$2:U$999),1)</f>
        <v>1</v>
      </c>
      <c r="D62" s="37">
        <f>IFERROR(CEILING(SUMIF(Allopatrics_Mechanical!T$2:T$999,Allopatrics_Mechanical_R!$A62,Allopatrics_Mechanical!X$2:X$999)/SUMIF(Allopatrics_Mechanical!T$2:T$999,Allopatrics_Mechanical_R!$A62,Allopatrics_Mechanical!V$2:V$999),1), "NA")</f>
        <v>1</v>
      </c>
    </row>
    <row r="63" spans="1:4" x14ac:dyDescent="0.25">
      <c r="A63" s="37" t="str">
        <v>B.88XA.39</v>
      </c>
      <c r="B63" s="37" t="str">
        <f>INDEX(Allopatrics_Mechanical!$P$2:$P$999,MATCH(Allopatrics_Mechanical_R!$A63,Allopatrics_Mechanical!$T$2:$T$999,0))</f>
        <v>Heterospecifics-graellsiiXelegans-CachadasXBelgium</v>
      </c>
      <c r="C63" s="37">
        <f>CEILING(SUMIF(Allopatrics_Mechanical!T$2:T$999,Allopatrics_Mechanical_R!$A63,Allopatrics_Mechanical!V$2:V$999)/SUMIF(Allopatrics_Mechanical!T$2:T$999,Allopatrics_Mechanical_R!$A63,Allopatrics_Mechanical!U$2:U$999),1)</f>
        <v>1</v>
      </c>
      <c r="D63" s="37">
        <f>IFERROR(CEILING(SUMIF(Allopatrics_Mechanical!T$2:T$999,Allopatrics_Mechanical_R!$A63,Allopatrics_Mechanical!X$2:X$999)/SUMIF(Allopatrics_Mechanical!T$2:T$999,Allopatrics_Mechanical_R!$A63,Allopatrics_Mechanical!V$2:V$999),1), "NA")</f>
        <v>1</v>
      </c>
    </row>
    <row r="64" spans="1:4" x14ac:dyDescent="0.25">
      <c r="A64" s="37" t="str">
        <v>B.42XA.43</v>
      </c>
      <c r="B64" s="37" t="str">
        <f>INDEX(Allopatrics_Mechanical!$P$2:$P$999,MATCH(Allopatrics_Mechanical_R!$A64,Allopatrics_Mechanical!$T$2:$T$999,0))</f>
        <v>Heterospecifics-graellsiiXelegans-CachadasXBelgium</v>
      </c>
      <c r="C64" s="37">
        <f>CEILING(SUMIF(Allopatrics_Mechanical!T$2:T$999,Allopatrics_Mechanical_R!$A64,Allopatrics_Mechanical!V$2:V$999)/SUMIF(Allopatrics_Mechanical!T$2:T$999,Allopatrics_Mechanical_R!$A64,Allopatrics_Mechanical!U$2:U$999),1)</f>
        <v>1</v>
      </c>
      <c r="D64" s="37">
        <f>IFERROR(CEILING(SUMIF(Allopatrics_Mechanical!T$2:T$999,Allopatrics_Mechanical_R!$A64,Allopatrics_Mechanical!X$2:X$999)/SUMIF(Allopatrics_Mechanical!T$2:T$999,Allopatrics_Mechanical_R!$A64,Allopatrics_Mechanical!V$2:V$999),1), "NA")</f>
        <v>1</v>
      </c>
    </row>
    <row r="65" spans="1:4" x14ac:dyDescent="0.25">
      <c r="A65" s="37" t="str">
        <v>B.5XA.24</v>
      </c>
      <c r="B65" s="37" t="str">
        <f>INDEX(Allopatrics_Mechanical!$P$2:$P$999,MATCH(Allopatrics_Mechanical_R!$A65,Allopatrics_Mechanical!$T$2:$T$999,0))</f>
        <v>Heterospecifics-elegansXgraellsii-BelgiumXCachadas</v>
      </c>
      <c r="C65" s="37">
        <f>CEILING(SUMIF(Allopatrics_Mechanical!T$2:T$999,Allopatrics_Mechanical_R!$A65,Allopatrics_Mechanical!V$2:V$999)/SUMIF(Allopatrics_Mechanical!T$2:T$999,Allopatrics_Mechanical_R!$A65,Allopatrics_Mechanical!U$2:U$999),1)</f>
        <v>1</v>
      </c>
      <c r="D65" s="37">
        <f>IFERROR(CEILING(SUMIF(Allopatrics_Mechanical!T$2:T$999,Allopatrics_Mechanical_R!$A65,Allopatrics_Mechanical!X$2:X$999)/SUMIF(Allopatrics_Mechanical!T$2:T$999,Allopatrics_Mechanical_R!$A65,Allopatrics_Mechanical!V$2:V$999),1), "NA")</f>
        <v>1</v>
      </c>
    </row>
    <row r="66" spans="1:4" x14ac:dyDescent="0.25">
      <c r="A66" s="37" t="str">
        <v>E.17XA.26</v>
      </c>
      <c r="B66" s="37" t="str">
        <f>INDEX(Allopatrics_Mechanical!$P$2:$P$999,MATCH(Allopatrics_Mechanical_R!$A66,Allopatrics_Mechanical!$T$2:$T$999,0))</f>
        <v>Heterospecifics-elegansXgraellsii-BelgiumXCachadas</v>
      </c>
      <c r="C66" s="37">
        <f>CEILING(SUMIF(Allopatrics_Mechanical!T$2:T$999,Allopatrics_Mechanical_R!$A66,Allopatrics_Mechanical!V$2:V$999)/SUMIF(Allopatrics_Mechanical!T$2:T$999,Allopatrics_Mechanical_R!$A66,Allopatrics_Mechanical!U$2:U$999),1)</f>
        <v>1</v>
      </c>
      <c r="D66" s="37">
        <f>IFERROR(CEILING(SUMIF(Allopatrics_Mechanical!T$2:T$999,Allopatrics_Mechanical_R!$A66,Allopatrics_Mechanical!X$2:X$999)/SUMIF(Allopatrics_Mechanical!T$2:T$999,Allopatrics_Mechanical_R!$A66,Allopatrics_Mechanical!V$2:V$999),1), "NA")</f>
        <v>0</v>
      </c>
    </row>
    <row r="67" spans="1:4" x14ac:dyDescent="0.25">
      <c r="A67" s="37" t="str">
        <v>E.7XA.26</v>
      </c>
      <c r="B67" s="37" t="str">
        <f>INDEX(Allopatrics_Mechanical!$P$2:$P$999,MATCH(Allopatrics_Mechanical_R!$A67,Allopatrics_Mechanical!$T$2:$T$999,0))</f>
        <v>Heterospecifics-elegansXgraellsii-BelgiumXCachadas</v>
      </c>
      <c r="C67" s="37">
        <f>CEILING(SUMIF(Allopatrics_Mechanical!T$2:T$999,Allopatrics_Mechanical_R!$A67,Allopatrics_Mechanical!V$2:V$999)/SUMIF(Allopatrics_Mechanical!T$2:T$999,Allopatrics_Mechanical_R!$A67,Allopatrics_Mechanical!U$2:U$999),1)</f>
        <v>1</v>
      </c>
      <c r="D67" s="37">
        <f>IFERROR(CEILING(SUMIF(Allopatrics_Mechanical!T$2:T$999,Allopatrics_Mechanical_R!$A67,Allopatrics_Mechanical!X$2:X$999)/SUMIF(Allopatrics_Mechanical!T$2:T$999,Allopatrics_Mechanical_R!$A67,Allopatrics_Mechanical!V$2:V$999),1), "NA")</f>
        <v>1</v>
      </c>
    </row>
    <row r="68" spans="1:4" x14ac:dyDescent="0.25">
      <c r="A68" s="37" t="str">
        <v>E.1XA.7</v>
      </c>
      <c r="B68" s="37" t="str">
        <f>INDEX(Allopatrics_Mechanical!$P$2:$P$999,MATCH(Allopatrics_Mechanical_R!$A68,Allopatrics_Mechanical!$T$2:$T$999,0))</f>
        <v>Heterospecifics-elegansXgraellsii-BelgiumXCachadas</v>
      </c>
      <c r="C68" s="37">
        <f>CEILING(SUMIF(Allopatrics_Mechanical!T$2:T$999,Allopatrics_Mechanical_R!$A68,Allopatrics_Mechanical!V$2:V$999)/SUMIF(Allopatrics_Mechanical!T$2:T$999,Allopatrics_Mechanical_R!$A68,Allopatrics_Mechanical!U$2:U$999),1)</f>
        <v>1</v>
      </c>
      <c r="D68" s="37">
        <f>IFERROR(CEILING(SUMIF(Allopatrics_Mechanical!T$2:T$999,Allopatrics_Mechanical_R!$A68,Allopatrics_Mechanical!X$2:X$999)/SUMIF(Allopatrics_Mechanical!T$2:T$999,Allopatrics_Mechanical_R!$A68,Allopatrics_Mechanical!V$2:V$999),1), "NA")</f>
        <v>1</v>
      </c>
    </row>
    <row r="69" spans="1:4" x14ac:dyDescent="0.25">
      <c r="A69" s="37" t="str">
        <v>P.16XA.24</v>
      </c>
      <c r="B69" s="37" t="str">
        <f>INDEX(Allopatrics_Mechanical!$P$2:$P$999,MATCH(Allopatrics_Mechanical_R!$A69,Allopatrics_Mechanical!$T$2:$T$999,0))</f>
        <v>Heterospecifics-elegansXgraellsii-LaigualXCachadas</v>
      </c>
      <c r="C69" s="37">
        <f>CEILING(SUMIF(Allopatrics_Mechanical!T$2:T$999,Allopatrics_Mechanical_R!$A69,Allopatrics_Mechanical!V$2:V$999)/SUMIF(Allopatrics_Mechanical!T$2:T$999,Allopatrics_Mechanical_R!$A69,Allopatrics_Mechanical!U$2:U$999),1)</f>
        <v>1</v>
      </c>
      <c r="D69" s="37">
        <f>IFERROR(CEILING(SUMIF(Allopatrics_Mechanical!T$2:T$999,Allopatrics_Mechanical_R!$A69,Allopatrics_Mechanical!X$2:X$999)/SUMIF(Allopatrics_Mechanical!T$2:T$999,Allopatrics_Mechanical_R!$A69,Allopatrics_Mechanical!V$2:V$999),1), "NA")</f>
        <v>1</v>
      </c>
    </row>
    <row r="70" spans="1:4" x14ac:dyDescent="0.25">
      <c r="A70" s="37" t="str">
        <v>P.18XA.24</v>
      </c>
      <c r="B70" s="37" t="str">
        <f>INDEX(Allopatrics_Mechanical!$P$2:$P$999,MATCH(Allopatrics_Mechanical_R!$A70,Allopatrics_Mechanical!$T$2:$T$999,0))</f>
        <v>Heterospecifics-elegansXgraellsii-LaigualXCachadas</v>
      </c>
      <c r="C70" s="37">
        <f>CEILING(SUMIF(Allopatrics_Mechanical!T$2:T$999,Allopatrics_Mechanical_R!$A70,Allopatrics_Mechanical!V$2:V$999)/SUMIF(Allopatrics_Mechanical!T$2:T$999,Allopatrics_Mechanical_R!$A70,Allopatrics_Mechanical!U$2:U$999),1)</f>
        <v>0</v>
      </c>
      <c r="D70" s="37" t="str">
        <f>IFERROR(CEILING(SUMIF(Allopatrics_Mechanical!T$2:T$999,Allopatrics_Mechanical_R!$A70,Allopatrics_Mechanical!X$2:X$999)/SUMIF(Allopatrics_Mechanical!T$2:T$999,Allopatrics_Mechanical_R!$A70,Allopatrics_Mechanical!V$2:V$999),1), "NA")</f>
        <v>NA</v>
      </c>
    </row>
    <row r="71" spans="1:4" x14ac:dyDescent="0.25">
      <c r="A71" s="37" t="str">
        <v>P.5XA.6</v>
      </c>
      <c r="B71" s="37" t="str">
        <f>INDEX(Allopatrics_Mechanical!$P$2:$P$999,MATCH(Allopatrics_Mechanical_R!$A71,Allopatrics_Mechanical!$T$2:$T$999,0))</f>
        <v>Heterospecifics-elegansXgraellsii-LaigualXCachadas</v>
      </c>
      <c r="C71" s="37">
        <f>CEILING(SUMIF(Allopatrics_Mechanical!T$2:T$999,Allopatrics_Mechanical_R!$A71,Allopatrics_Mechanical!V$2:V$999)/SUMIF(Allopatrics_Mechanical!T$2:T$999,Allopatrics_Mechanical_R!$A71,Allopatrics_Mechanical!U$2:U$999),1)</f>
        <v>0</v>
      </c>
      <c r="D71" s="37" t="str">
        <f>IFERROR(CEILING(SUMIF(Allopatrics_Mechanical!T$2:T$999,Allopatrics_Mechanical_R!$A71,Allopatrics_Mechanical!X$2:X$999)/SUMIF(Allopatrics_Mechanical!T$2:T$999,Allopatrics_Mechanical_R!$A71,Allopatrics_Mechanical!V$2:V$999),1), "NA")</f>
        <v>NA</v>
      </c>
    </row>
    <row r="72" spans="1:4" x14ac:dyDescent="0.25">
      <c r="A72" s="37" t="str">
        <v>P.16XA.27</v>
      </c>
      <c r="B72" s="37" t="str">
        <f>INDEX(Allopatrics_Mechanical!$P$2:$P$999,MATCH(Allopatrics_Mechanical_R!$A72,Allopatrics_Mechanical!$T$2:$T$999,0))</f>
        <v>Heterospecifics-elegansXgraellsii-LaigualXCachadas</v>
      </c>
      <c r="C72" s="37">
        <f>CEILING(SUMIF(Allopatrics_Mechanical!T$2:T$999,Allopatrics_Mechanical_R!$A72,Allopatrics_Mechanical!V$2:V$999)/SUMIF(Allopatrics_Mechanical!T$2:T$999,Allopatrics_Mechanical_R!$A72,Allopatrics_Mechanical!U$2:U$999),1)</f>
        <v>1</v>
      </c>
      <c r="D72" s="37">
        <f>IFERROR(CEILING(SUMIF(Allopatrics_Mechanical!T$2:T$999,Allopatrics_Mechanical_R!$A72,Allopatrics_Mechanical!X$2:X$999)/SUMIF(Allopatrics_Mechanical!T$2:T$999,Allopatrics_Mechanical_R!$A72,Allopatrics_Mechanical!V$2:V$999),1), "NA")</f>
        <v>1</v>
      </c>
    </row>
    <row r="73" spans="1:4" x14ac:dyDescent="0.25">
      <c r="A73" s="37" t="str">
        <v>P.24XA.28</v>
      </c>
      <c r="B73" s="37" t="str">
        <f>INDEX(Allopatrics_Mechanical!$P$2:$P$999,MATCH(Allopatrics_Mechanical_R!$A73,Allopatrics_Mechanical!$T$2:$T$999,0))</f>
        <v>Heterospecifics-elegansXgraellsii-LaigualXCachadas</v>
      </c>
      <c r="C73" s="37">
        <f>CEILING(SUMIF(Allopatrics_Mechanical!T$2:T$999,Allopatrics_Mechanical_R!$A73,Allopatrics_Mechanical!V$2:V$999)/SUMIF(Allopatrics_Mechanical!T$2:T$999,Allopatrics_Mechanical_R!$A73,Allopatrics_Mechanical!U$2:U$999),1)</f>
        <v>1</v>
      </c>
      <c r="D73" s="37">
        <f>IFERROR(CEILING(SUMIF(Allopatrics_Mechanical!T$2:T$999,Allopatrics_Mechanical_R!$A73,Allopatrics_Mechanical!X$2:X$999)/SUMIF(Allopatrics_Mechanical!T$2:T$999,Allopatrics_Mechanical_R!$A73,Allopatrics_Mechanical!V$2:V$999),1), "NA")</f>
        <v>1</v>
      </c>
    </row>
    <row r="74" spans="1:4" x14ac:dyDescent="0.25">
      <c r="A74" s="37" t="str">
        <v>P.23XA.30</v>
      </c>
      <c r="B74" s="37" t="str">
        <f>INDEX(Allopatrics_Mechanical!$P$2:$P$999,MATCH(Allopatrics_Mechanical_R!$A74,Allopatrics_Mechanical!$T$2:$T$999,0))</f>
        <v>Heterospecifics-elegansXgraellsii-LaigualXCachadas</v>
      </c>
      <c r="C74" s="37">
        <f>CEILING(SUMIF(Allopatrics_Mechanical!T$2:T$999,Allopatrics_Mechanical_R!$A74,Allopatrics_Mechanical!V$2:V$999)/SUMIF(Allopatrics_Mechanical!T$2:T$999,Allopatrics_Mechanical_R!$A74,Allopatrics_Mechanical!U$2:U$999),1)</f>
        <v>1</v>
      </c>
      <c r="D74" s="37">
        <f>IFERROR(CEILING(SUMIF(Allopatrics_Mechanical!T$2:T$999,Allopatrics_Mechanical_R!$A74,Allopatrics_Mechanical!X$2:X$999)/SUMIF(Allopatrics_Mechanical!T$2:T$999,Allopatrics_Mechanical_R!$A74,Allopatrics_Mechanical!V$2:V$999),1), "NA")</f>
        <v>1</v>
      </c>
    </row>
    <row r="75" spans="1:4" x14ac:dyDescent="0.25">
      <c r="A75" s="37" t="str">
        <v>E.10X1.28</v>
      </c>
      <c r="B75" s="37" t="str">
        <f>INDEX(Allopatrics_Mechanical!$P$2:$P$999,MATCH(Allopatrics_Mechanical_R!$A75,Allopatrics_Mechanical!$T$2:$T$999,0))</f>
        <v>Postzygotics-elegansXhybrid-AlloEleX(H:BelgiumXCachadas)</v>
      </c>
      <c r="C75" s="37">
        <f>CEILING(SUMIF(Allopatrics_Mechanical!T$2:T$999,Allopatrics_Mechanical_R!$A75,Allopatrics_Mechanical!V$2:V$999)/SUMIF(Allopatrics_Mechanical!T$2:T$999,Allopatrics_Mechanical_R!$A75,Allopatrics_Mechanical!U$2:U$999),1)</f>
        <v>1</v>
      </c>
      <c r="D75" s="37">
        <f>IFERROR(CEILING(SUMIF(Allopatrics_Mechanical!T$2:T$999,Allopatrics_Mechanical_R!$A75,Allopatrics_Mechanical!X$2:X$999)/SUMIF(Allopatrics_Mechanical!T$2:T$999,Allopatrics_Mechanical_R!$A75,Allopatrics_Mechanical!V$2:V$999),1), "NA")</f>
        <v>0</v>
      </c>
    </row>
    <row r="76" spans="1:4" x14ac:dyDescent="0.25">
      <c r="A76" s="37" t="str">
        <v>E.17X3.9</v>
      </c>
      <c r="B76" s="37" t="str">
        <f>INDEX(Allopatrics_Mechanical!$P$2:$P$999,MATCH(Allopatrics_Mechanical_R!$A76,Allopatrics_Mechanical!$T$2:$T$999,0))</f>
        <v>Postzygotics-elegansXhybrid-AlloEleX(H:BelgiumXCachadas)</v>
      </c>
      <c r="C76" s="37">
        <f>CEILING(SUMIF(Allopatrics_Mechanical!T$2:T$999,Allopatrics_Mechanical_R!$A76,Allopatrics_Mechanical!V$2:V$999)/SUMIF(Allopatrics_Mechanical!T$2:T$999,Allopatrics_Mechanical_R!$A76,Allopatrics_Mechanical!U$2:U$999),1)</f>
        <v>1</v>
      </c>
      <c r="D76" s="37">
        <f>IFERROR(CEILING(SUMIF(Allopatrics_Mechanical!T$2:T$999,Allopatrics_Mechanical_R!$A76,Allopatrics_Mechanical!X$2:X$999)/SUMIF(Allopatrics_Mechanical!T$2:T$999,Allopatrics_Mechanical_R!$A76,Allopatrics_Mechanical!V$2:V$999),1), "NA")</f>
        <v>1</v>
      </c>
    </row>
    <row r="77" spans="1:4" x14ac:dyDescent="0.25">
      <c r="A77" s="37" t="str">
        <v>P.18X3.11</v>
      </c>
      <c r="B77" s="37" t="str">
        <f>INDEX(Allopatrics_Mechanical!$P$2:$P$999,MATCH(Allopatrics_Mechanical_R!$A77,Allopatrics_Mechanical!$T$2:$T$999,0))</f>
        <v>Postzygotics-elegansXhybrid-AlloEleX(H:BelgiumXCachadas)</v>
      </c>
      <c r="C77" s="37">
        <f>CEILING(SUMIF(Allopatrics_Mechanical!T$2:T$999,Allopatrics_Mechanical_R!$A77,Allopatrics_Mechanical!V$2:V$999)/SUMIF(Allopatrics_Mechanical!T$2:T$999,Allopatrics_Mechanical_R!$A77,Allopatrics_Mechanical!U$2:U$999),1)</f>
        <v>1</v>
      </c>
      <c r="D77" s="37">
        <f>IFERROR(CEILING(SUMIF(Allopatrics_Mechanical!T$2:T$999,Allopatrics_Mechanical_R!$A77,Allopatrics_Mechanical!X$2:X$999)/SUMIF(Allopatrics_Mechanical!T$2:T$999,Allopatrics_Mechanical_R!$A77,Allopatrics_Mechanical!V$2:V$999),1), "NA")</f>
        <v>1</v>
      </c>
    </row>
    <row r="78" spans="1:4" x14ac:dyDescent="0.25">
      <c r="A78" s="37" t="str">
        <v>P.8X5.15</v>
      </c>
      <c r="B78" s="37" t="str">
        <f>INDEX(Allopatrics_Mechanical!$P$2:$P$999,MATCH(Allopatrics_Mechanical_R!$A78,Allopatrics_Mechanical!$T$2:$T$999,0))</f>
        <v>Postzygotics-elegansXhybrid-AlloEleX(H:BelgiumXCachadas)</v>
      </c>
      <c r="C78" s="37">
        <f>CEILING(SUMIF(Allopatrics_Mechanical!T$2:T$999,Allopatrics_Mechanical_R!$A78,Allopatrics_Mechanical!V$2:V$999)/SUMIF(Allopatrics_Mechanical!T$2:T$999,Allopatrics_Mechanical_R!$A78,Allopatrics_Mechanical!U$2:U$999),1)</f>
        <v>1</v>
      </c>
      <c r="D78" s="37">
        <f>IFERROR(CEILING(SUMIF(Allopatrics_Mechanical!T$2:T$999,Allopatrics_Mechanical_R!$A78,Allopatrics_Mechanical!X$2:X$999)/SUMIF(Allopatrics_Mechanical!T$2:T$999,Allopatrics_Mechanical_R!$A78,Allopatrics_Mechanical!V$2:V$999),1), "NA")</f>
        <v>1</v>
      </c>
    </row>
    <row r="79" spans="1:4" x14ac:dyDescent="0.25">
      <c r="A79" s="37" t="str">
        <v>P.21X5.21</v>
      </c>
      <c r="B79" s="37" t="str">
        <f>INDEX(Allopatrics_Mechanical!$P$2:$P$999,MATCH(Allopatrics_Mechanical_R!$A79,Allopatrics_Mechanical!$T$2:$T$999,0))</f>
        <v>Postzygotics-elegansXhybrid-AlloEleX(H:BelgiumXCachadas)</v>
      </c>
      <c r="C79" s="37">
        <f>CEILING(SUMIF(Allopatrics_Mechanical!T$2:T$999,Allopatrics_Mechanical_R!$A79,Allopatrics_Mechanical!V$2:V$999)/SUMIF(Allopatrics_Mechanical!T$2:T$999,Allopatrics_Mechanical_R!$A79,Allopatrics_Mechanical!U$2:U$999),1)</f>
        <v>1</v>
      </c>
      <c r="D79" s="37">
        <f>IFERROR(CEILING(SUMIF(Allopatrics_Mechanical!T$2:T$999,Allopatrics_Mechanical_R!$A79,Allopatrics_Mechanical!X$2:X$999)/SUMIF(Allopatrics_Mechanical!T$2:T$999,Allopatrics_Mechanical_R!$A79,Allopatrics_Mechanical!V$2:V$999),1), "NA")</f>
        <v>1</v>
      </c>
    </row>
    <row r="80" spans="1:4" x14ac:dyDescent="0.25">
      <c r="A80" s="37" t="str">
        <v>P.24X5.22</v>
      </c>
      <c r="B80" s="37" t="str">
        <f>INDEX(Allopatrics_Mechanical!$P$2:$P$999,MATCH(Allopatrics_Mechanical_R!$A80,Allopatrics_Mechanical!$T$2:$T$999,0))</f>
        <v>Postzygotics-elegansXhybrid-AlloEleX(H:BelgiumXCachadas)</v>
      </c>
      <c r="C80" s="37">
        <f>CEILING(SUMIF(Allopatrics_Mechanical!T$2:T$999,Allopatrics_Mechanical_R!$A80,Allopatrics_Mechanical!V$2:V$999)/SUMIF(Allopatrics_Mechanical!T$2:T$999,Allopatrics_Mechanical_R!$A80,Allopatrics_Mechanical!U$2:U$999),1)</f>
        <v>1</v>
      </c>
      <c r="D80" s="37">
        <f>IFERROR(CEILING(SUMIF(Allopatrics_Mechanical!T$2:T$999,Allopatrics_Mechanical_R!$A80,Allopatrics_Mechanical!X$2:X$999)/SUMIF(Allopatrics_Mechanical!T$2:T$999,Allopatrics_Mechanical_R!$A80,Allopatrics_Mechanical!V$2:V$999),1), "NA")</f>
        <v>1</v>
      </c>
    </row>
    <row r="81" spans="1:4" x14ac:dyDescent="0.25">
      <c r="A81" s="37" t="str">
        <v>P.21X3.1</v>
      </c>
      <c r="B81" s="37" t="str">
        <f>INDEX(Allopatrics_Mechanical!$P$2:$P$999,MATCH(Allopatrics_Mechanical_R!$A81,Allopatrics_Mechanical!$T$2:$T$999,0))</f>
        <v>Postzygotics-elegansXhybrid-AlloEleX(H:BelgiumXCachadas)</v>
      </c>
      <c r="C81" s="37">
        <f>CEILING(SUMIF(Allopatrics_Mechanical!T$2:T$999,Allopatrics_Mechanical_R!$A81,Allopatrics_Mechanical!V$2:V$999)/SUMIF(Allopatrics_Mechanical!T$2:T$999,Allopatrics_Mechanical_R!$A81,Allopatrics_Mechanical!U$2:U$999),1)</f>
        <v>1</v>
      </c>
      <c r="D81" s="37">
        <f>IFERROR(CEILING(SUMIF(Allopatrics_Mechanical!T$2:T$999,Allopatrics_Mechanical_R!$A81,Allopatrics_Mechanical!X$2:X$999)/SUMIF(Allopatrics_Mechanical!T$2:T$999,Allopatrics_Mechanical_R!$A81,Allopatrics_Mechanical!V$2:V$999),1), "NA")</f>
        <v>1</v>
      </c>
    </row>
    <row r="82" spans="1:4" x14ac:dyDescent="0.25">
      <c r="A82" s="37" t="str">
        <v>A.4XB.2</v>
      </c>
      <c r="B82" s="37" t="str">
        <f>INDEX(Allopatrics_Mechanical!$P$2:$P$999,MATCH(Allopatrics_Mechanical_R!$A82,Allopatrics_Mechanical!$T$2:$T$999,0))</f>
        <v>Heterospecifics-graellsiiXelegans-CachadasXBelgium</v>
      </c>
      <c r="C82" s="37">
        <f>CEILING(SUMIF(Allopatrics_Mechanical!T$2:T$999,Allopatrics_Mechanical_R!$A82,Allopatrics_Mechanical!V$2:V$999)/SUMIF(Allopatrics_Mechanical!T$2:T$999,Allopatrics_Mechanical_R!$A82,Allopatrics_Mechanical!U$2:U$999),1)</f>
        <v>0</v>
      </c>
      <c r="D82" s="37" t="str">
        <f>IFERROR(CEILING(SUMIF(Allopatrics_Mechanical!T$2:T$999,Allopatrics_Mechanical_R!$A82,Allopatrics_Mechanical!X$2:X$999)/SUMIF(Allopatrics_Mechanical!T$2:T$999,Allopatrics_Mechanical_R!$A82,Allopatrics_Mechanical!V$2:V$999),1), "NA")</f>
        <v>NA</v>
      </c>
    </row>
    <row r="83" spans="1:4" x14ac:dyDescent="0.25">
      <c r="A83" s="37" t="str">
        <v>A.13XL.18</v>
      </c>
      <c r="B83" s="37" t="str">
        <f>INDEX(Allopatrics_Mechanical!$P$2:$P$999,MATCH(Allopatrics_Mechanical_R!$A83,Allopatrics_Mechanical!$T$2:$T$999,0))</f>
        <v>Heterospecifics-graellsiiXelegans-CachadasXMaraixDorx</v>
      </c>
      <c r="C83" s="37">
        <f>CEILING(SUMIF(Allopatrics_Mechanical!T$2:T$999,Allopatrics_Mechanical_R!$A83,Allopatrics_Mechanical!V$2:V$999)/SUMIF(Allopatrics_Mechanical!T$2:T$999,Allopatrics_Mechanical_R!$A83,Allopatrics_Mechanical!U$2:U$999),1)</f>
        <v>1</v>
      </c>
      <c r="D83" s="37">
        <f>IFERROR(CEILING(SUMIF(Allopatrics_Mechanical!T$2:T$999,Allopatrics_Mechanical_R!$A83,Allopatrics_Mechanical!X$2:X$999)/SUMIF(Allopatrics_Mechanical!T$2:T$999,Allopatrics_Mechanical_R!$A83,Allopatrics_Mechanical!V$2:V$999),1), "NA")</f>
        <v>1</v>
      </c>
    </row>
    <row r="84" spans="1:4" x14ac:dyDescent="0.25">
      <c r="A84" s="37" t="str">
        <v>A.4X2.3</v>
      </c>
      <c r="B84" s="37" t="str">
        <f>INDEX(Allopatrics_Mechanical!$P$2:$P$999,MATCH(Allopatrics_Mechanical_R!$A84,Allopatrics_Mechanical!$T$2:$T$999,0))</f>
        <v>Postzygotics-graellsiiXhybrid-AlloGraX(H:BelgiumXCachadas)</v>
      </c>
      <c r="C84" s="37">
        <f>CEILING(SUMIF(Allopatrics_Mechanical!T$2:T$999,Allopatrics_Mechanical_R!$A84,Allopatrics_Mechanical!V$2:V$999)/SUMIF(Allopatrics_Mechanical!T$2:T$999,Allopatrics_Mechanical_R!$A84,Allopatrics_Mechanical!U$2:U$999),1)</f>
        <v>1</v>
      </c>
      <c r="D84" s="37">
        <f>IFERROR(CEILING(SUMIF(Allopatrics_Mechanical!T$2:T$999,Allopatrics_Mechanical_R!$A84,Allopatrics_Mechanical!X$2:X$999)/SUMIF(Allopatrics_Mechanical!T$2:T$999,Allopatrics_Mechanical_R!$A84,Allopatrics_Mechanical!V$2:V$999),1), "NA")</f>
        <v>1</v>
      </c>
    </row>
    <row r="85" spans="1:4" x14ac:dyDescent="0.25">
      <c r="A85" s="37" t="str">
        <v>A.2X5.2</v>
      </c>
      <c r="B85" s="37" t="str">
        <f>INDEX(Allopatrics_Mechanical!$P$2:$P$999,MATCH(Allopatrics_Mechanical_R!$A85,Allopatrics_Mechanical!$T$2:$T$999,0))</f>
        <v>Postzygotics-graellsiiXhybrid-AlloGraX(H:BelgiumXCachadas)</v>
      </c>
      <c r="C85" s="37">
        <f>CEILING(SUMIF(Allopatrics_Mechanical!T$2:T$999,Allopatrics_Mechanical_R!$A85,Allopatrics_Mechanical!V$2:V$999)/SUMIF(Allopatrics_Mechanical!T$2:T$999,Allopatrics_Mechanical_R!$A85,Allopatrics_Mechanical!U$2:U$999),1)</f>
        <v>1</v>
      </c>
      <c r="D85" s="37">
        <f>IFERROR(CEILING(SUMIF(Allopatrics_Mechanical!T$2:T$999,Allopatrics_Mechanical_R!$A85,Allopatrics_Mechanical!X$2:X$999)/SUMIF(Allopatrics_Mechanical!T$2:T$999,Allopatrics_Mechanical_R!$A85,Allopatrics_Mechanical!V$2:V$999),1), "NA")</f>
        <v>1</v>
      </c>
    </row>
    <row r="86" spans="1:4" x14ac:dyDescent="0.25">
      <c r="A86" s="37" t="str">
        <v>5.6XB.5</v>
      </c>
      <c r="B86" s="37" t="str">
        <f>INDEX(Allopatrics_Mechanical!$P$2:$P$999,MATCH(Allopatrics_Mechanical_R!$A86,Allopatrics_Mechanical!$T$2:$T$999,0))</f>
        <v>Postzygotics-hybridXelegans-(H:BelgiumXCachadas)XAlloEle</v>
      </c>
      <c r="C86" s="37">
        <f>CEILING(SUMIF(Allopatrics_Mechanical!T$2:T$999,Allopatrics_Mechanical_R!$A86,Allopatrics_Mechanical!V$2:V$999)/SUMIF(Allopatrics_Mechanical!T$2:T$999,Allopatrics_Mechanical_R!$A86,Allopatrics_Mechanical!U$2:U$999),1)</f>
        <v>1</v>
      </c>
      <c r="D86" s="37">
        <f>IFERROR(CEILING(SUMIF(Allopatrics_Mechanical!T$2:T$999,Allopatrics_Mechanical_R!$A86,Allopatrics_Mechanical!X$2:X$999)/SUMIF(Allopatrics_Mechanical!T$2:T$999,Allopatrics_Mechanical_R!$A86,Allopatrics_Mechanical!V$2:V$999),1), "NA")</f>
        <v>1</v>
      </c>
    </row>
    <row r="87" spans="1:4" x14ac:dyDescent="0.25">
      <c r="A87" s="37" t="str">
        <v>5.8XE.2</v>
      </c>
      <c r="B87" s="37" t="str">
        <f>INDEX(Allopatrics_Mechanical!$P$2:$P$999,MATCH(Allopatrics_Mechanical_R!$A87,Allopatrics_Mechanical!$T$2:$T$999,0))</f>
        <v>Postzygotics-hybridXelegans-(H:BelgiumXCachadas)XAlloEle</v>
      </c>
      <c r="C87" s="37">
        <f>CEILING(SUMIF(Allopatrics_Mechanical!T$2:T$999,Allopatrics_Mechanical_R!$A87,Allopatrics_Mechanical!V$2:V$999)/SUMIF(Allopatrics_Mechanical!T$2:T$999,Allopatrics_Mechanical_R!$A87,Allopatrics_Mechanical!U$2:U$999),1)</f>
        <v>1</v>
      </c>
      <c r="D87" s="37">
        <f>IFERROR(CEILING(SUMIF(Allopatrics_Mechanical!T$2:T$999,Allopatrics_Mechanical_R!$A87,Allopatrics_Mechanical!X$2:X$999)/SUMIF(Allopatrics_Mechanical!T$2:T$999,Allopatrics_Mechanical_R!$A87,Allopatrics_Mechanical!V$2:V$999),1), "NA")</f>
        <v>1</v>
      </c>
    </row>
    <row r="88" spans="1:4" x14ac:dyDescent="0.25">
      <c r="A88" s="37" t="str">
        <v>4.1XP.1</v>
      </c>
      <c r="B88" s="37" t="str">
        <f>INDEX(Allopatrics_Mechanical!$P$2:$P$999,MATCH(Allopatrics_Mechanical_R!$A88,Allopatrics_Mechanical!$T$2:$T$999,0))</f>
        <v>Postzygotics-hybridXelegans-(H:BelgiumXCachadas)XAlloEle</v>
      </c>
      <c r="C88" s="37">
        <f>CEILING(SUMIF(Allopatrics_Mechanical!T$2:T$999,Allopatrics_Mechanical_R!$A88,Allopatrics_Mechanical!V$2:V$999)/SUMIF(Allopatrics_Mechanical!T$2:T$999,Allopatrics_Mechanical_R!$A88,Allopatrics_Mechanical!U$2:U$999),1)</f>
        <v>1</v>
      </c>
      <c r="D88" s="37">
        <f>IFERROR(CEILING(SUMIF(Allopatrics_Mechanical!T$2:T$999,Allopatrics_Mechanical_R!$A88,Allopatrics_Mechanical!X$2:X$999)/SUMIF(Allopatrics_Mechanical!T$2:T$999,Allopatrics_Mechanical_R!$A88,Allopatrics_Mechanical!V$2:V$999),1), "NA")</f>
        <v>1</v>
      </c>
    </row>
    <row r="89" spans="1:4" x14ac:dyDescent="0.25">
      <c r="A89" s="37" t="str">
        <v>4.2XP.1</v>
      </c>
      <c r="B89" s="37" t="str">
        <f>INDEX(Allopatrics_Mechanical!$P$2:$P$999,MATCH(Allopatrics_Mechanical_R!$A89,Allopatrics_Mechanical!$T$2:$T$999,0))</f>
        <v>Postzygotics-hybridXelegans-(H:BelgiumXCachadas)XAlloEle</v>
      </c>
      <c r="C89" s="37">
        <f>CEILING(SUMIF(Allopatrics_Mechanical!T$2:T$999,Allopatrics_Mechanical_R!$A89,Allopatrics_Mechanical!V$2:V$999)/SUMIF(Allopatrics_Mechanical!T$2:T$999,Allopatrics_Mechanical_R!$A89,Allopatrics_Mechanical!U$2:U$999),1)</f>
        <v>1</v>
      </c>
      <c r="D89" s="37">
        <f>IFERROR(CEILING(SUMIF(Allopatrics_Mechanical!T$2:T$999,Allopatrics_Mechanical_R!$A89,Allopatrics_Mechanical!X$2:X$999)/SUMIF(Allopatrics_Mechanical!T$2:T$999,Allopatrics_Mechanical_R!$A89,Allopatrics_Mechanical!V$2:V$999),1), "NA")</f>
        <v>1</v>
      </c>
    </row>
    <row r="90" spans="1:4" x14ac:dyDescent="0.25">
      <c r="A90" s="37" t="str">
        <v>5.11XP.15</v>
      </c>
      <c r="B90" s="37" t="str">
        <f>INDEX(Allopatrics_Mechanical!$P$2:$P$999,MATCH(Allopatrics_Mechanical_R!$A90,Allopatrics_Mechanical!$T$2:$T$999,0))</f>
        <v>Postzygotics-hybridXelegans-(H:BelgiumXCachadas)XAlloEle</v>
      </c>
      <c r="C90" s="37">
        <f>CEILING(SUMIF(Allopatrics_Mechanical!T$2:T$999,Allopatrics_Mechanical_R!$A90,Allopatrics_Mechanical!V$2:V$999)/SUMIF(Allopatrics_Mechanical!T$2:T$999,Allopatrics_Mechanical_R!$A90,Allopatrics_Mechanical!U$2:U$999),1)</f>
        <v>0</v>
      </c>
      <c r="D90" s="37" t="str">
        <f>IFERROR(CEILING(SUMIF(Allopatrics_Mechanical!T$2:T$999,Allopatrics_Mechanical_R!$A90,Allopatrics_Mechanical!X$2:X$999)/SUMIF(Allopatrics_Mechanical!T$2:T$999,Allopatrics_Mechanical_R!$A90,Allopatrics_Mechanical!V$2:V$999),1), "NA")</f>
        <v>NA</v>
      </c>
    </row>
    <row r="91" spans="1:4" x14ac:dyDescent="0.25">
      <c r="A91" s="37" t="str">
        <v>2.11XP.20</v>
      </c>
      <c r="B91" s="37" t="str">
        <f>INDEX(Allopatrics_Mechanical!$P$2:$P$999,MATCH(Allopatrics_Mechanical_R!$A91,Allopatrics_Mechanical!$T$2:$T$999,0))</f>
        <v>Postzygotics-hybridXelegans-(H:BelgiumXCachadas)XAlloEle</v>
      </c>
      <c r="C91" s="37">
        <f>CEILING(SUMIF(Allopatrics_Mechanical!T$2:T$999,Allopatrics_Mechanical_R!$A91,Allopatrics_Mechanical!V$2:V$999)/SUMIF(Allopatrics_Mechanical!T$2:T$999,Allopatrics_Mechanical_R!$A91,Allopatrics_Mechanical!U$2:U$999),1)</f>
        <v>1</v>
      </c>
      <c r="D91" s="37">
        <f>IFERROR(CEILING(SUMIF(Allopatrics_Mechanical!T$2:T$999,Allopatrics_Mechanical_R!$A91,Allopatrics_Mechanical!X$2:X$999)/SUMIF(Allopatrics_Mechanical!T$2:T$999,Allopatrics_Mechanical_R!$A91,Allopatrics_Mechanical!V$2:V$999),1), "NA")</f>
        <v>1</v>
      </c>
    </row>
    <row r="92" spans="1:4" x14ac:dyDescent="0.25">
      <c r="A92" s="37" t="str">
        <v>5.4XP.3</v>
      </c>
      <c r="B92" s="37" t="str">
        <f>INDEX(Allopatrics_Mechanical!$P$2:$P$999,MATCH(Allopatrics_Mechanical_R!$A92,Allopatrics_Mechanical!$T$2:$T$999,0))</f>
        <v>Postzygotics-hybridXelegans-(H:BelgiumXCachadas)XAlloEle</v>
      </c>
      <c r="C92" s="37">
        <f>CEILING(SUMIF(Allopatrics_Mechanical!T$2:T$999,Allopatrics_Mechanical_R!$A92,Allopatrics_Mechanical!V$2:V$999)/SUMIF(Allopatrics_Mechanical!T$2:T$999,Allopatrics_Mechanical_R!$A92,Allopatrics_Mechanical!U$2:U$999),1)</f>
        <v>1</v>
      </c>
      <c r="D92" s="37">
        <f>IFERROR(CEILING(SUMIF(Allopatrics_Mechanical!T$2:T$999,Allopatrics_Mechanical_R!$A92,Allopatrics_Mechanical!X$2:X$999)/SUMIF(Allopatrics_Mechanical!T$2:T$999,Allopatrics_Mechanical_R!$A92,Allopatrics_Mechanical!V$2:V$999),1), "NA")</f>
        <v>1</v>
      </c>
    </row>
    <row r="93" spans="1:4" x14ac:dyDescent="0.25">
      <c r="A93" s="37" t="str">
        <v>5.5XP.1</v>
      </c>
      <c r="B93" s="37" t="str">
        <f>INDEX(Allopatrics_Mechanical!$P$2:$P$999,MATCH(Allopatrics_Mechanical_R!$A93,Allopatrics_Mechanical!$T$2:$T$999,0))</f>
        <v>Postzygotics-hybridXelegans-(H:BelgiumXCachadas)XAlloEle</v>
      </c>
      <c r="C93" s="37">
        <f>CEILING(SUMIF(Allopatrics_Mechanical!T$2:T$999,Allopatrics_Mechanical_R!$A93,Allopatrics_Mechanical!V$2:V$999)/SUMIF(Allopatrics_Mechanical!T$2:T$999,Allopatrics_Mechanical_R!$A93,Allopatrics_Mechanical!U$2:U$999),1)</f>
        <v>0</v>
      </c>
      <c r="D93" s="37" t="str">
        <f>IFERROR(CEILING(SUMIF(Allopatrics_Mechanical!T$2:T$999,Allopatrics_Mechanical_R!$A93,Allopatrics_Mechanical!X$2:X$999)/SUMIF(Allopatrics_Mechanical!T$2:T$999,Allopatrics_Mechanical_R!$A93,Allopatrics_Mechanical!V$2:V$999),1), "NA")</f>
        <v>NA</v>
      </c>
    </row>
    <row r="94" spans="1:4" x14ac:dyDescent="0.25">
      <c r="A94" s="37" t="str">
        <v>5.8XP.14</v>
      </c>
      <c r="B94" s="37" t="str">
        <f>INDEX(Allopatrics_Mechanical!$P$2:$P$999,MATCH(Allopatrics_Mechanical_R!$A94,Allopatrics_Mechanical!$T$2:$T$999,0))</f>
        <v>Postzygotics-hybridXelegans-(H:BelgiumXCachadas)XAlloEle</v>
      </c>
      <c r="C94" s="37">
        <f>CEILING(SUMIF(Allopatrics_Mechanical!T$2:T$999,Allopatrics_Mechanical_R!$A94,Allopatrics_Mechanical!V$2:V$999)/SUMIF(Allopatrics_Mechanical!T$2:T$999,Allopatrics_Mechanical_R!$A94,Allopatrics_Mechanical!U$2:U$999),1)</f>
        <v>1</v>
      </c>
      <c r="D94" s="37">
        <f>IFERROR(CEILING(SUMIF(Allopatrics_Mechanical!T$2:T$999,Allopatrics_Mechanical_R!$A94,Allopatrics_Mechanical!X$2:X$999)/SUMIF(Allopatrics_Mechanical!T$2:T$999,Allopatrics_Mechanical_R!$A94,Allopatrics_Mechanical!V$2:V$999),1), "NA")</f>
        <v>1</v>
      </c>
    </row>
    <row r="95" spans="1:4" x14ac:dyDescent="0.25">
      <c r="A95" s="37" t="str">
        <v>5.2XL.14</v>
      </c>
      <c r="B95" s="37" t="str">
        <f>INDEX(Allopatrics_Mechanical!$P$2:$P$999,MATCH(Allopatrics_Mechanical_R!$A95,Allopatrics_Mechanical!$T$2:$T$999,0))</f>
        <v>Postzygotics-hybridXelegans-(H:BelgiumXCachadas)XAlloEle</v>
      </c>
      <c r="C95" s="37">
        <f>CEILING(SUMIF(Allopatrics_Mechanical!T$2:T$999,Allopatrics_Mechanical_R!$A95,Allopatrics_Mechanical!V$2:V$999)/SUMIF(Allopatrics_Mechanical!T$2:T$999,Allopatrics_Mechanical_R!$A95,Allopatrics_Mechanical!U$2:U$999),1)</f>
        <v>0</v>
      </c>
      <c r="D95" s="37" t="str">
        <f>IFERROR(CEILING(SUMIF(Allopatrics_Mechanical!T$2:T$999,Allopatrics_Mechanical_R!$A95,Allopatrics_Mechanical!X$2:X$999)/SUMIF(Allopatrics_Mechanical!T$2:T$999,Allopatrics_Mechanical_R!$A95,Allopatrics_Mechanical!V$2:V$999),1), "NA")</f>
        <v>NA</v>
      </c>
    </row>
    <row r="96" spans="1:4" x14ac:dyDescent="0.25">
      <c r="A96" s="37" t="str">
        <v>5.14XL.9</v>
      </c>
      <c r="B96" s="37" t="str">
        <f>INDEX(Allopatrics_Mechanical!$P$2:$P$999,MATCH(Allopatrics_Mechanical_R!$A96,Allopatrics_Mechanical!$T$2:$T$999,0))</f>
        <v>Postzygotics-hybridXelegans-(H:BelgiumXCachadas)XAlloEle</v>
      </c>
      <c r="C96" s="37">
        <f>CEILING(SUMIF(Allopatrics_Mechanical!T$2:T$999,Allopatrics_Mechanical_R!$A96,Allopatrics_Mechanical!V$2:V$999)/SUMIF(Allopatrics_Mechanical!T$2:T$999,Allopatrics_Mechanical_R!$A96,Allopatrics_Mechanical!U$2:U$999),1)</f>
        <v>1</v>
      </c>
      <c r="D96" s="37">
        <f>IFERROR(CEILING(SUMIF(Allopatrics_Mechanical!T$2:T$999,Allopatrics_Mechanical_R!$A96,Allopatrics_Mechanical!X$2:X$999)/SUMIF(Allopatrics_Mechanical!T$2:T$999,Allopatrics_Mechanical_R!$A96,Allopatrics_Mechanical!V$2:V$999),1), "NA")</f>
        <v>1</v>
      </c>
    </row>
    <row r="97" spans="1:4" x14ac:dyDescent="0.25">
      <c r="A97" s="37" t="str">
        <v>5.6XL.3</v>
      </c>
      <c r="B97" s="37" t="str">
        <f>INDEX(Allopatrics_Mechanical!$P$2:$P$999,MATCH(Allopatrics_Mechanical_R!$A97,Allopatrics_Mechanical!$T$2:$T$999,0))</f>
        <v>Postzygotics-hybridXelegans-(H:BelgiumXCachadas)XAlloEle</v>
      </c>
      <c r="C97" s="37">
        <f>CEILING(SUMIF(Allopatrics_Mechanical!T$2:T$999,Allopatrics_Mechanical_R!$A97,Allopatrics_Mechanical!V$2:V$999)/SUMIF(Allopatrics_Mechanical!T$2:T$999,Allopatrics_Mechanical_R!$A97,Allopatrics_Mechanical!U$2:U$999),1)</f>
        <v>1</v>
      </c>
      <c r="D97" s="37">
        <f>IFERROR(CEILING(SUMIF(Allopatrics_Mechanical!T$2:T$999,Allopatrics_Mechanical_R!$A97,Allopatrics_Mechanical!X$2:X$999)/SUMIF(Allopatrics_Mechanical!T$2:T$999,Allopatrics_Mechanical_R!$A97,Allopatrics_Mechanical!V$2:V$999),1), "NA")</f>
        <v>1</v>
      </c>
    </row>
    <row r="98" spans="1:4" x14ac:dyDescent="0.25">
      <c r="A98" s="37" t="str">
        <v>2.14XA.15</v>
      </c>
      <c r="B98" s="37" t="str">
        <f>INDEX(Allopatrics_Mechanical!$P$2:$P$999,MATCH(Allopatrics_Mechanical_R!$A98,Allopatrics_Mechanical!$T$2:$T$999,0))</f>
        <v>Postzygotics-hybridXgraellsii-(H:BelgiumXCachadas)XAlloGra</v>
      </c>
      <c r="C98" s="37">
        <f>CEILING(SUMIF(Allopatrics_Mechanical!T$2:T$999,Allopatrics_Mechanical_R!$A98,Allopatrics_Mechanical!V$2:V$999)/SUMIF(Allopatrics_Mechanical!T$2:T$999,Allopatrics_Mechanical_R!$A98,Allopatrics_Mechanical!U$2:U$999),1)</f>
        <v>1</v>
      </c>
      <c r="D98" s="37">
        <f>IFERROR(CEILING(SUMIF(Allopatrics_Mechanical!T$2:T$999,Allopatrics_Mechanical_R!$A98,Allopatrics_Mechanical!X$2:X$999)/SUMIF(Allopatrics_Mechanical!T$2:T$999,Allopatrics_Mechanical_R!$A98,Allopatrics_Mechanical!V$2:V$999),1), "NA")</f>
        <v>1</v>
      </c>
    </row>
    <row r="99" spans="1:4" x14ac:dyDescent="0.25">
      <c r="A99" s="37" t="str">
        <v>5.11XA.15</v>
      </c>
      <c r="B99" s="37" t="str">
        <f>INDEX(Allopatrics_Mechanical!$P$2:$P$999,MATCH(Allopatrics_Mechanical_R!$A99,Allopatrics_Mechanical!$T$2:$T$999,0))</f>
        <v>Postzygotics-hybridXgraellsii-(H:BelgiumXCachadas)XAlloGra</v>
      </c>
      <c r="C99" s="37">
        <f>CEILING(SUMIF(Allopatrics_Mechanical!T$2:T$999,Allopatrics_Mechanical_R!$A99,Allopatrics_Mechanical!V$2:V$999)/SUMIF(Allopatrics_Mechanical!T$2:T$999,Allopatrics_Mechanical_R!$A99,Allopatrics_Mechanical!U$2:U$999),1)</f>
        <v>1</v>
      </c>
      <c r="D99" s="37">
        <f>IFERROR(CEILING(SUMIF(Allopatrics_Mechanical!T$2:T$999,Allopatrics_Mechanical_R!$A99,Allopatrics_Mechanical!X$2:X$999)/SUMIF(Allopatrics_Mechanical!T$2:T$999,Allopatrics_Mechanical_R!$A99,Allopatrics_Mechanical!V$2:V$999),1), "NA")</f>
        <v>1</v>
      </c>
    </row>
    <row r="100" spans="1:4" x14ac:dyDescent="0.25">
      <c r="A100" s="37" t="str">
        <v>5.11XA.17</v>
      </c>
      <c r="B100" s="37" t="str">
        <f>INDEX(Allopatrics_Mechanical!$P$2:$P$999,MATCH(Allopatrics_Mechanical_R!$A100,Allopatrics_Mechanical!$T$2:$T$999,0))</f>
        <v>Postzygotics-hybridXgraellsii-(H:BelgiumXCachadas)XAlloGra</v>
      </c>
      <c r="C100" s="37">
        <f>CEILING(SUMIF(Allopatrics_Mechanical!T$2:T$999,Allopatrics_Mechanical_R!$A100,Allopatrics_Mechanical!V$2:V$999)/SUMIF(Allopatrics_Mechanical!T$2:T$999,Allopatrics_Mechanical_R!$A100,Allopatrics_Mechanical!U$2:U$999),1)</f>
        <v>1</v>
      </c>
      <c r="D100" s="37">
        <f>IFERROR(CEILING(SUMIF(Allopatrics_Mechanical!T$2:T$999,Allopatrics_Mechanical_R!$A100,Allopatrics_Mechanical!X$2:X$999)/SUMIF(Allopatrics_Mechanical!T$2:T$999,Allopatrics_Mechanical_R!$A100,Allopatrics_Mechanical!V$2:V$999),1), "NA")</f>
        <v>1</v>
      </c>
    </row>
    <row r="101" spans="1:4" x14ac:dyDescent="0.25">
      <c r="A101" s="37" t="str">
        <v>1.19XA.20</v>
      </c>
      <c r="B101" s="37" t="str">
        <f>INDEX(Allopatrics_Mechanical!$P$2:$P$999,MATCH(Allopatrics_Mechanical_R!$A101,Allopatrics_Mechanical!$T$2:$T$999,0))</f>
        <v>Postzygotics-hybridXgraellsii-(H:BelgiumXCachadas)XAlloGra</v>
      </c>
      <c r="C101" s="37">
        <f>CEILING(SUMIF(Allopatrics_Mechanical!T$2:T$999,Allopatrics_Mechanical_R!$A101,Allopatrics_Mechanical!V$2:V$999)/SUMIF(Allopatrics_Mechanical!T$2:T$999,Allopatrics_Mechanical_R!$A101,Allopatrics_Mechanical!U$2:U$999),1)</f>
        <v>1</v>
      </c>
      <c r="D101" s="37">
        <f>IFERROR(CEILING(SUMIF(Allopatrics_Mechanical!T$2:T$999,Allopatrics_Mechanical_R!$A101,Allopatrics_Mechanical!X$2:X$999)/SUMIF(Allopatrics_Mechanical!T$2:T$999,Allopatrics_Mechanical_R!$A101,Allopatrics_Mechanical!V$2:V$999),1), "NA")</f>
        <v>1</v>
      </c>
    </row>
    <row r="102" spans="1:4" x14ac:dyDescent="0.25">
      <c r="A102" s="37" t="str">
        <v>1.2XA.20</v>
      </c>
      <c r="B102" s="37" t="str">
        <f>INDEX(Allopatrics_Mechanical!$P$2:$P$999,MATCH(Allopatrics_Mechanical_R!$A102,Allopatrics_Mechanical!$T$2:$T$999,0))</f>
        <v>Postzygotics-hybridXgraellsii-(H:BelgiumXCachadas)XAlloGra</v>
      </c>
      <c r="C102" s="37">
        <f>CEILING(SUMIF(Allopatrics_Mechanical!T$2:T$999,Allopatrics_Mechanical_R!$A102,Allopatrics_Mechanical!V$2:V$999)/SUMIF(Allopatrics_Mechanical!T$2:T$999,Allopatrics_Mechanical_R!$A102,Allopatrics_Mechanical!U$2:U$999),1)</f>
        <v>1</v>
      </c>
      <c r="D102" s="37">
        <f>IFERROR(CEILING(SUMIF(Allopatrics_Mechanical!T$2:T$999,Allopatrics_Mechanical_R!$A102,Allopatrics_Mechanical!X$2:X$999)/SUMIF(Allopatrics_Mechanical!T$2:T$999,Allopatrics_Mechanical_R!$A102,Allopatrics_Mechanical!V$2:V$999),1), "NA")</f>
        <v>1</v>
      </c>
    </row>
    <row r="103" spans="1:4" x14ac:dyDescent="0.25">
      <c r="A103" s="37" t="str">
        <v>2.1XA.20</v>
      </c>
      <c r="B103" s="37" t="str">
        <f>INDEX(Allopatrics_Mechanical!$P$2:$P$999,MATCH(Allopatrics_Mechanical_R!$A103,Allopatrics_Mechanical!$T$2:$T$999,0))</f>
        <v>Postzygotics-hybridXgraellsii-(H:BelgiumXCachadas)XAlloGra</v>
      </c>
      <c r="C103" s="37">
        <f>CEILING(SUMIF(Allopatrics_Mechanical!T$2:T$999,Allopatrics_Mechanical_R!$A103,Allopatrics_Mechanical!V$2:V$999)/SUMIF(Allopatrics_Mechanical!T$2:T$999,Allopatrics_Mechanical_R!$A103,Allopatrics_Mechanical!U$2:U$999),1)</f>
        <v>0</v>
      </c>
      <c r="D103" s="37" t="str">
        <f>IFERROR(CEILING(SUMIF(Allopatrics_Mechanical!T$2:T$999,Allopatrics_Mechanical_R!$A103,Allopatrics_Mechanical!X$2:X$999)/SUMIF(Allopatrics_Mechanical!T$2:T$999,Allopatrics_Mechanical_R!$A103,Allopatrics_Mechanical!V$2:V$999),1), "NA")</f>
        <v>NA</v>
      </c>
    </row>
    <row r="104" spans="1:4" x14ac:dyDescent="0.25">
      <c r="A104" s="37" t="str">
        <v>5.6XA.26</v>
      </c>
      <c r="B104" s="37" t="str">
        <f>INDEX(Allopatrics_Mechanical!$P$2:$P$999,MATCH(Allopatrics_Mechanical_R!$A104,Allopatrics_Mechanical!$T$2:$T$999,0))</f>
        <v>Postzygotics-hybridXgraellsii-(H:BelgiumXCachadas)XAlloGra</v>
      </c>
      <c r="C104" s="37">
        <f>CEILING(SUMIF(Allopatrics_Mechanical!T$2:T$999,Allopatrics_Mechanical_R!$A104,Allopatrics_Mechanical!V$2:V$999)/SUMIF(Allopatrics_Mechanical!T$2:T$999,Allopatrics_Mechanical_R!$A104,Allopatrics_Mechanical!U$2:U$999),1)</f>
        <v>1</v>
      </c>
      <c r="D104" s="37">
        <f>IFERROR(CEILING(SUMIF(Allopatrics_Mechanical!T$2:T$999,Allopatrics_Mechanical_R!$A104,Allopatrics_Mechanical!X$2:X$999)/SUMIF(Allopatrics_Mechanical!T$2:T$999,Allopatrics_Mechanical_R!$A104,Allopatrics_Mechanical!V$2:V$999),1), "NA")</f>
        <v>1</v>
      </c>
    </row>
    <row r="105" spans="1:4" x14ac:dyDescent="0.25">
      <c r="A105" s="37" t="str">
        <v>4.2XA.27</v>
      </c>
      <c r="B105" s="37" t="str">
        <f>INDEX(Allopatrics_Mechanical!$P$2:$P$999,MATCH(Allopatrics_Mechanical_R!$A105,Allopatrics_Mechanical!$T$2:$T$999,0))</f>
        <v>Postzygotics-hybridXgraellsii-(H:BelgiumXCachadas)XAlloGra</v>
      </c>
      <c r="C105" s="37">
        <f>CEILING(SUMIF(Allopatrics_Mechanical!T$2:T$999,Allopatrics_Mechanical_R!$A105,Allopatrics_Mechanical!V$2:V$999)/SUMIF(Allopatrics_Mechanical!T$2:T$999,Allopatrics_Mechanical_R!$A105,Allopatrics_Mechanical!U$2:U$999),1)</f>
        <v>1</v>
      </c>
      <c r="D105" s="37">
        <f>IFERROR(CEILING(SUMIF(Allopatrics_Mechanical!T$2:T$999,Allopatrics_Mechanical_R!$A105,Allopatrics_Mechanical!X$2:X$999)/SUMIF(Allopatrics_Mechanical!T$2:T$999,Allopatrics_Mechanical_R!$A105,Allopatrics_Mechanical!V$2:V$999),1), "NA")</f>
        <v>1</v>
      </c>
    </row>
    <row r="106" spans="1:4" x14ac:dyDescent="0.25">
      <c r="A106" s="37" t="str">
        <v>3.2XA.3</v>
      </c>
      <c r="B106" s="37" t="str">
        <f>INDEX(Allopatrics_Mechanical!$P$2:$P$999,MATCH(Allopatrics_Mechanical_R!$A106,Allopatrics_Mechanical!$T$2:$T$999,0))</f>
        <v>Postzygotics-hybridXgraellsii-(H:BelgiumXCachadas)XAlloGra</v>
      </c>
      <c r="C106" s="37">
        <f>CEILING(SUMIF(Allopatrics_Mechanical!T$2:T$999,Allopatrics_Mechanical_R!$A106,Allopatrics_Mechanical!V$2:V$999)/SUMIF(Allopatrics_Mechanical!T$2:T$999,Allopatrics_Mechanical_R!$A106,Allopatrics_Mechanical!U$2:U$999),1)</f>
        <v>1</v>
      </c>
      <c r="D106" s="37">
        <f>IFERROR(CEILING(SUMIF(Allopatrics_Mechanical!T$2:T$999,Allopatrics_Mechanical_R!$A106,Allopatrics_Mechanical!X$2:X$999)/SUMIF(Allopatrics_Mechanical!T$2:T$999,Allopatrics_Mechanical_R!$A106,Allopatrics_Mechanical!V$2:V$999),1), "NA")</f>
        <v>1</v>
      </c>
    </row>
    <row r="107" spans="1:4" x14ac:dyDescent="0.25">
      <c r="A107" s="37" t="str">
        <v>3.3XA.3</v>
      </c>
      <c r="B107" s="37" t="str">
        <f>INDEX(Allopatrics_Mechanical!$P$2:$P$999,MATCH(Allopatrics_Mechanical_R!$A107,Allopatrics_Mechanical!$T$2:$T$999,0))</f>
        <v>Postzygotics-hybridXgraellsii-(H:BelgiumXCachadas)XAlloGra</v>
      </c>
      <c r="C107" s="37">
        <f>CEILING(SUMIF(Allopatrics_Mechanical!T$2:T$999,Allopatrics_Mechanical_R!$A107,Allopatrics_Mechanical!V$2:V$999)/SUMIF(Allopatrics_Mechanical!T$2:T$999,Allopatrics_Mechanical_R!$A107,Allopatrics_Mechanical!U$2:U$999),1)</f>
        <v>0</v>
      </c>
      <c r="D107" s="37" t="str">
        <f>IFERROR(CEILING(SUMIF(Allopatrics_Mechanical!T$2:T$999,Allopatrics_Mechanical_R!$A107,Allopatrics_Mechanical!X$2:X$999)/SUMIF(Allopatrics_Mechanical!T$2:T$999,Allopatrics_Mechanical_R!$A107,Allopatrics_Mechanical!V$2:V$999),1), "NA")</f>
        <v>NA</v>
      </c>
    </row>
    <row r="108" spans="1:4" x14ac:dyDescent="0.25">
      <c r="A108" s="37" t="str">
        <v>4.1XA.5</v>
      </c>
      <c r="B108" s="37" t="str">
        <f>INDEX(Allopatrics_Mechanical!$P$2:$P$999,MATCH(Allopatrics_Mechanical_R!$A108,Allopatrics_Mechanical!$T$2:$T$999,0))</f>
        <v>Postzygotics-hybridXgraellsii-(H:BelgiumXCachadas)XAlloGra</v>
      </c>
      <c r="C108" s="37">
        <f>CEILING(SUMIF(Allopatrics_Mechanical!T$2:T$999,Allopatrics_Mechanical_R!$A108,Allopatrics_Mechanical!V$2:V$999)/SUMIF(Allopatrics_Mechanical!T$2:T$999,Allopatrics_Mechanical_R!$A108,Allopatrics_Mechanical!U$2:U$999),1)</f>
        <v>1</v>
      </c>
      <c r="D108" s="37">
        <f>IFERROR(CEILING(SUMIF(Allopatrics_Mechanical!T$2:T$999,Allopatrics_Mechanical_R!$A108,Allopatrics_Mechanical!X$2:X$999)/SUMIF(Allopatrics_Mechanical!T$2:T$999,Allopatrics_Mechanical_R!$A108,Allopatrics_Mechanical!V$2:V$999),1), "NA")</f>
        <v>1</v>
      </c>
    </row>
    <row r="109" spans="1:4" x14ac:dyDescent="0.25">
      <c r="A109" s="37" t="str">
        <v>3.3XA.6</v>
      </c>
      <c r="B109" s="37" t="str">
        <f>INDEX(Allopatrics_Mechanical!$P$2:$P$999,MATCH(Allopatrics_Mechanical_R!$A109,Allopatrics_Mechanical!$T$2:$T$999,0))</f>
        <v>Postzygotics-hybridXgraellsii-(H:BelgiumXCachadas)XAlloGra</v>
      </c>
      <c r="C109" s="37">
        <f>CEILING(SUMIF(Allopatrics_Mechanical!T$2:T$999,Allopatrics_Mechanical_R!$A109,Allopatrics_Mechanical!V$2:V$999)/SUMIF(Allopatrics_Mechanical!T$2:T$999,Allopatrics_Mechanical_R!$A109,Allopatrics_Mechanical!U$2:U$999),1)</f>
        <v>1</v>
      </c>
      <c r="D109" s="37">
        <f>IFERROR(CEILING(SUMIF(Allopatrics_Mechanical!T$2:T$999,Allopatrics_Mechanical_R!$A109,Allopatrics_Mechanical!X$2:X$999)/SUMIF(Allopatrics_Mechanical!T$2:T$999,Allopatrics_Mechanical_R!$A109,Allopatrics_Mechanical!V$2:V$999),1), "NA")</f>
        <v>1</v>
      </c>
    </row>
    <row r="110" spans="1:4" x14ac:dyDescent="0.25">
      <c r="A110" s="37" t="str">
        <v>5.6XA.6</v>
      </c>
      <c r="B110" s="37" t="str">
        <f>INDEX(Allopatrics_Mechanical!$P$2:$P$999,MATCH(Allopatrics_Mechanical_R!$A110,Allopatrics_Mechanical!$T$2:$T$999,0))</f>
        <v>Postzygotics-hybridXgraellsii-(H:BelgiumXCachadas)XAlloGra</v>
      </c>
      <c r="C110" s="37">
        <f>CEILING(SUMIF(Allopatrics_Mechanical!T$2:T$999,Allopatrics_Mechanical_R!$A110,Allopatrics_Mechanical!V$2:V$999)/SUMIF(Allopatrics_Mechanical!T$2:T$999,Allopatrics_Mechanical_R!$A110,Allopatrics_Mechanical!U$2:U$999),1)</f>
        <v>1</v>
      </c>
      <c r="D110" s="37">
        <f>IFERROR(CEILING(SUMIF(Allopatrics_Mechanical!T$2:T$999,Allopatrics_Mechanical_R!$A110,Allopatrics_Mechanical!X$2:X$999)/SUMIF(Allopatrics_Mechanical!T$2:T$999,Allopatrics_Mechanical_R!$A110,Allopatrics_Mechanical!V$2:V$999),1), "NA")</f>
        <v>1</v>
      </c>
    </row>
    <row r="111" spans="1:4" x14ac:dyDescent="0.25">
      <c r="A111" s="37" t="str">
        <v>2.14XA.18</v>
      </c>
      <c r="B111" s="37" t="str">
        <f>INDEX(Allopatrics_Mechanical!$P$2:$P$999,MATCH(Allopatrics_Mechanical_R!$A111,Allopatrics_Mechanical!$T$2:$T$999,0))</f>
        <v>Postzygotics-hybridXgraellsii-(H:BelgiumXCachadas)XAlloGra</v>
      </c>
      <c r="C111" s="37">
        <f>CEILING(SUMIF(Allopatrics_Mechanical!T$2:T$999,Allopatrics_Mechanical_R!$A111,Allopatrics_Mechanical!V$2:V$999)/SUMIF(Allopatrics_Mechanical!T$2:T$999,Allopatrics_Mechanical_R!$A111,Allopatrics_Mechanical!U$2:U$999),1)</f>
        <v>1</v>
      </c>
      <c r="D111" s="37">
        <f>IFERROR(CEILING(SUMIF(Allopatrics_Mechanical!T$2:T$999,Allopatrics_Mechanical_R!$A111,Allopatrics_Mechanical!X$2:X$999)/SUMIF(Allopatrics_Mechanical!T$2:T$999,Allopatrics_Mechanical_R!$A111,Allopatrics_Mechanical!V$2:V$999),1), "NA")</f>
        <v>1</v>
      </c>
    </row>
    <row r="112" spans="1:4" x14ac:dyDescent="0.25">
      <c r="A112" s="37" t="str">
        <v>5.11X1.1</v>
      </c>
      <c r="B112" s="37" t="str">
        <f>INDEX(Allopatrics_Mechanical!$P$2:$P$999,MATCH(Allopatrics_Mechanical_R!$A112,Allopatrics_Mechanical!$T$2:$T$999,0))</f>
        <v>Postzygotics-hybridXhybrid-(H:BelgiumXCachadas)X(H:BelgiumXCachadas)</v>
      </c>
      <c r="C112" s="37">
        <f>CEILING(SUMIF(Allopatrics_Mechanical!T$2:T$999,Allopatrics_Mechanical_R!$A112,Allopatrics_Mechanical!V$2:V$999)/SUMIF(Allopatrics_Mechanical!T$2:T$999,Allopatrics_Mechanical_R!$A112,Allopatrics_Mechanical!U$2:U$999),1)</f>
        <v>1</v>
      </c>
      <c r="D112" s="37">
        <f>IFERROR(CEILING(SUMIF(Allopatrics_Mechanical!T$2:T$999,Allopatrics_Mechanical_R!$A112,Allopatrics_Mechanical!X$2:X$999)/SUMIF(Allopatrics_Mechanical!T$2:T$999,Allopatrics_Mechanical_R!$A112,Allopatrics_Mechanical!V$2:V$999),1), "NA")</f>
        <v>1</v>
      </c>
    </row>
    <row r="113" spans="1:4" x14ac:dyDescent="0.25">
      <c r="A113" s="37" t="str">
        <v>2.11X1.13</v>
      </c>
      <c r="B113" s="37" t="str">
        <f>INDEX(Allopatrics_Mechanical!$P$2:$P$999,MATCH(Allopatrics_Mechanical_R!$A113,Allopatrics_Mechanical!$T$2:$T$999,0))</f>
        <v>Postzygotics-hybridXhybrid-(H:BelgiumXCachadas)X(H:BelgiumXCachadas)</v>
      </c>
      <c r="C113" s="37">
        <f>CEILING(SUMIF(Allopatrics_Mechanical!T$2:T$999,Allopatrics_Mechanical_R!$A113,Allopatrics_Mechanical!V$2:V$999)/SUMIF(Allopatrics_Mechanical!T$2:T$999,Allopatrics_Mechanical_R!$A113,Allopatrics_Mechanical!U$2:U$999),1)</f>
        <v>1</v>
      </c>
      <c r="D113" s="37">
        <f>IFERROR(CEILING(SUMIF(Allopatrics_Mechanical!T$2:T$999,Allopatrics_Mechanical_R!$A113,Allopatrics_Mechanical!X$2:X$999)/SUMIF(Allopatrics_Mechanical!T$2:T$999,Allopatrics_Mechanical_R!$A113,Allopatrics_Mechanical!V$2:V$999),1), "NA")</f>
        <v>1</v>
      </c>
    </row>
    <row r="114" spans="1:4" x14ac:dyDescent="0.25">
      <c r="A114" s="37" t="str">
        <v>1.14X1.2</v>
      </c>
      <c r="B114" s="37" t="str">
        <f>INDEX(Allopatrics_Mechanical!$P$2:$P$999,MATCH(Allopatrics_Mechanical_R!$A114,Allopatrics_Mechanical!$T$2:$T$999,0))</f>
        <v>Postzygotics-hybridXhybrid-(H:BelgiumXCachadas)X(H:BelgiumXCachadas)</v>
      </c>
      <c r="C114" s="37">
        <f>CEILING(SUMIF(Allopatrics_Mechanical!T$2:T$999,Allopatrics_Mechanical_R!$A114,Allopatrics_Mechanical!V$2:V$999)/SUMIF(Allopatrics_Mechanical!T$2:T$999,Allopatrics_Mechanical_R!$A114,Allopatrics_Mechanical!U$2:U$999),1)</f>
        <v>1</v>
      </c>
      <c r="D114" s="37">
        <f>IFERROR(CEILING(SUMIF(Allopatrics_Mechanical!T$2:T$999,Allopatrics_Mechanical_R!$A114,Allopatrics_Mechanical!X$2:X$999)/SUMIF(Allopatrics_Mechanical!T$2:T$999,Allopatrics_Mechanical_R!$A114,Allopatrics_Mechanical!V$2:V$999),1), "NA")</f>
        <v>1</v>
      </c>
    </row>
    <row r="115" spans="1:4" x14ac:dyDescent="0.25">
      <c r="A115" s="37" t="str">
        <v>1.14X1.3</v>
      </c>
      <c r="B115" s="37" t="str">
        <f>INDEX(Allopatrics_Mechanical!$P$2:$P$999,MATCH(Allopatrics_Mechanical_R!$A115,Allopatrics_Mechanical!$T$2:$T$999,0))</f>
        <v>Postzygotics-hybridXhybrid-(H:BelgiumXCachadas)X(H:BelgiumXCachadas)</v>
      </c>
      <c r="C115" s="37">
        <f>CEILING(SUMIF(Allopatrics_Mechanical!T$2:T$999,Allopatrics_Mechanical_R!$A115,Allopatrics_Mechanical!V$2:V$999)/SUMIF(Allopatrics_Mechanical!T$2:T$999,Allopatrics_Mechanical_R!$A115,Allopatrics_Mechanical!U$2:U$999),1)</f>
        <v>1</v>
      </c>
      <c r="D115" s="37">
        <f>IFERROR(CEILING(SUMIF(Allopatrics_Mechanical!T$2:T$999,Allopatrics_Mechanical_R!$A115,Allopatrics_Mechanical!X$2:X$999)/SUMIF(Allopatrics_Mechanical!T$2:T$999,Allopatrics_Mechanical_R!$A115,Allopatrics_Mechanical!V$2:V$999),1), "NA")</f>
        <v>1</v>
      </c>
    </row>
    <row r="116" spans="1:4" x14ac:dyDescent="0.25">
      <c r="A116" s="37" t="str">
        <v>2.11X1.4</v>
      </c>
      <c r="B116" s="37" t="str">
        <f>INDEX(Allopatrics_Mechanical!$P$2:$P$999,MATCH(Allopatrics_Mechanical_R!$A116,Allopatrics_Mechanical!$T$2:$T$999,0))</f>
        <v>Postzygotics-hybridXhybrid-(H:BelgiumXCachadas)X(H:BelgiumXCachadas)</v>
      </c>
      <c r="C116" s="37">
        <f>CEILING(SUMIF(Allopatrics_Mechanical!T$2:T$999,Allopatrics_Mechanical_R!$A116,Allopatrics_Mechanical!V$2:V$999)/SUMIF(Allopatrics_Mechanical!T$2:T$999,Allopatrics_Mechanical_R!$A116,Allopatrics_Mechanical!U$2:U$999),1)</f>
        <v>1</v>
      </c>
      <c r="D116" s="37">
        <f>IFERROR(CEILING(SUMIF(Allopatrics_Mechanical!T$2:T$999,Allopatrics_Mechanical_R!$A116,Allopatrics_Mechanical!X$2:X$999)/SUMIF(Allopatrics_Mechanical!T$2:T$999,Allopatrics_Mechanical_R!$A116,Allopatrics_Mechanical!V$2:V$999),1), "NA")</f>
        <v>1</v>
      </c>
    </row>
    <row r="117" spans="1:4" x14ac:dyDescent="0.25">
      <c r="A117" s="37" t="str">
        <v>1.4X1.6</v>
      </c>
      <c r="B117" s="37" t="str">
        <f>INDEX(Allopatrics_Mechanical!$P$2:$P$999,MATCH(Allopatrics_Mechanical_R!$A117,Allopatrics_Mechanical!$T$2:$T$999,0))</f>
        <v>Postzygotics-hybridXhybrid-(H:BelgiumXCachadas)X(H:BelgiumXCachadas)</v>
      </c>
      <c r="C117" s="37">
        <f>CEILING(SUMIF(Allopatrics_Mechanical!T$2:T$999,Allopatrics_Mechanical_R!$A117,Allopatrics_Mechanical!V$2:V$999)/SUMIF(Allopatrics_Mechanical!T$2:T$999,Allopatrics_Mechanical_R!$A117,Allopatrics_Mechanical!U$2:U$999),1)</f>
        <v>1</v>
      </c>
      <c r="D117" s="37">
        <f>IFERROR(CEILING(SUMIF(Allopatrics_Mechanical!T$2:T$999,Allopatrics_Mechanical_R!$A117,Allopatrics_Mechanical!X$2:X$999)/SUMIF(Allopatrics_Mechanical!T$2:T$999,Allopatrics_Mechanical_R!$A117,Allopatrics_Mechanical!V$2:V$999),1), "NA")</f>
        <v>1</v>
      </c>
    </row>
    <row r="118" spans="1:4" x14ac:dyDescent="0.25">
      <c r="A118" s="37" t="str">
        <v>2.16X2.14</v>
      </c>
      <c r="B118" s="37" t="str">
        <f>INDEX(Allopatrics_Mechanical!$P$2:$P$999,MATCH(Allopatrics_Mechanical_R!$A118,Allopatrics_Mechanical!$T$2:$T$999,0))</f>
        <v>Postzygotics-hybridXhybrid-(H:BelgiumXCachadas)X(H:BelgiumXCachadas)</v>
      </c>
      <c r="C118" s="37">
        <f>CEILING(SUMIF(Allopatrics_Mechanical!T$2:T$999,Allopatrics_Mechanical_R!$A118,Allopatrics_Mechanical!V$2:V$999)/SUMIF(Allopatrics_Mechanical!T$2:T$999,Allopatrics_Mechanical_R!$A118,Allopatrics_Mechanical!U$2:U$999),1)</f>
        <v>1</v>
      </c>
      <c r="D118" s="37">
        <f>IFERROR(CEILING(SUMIF(Allopatrics_Mechanical!T$2:T$999,Allopatrics_Mechanical_R!$A118,Allopatrics_Mechanical!X$2:X$999)/SUMIF(Allopatrics_Mechanical!T$2:T$999,Allopatrics_Mechanical_R!$A118,Allopatrics_Mechanical!V$2:V$999),1), "NA")</f>
        <v>1</v>
      </c>
    </row>
    <row r="119" spans="1:4" x14ac:dyDescent="0.25">
      <c r="A119" s="37" t="str">
        <v>2.11X2.18</v>
      </c>
      <c r="B119" s="37" t="str">
        <f>INDEX(Allopatrics_Mechanical!$P$2:$P$999,MATCH(Allopatrics_Mechanical_R!$A119,Allopatrics_Mechanical!$T$2:$T$999,0))</f>
        <v>Postzygotics-hybridXhybrid-(H:BelgiumXCachadas)X(H:BelgiumXCachadas)</v>
      </c>
      <c r="C119" s="37">
        <f>CEILING(SUMIF(Allopatrics_Mechanical!T$2:T$999,Allopatrics_Mechanical_R!$A119,Allopatrics_Mechanical!V$2:V$999)/SUMIF(Allopatrics_Mechanical!T$2:T$999,Allopatrics_Mechanical_R!$A119,Allopatrics_Mechanical!U$2:U$999),1)</f>
        <v>1</v>
      </c>
      <c r="D119" s="37">
        <f>IFERROR(CEILING(SUMIF(Allopatrics_Mechanical!T$2:T$999,Allopatrics_Mechanical_R!$A119,Allopatrics_Mechanical!X$2:X$999)/SUMIF(Allopatrics_Mechanical!T$2:T$999,Allopatrics_Mechanical_R!$A119,Allopatrics_Mechanical!V$2:V$999),1), "NA")</f>
        <v>0</v>
      </c>
    </row>
    <row r="120" spans="1:4" x14ac:dyDescent="0.25">
      <c r="A120" s="37" t="str">
        <v>2.7X2.8</v>
      </c>
      <c r="B120" s="37" t="str">
        <f>INDEX(Allopatrics_Mechanical!$P$2:$P$999,MATCH(Allopatrics_Mechanical_R!$A120,Allopatrics_Mechanical!$T$2:$T$999,0))</f>
        <v>Postzygotics-hybridXhybrid-(H:BelgiumXCachadas)X(H:BelgiumXCachadas)</v>
      </c>
      <c r="C120" s="37">
        <f>CEILING(SUMIF(Allopatrics_Mechanical!T$2:T$999,Allopatrics_Mechanical_R!$A120,Allopatrics_Mechanical!V$2:V$999)/SUMIF(Allopatrics_Mechanical!T$2:T$999,Allopatrics_Mechanical_R!$A120,Allopatrics_Mechanical!U$2:U$999),1)</f>
        <v>1</v>
      </c>
      <c r="D120" s="37">
        <f>IFERROR(CEILING(SUMIF(Allopatrics_Mechanical!T$2:T$999,Allopatrics_Mechanical_R!$A120,Allopatrics_Mechanical!X$2:X$999)/SUMIF(Allopatrics_Mechanical!T$2:T$999,Allopatrics_Mechanical_R!$A120,Allopatrics_Mechanical!V$2:V$999),1), "NA")</f>
        <v>1</v>
      </c>
    </row>
    <row r="121" spans="1:4" x14ac:dyDescent="0.25">
      <c r="A121" s="37" t="str">
        <v>5.11X3.4</v>
      </c>
      <c r="B121" s="37" t="str">
        <f>INDEX(Allopatrics_Mechanical!$P$2:$P$999,MATCH(Allopatrics_Mechanical_R!$A121,Allopatrics_Mechanical!$T$2:$T$999,0))</f>
        <v>Postzygotics-hybridXhybrid-(H:BelgiumXCachadas)X(H:BelgiumXCachadas)</v>
      </c>
      <c r="C121" s="37">
        <f>CEILING(SUMIF(Allopatrics_Mechanical!T$2:T$999,Allopatrics_Mechanical_R!$A121,Allopatrics_Mechanical!V$2:V$999)/SUMIF(Allopatrics_Mechanical!T$2:T$999,Allopatrics_Mechanical_R!$A121,Allopatrics_Mechanical!U$2:U$999),1)</f>
        <v>1</v>
      </c>
      <c r="D121" s="37">
        <f>IFERROR(CEILING(SUMIF(Allopatrics_Mechanical!T$2:T$999,Allopatrics_Mechanical_R!$A121,Allopatrics_Mechanical!X$2:X$999)/SUMIF(Allopatrics_Mechanical!T$2:T$999,Allopatrics_Mechanical_R!$A121,Allopatrics_Mechanical!V$2:V$999),1), "NA")</f>
        <v>1</v>
      </c>
    </row>
    <row r="122" spans="1:4" x14ac:dyDescent="0.25">
      <c r="A122" s="37" t="str">
        <v>5.11X4.5</v>
      </c>
      <c r="B122" s="37" t="str">
        <f>INDEX(Allopatrics_Mechanical!$P$2:$P$999,MATCH(Allopatrics_Mechanical_R!$A122,Allopatrics_Mechanical!$T$2:$T$999,0))</f>
        <v>Postzygotics-hybridXhybrid-(H:BelgiumXCachadas)X(H:BelgiumXCachadas)</v>
      </c>
      <c r="C122" s="37">
        <f>CEILING(SUMIF(Allopatrics_Mechanical!T$2:T$999,Allopatrics_Mechanical_R!$A122,Allopatrics_Mechanical!V$2:V$999)/SUMIF(Allopatrics_Mechanical!T$2:T$999,Allopatrics_Mechanical_R!$A122,Allopatrics_Mechanical!U$2:U$999),1)</f>
        <v>1</v>
      </c>
      <c r="D122" s="37">
        <f>IFERROR(CEILING(SUMIF(Allopatrics_Mechanical!T$2:T$999,Allopatrics_Mechanical_R!$A122,Allopatrics_Mechanical!X$2:X$999)/SUMIF(Allopatrics_Mechanical!T$2:T$999,Allopatrics_Mechanical_R!$A122,Allopatrics_Mechanical!V$2:V$999),1), "NA")</f>
        <v>1</v>
      </c>
    </row>
    <row r="123" spans="1:4" x14ac:dyDescent="0.25">
      <c r="A123" s="37" t="str">
        <v>2.14X5.13</v>
      </c>
      <c r="B123" s="37" t="str">
        <f>INDEX(Allopatrics_Mechanical!$P$2:$P$999,MATCH(Allopatrics_Mechanical_R!$A123,Allopatrics_Mechanical!$T$2:$T$999,0))</f>
        <v>Postzygotics-hybridXhybrid-(H:BelgiumXCachadas)X(H:BelgiumXCachadas)</v>
      </c>
      <c r="C123" s="37">
        <f>CEILING(SUMIF(Allopatrics_Mechanical!T$2:T$999,Allopatrics_Mechanical_R!$A123,Allopatrics_Mechanical!V$2:V$999)/SUMIF(Allopatrics_Mechanical!T$2:T$999,Allopatrics_Mechanical_R!$A123,Allopatrics_Mechanical!U$2:U$999),1)</f>
        <v>1</v>
      </c>
      <c r="D123" s="37">
        <f>IFERROR(CEILING(SUMIF(Allopatrics_Mechanical!T$2:T$999,Allopatrics_Mechanical_R!$A123,Allopatrics_Mechanical!X$2:X$999)/SUMIF(Allopatrics_Mechanical!T$2:T$999,Allopatrics_Mechanical_R!$A123,Allopatrics_Mechanical!V$2:V$999),1), "NA")</f>
        <v>1</v>
      </c>
    </row>
    <row r="124" spans="1:4" x14ac:dyDescent="0.25">
      <c r="A124" s="37" t="str">
        <v>5.16X5.18</v>
      </c>
      <c r="B124" s="37" t="str">
        <f>INDEX(Allopatrics_Mechanical!$P$2:$P$999,MATCH(Allopatrics_Mechanical_R!$A124,Allopatrics_Mechanical!$T$2:$T$999,0))</f>
        <v>Postzygotics-hybridXhybrid-(H:BelgiumXCachadas)X(H:BelgiumXCachadas)</v>
      </c>
      <c r="C124" s="37">
        <f>CEILING(SUMIF(Allopatrics_Mechanical!T$2:T$999,Allopatrics_Mechanical_R!$A124,Allopatrics_Mechanical!V$2:V$999)/SUMIF(Allopatrics_Mechanical!T$2:T$999,Allopatrics_Mechanical_R!$A124,Allopatrics_Mechanical!U$2:U$999),1)</f>
        <v>1</v>
      </c>
      <c r="D124" s="37">
        <f>IFERROR(CEILING(SUMIF(Allopatrics_Mechanical!T$2:T$999,Allopatrics_Mechanical_R!$A124,Allopatrics_Mechanical!X$2:X$999)/SUMIF(Allopatrics_Mechanical!T$2:T$999,Allopatrics_Mechanical_R!$A124,Allopatrics_Mechanical!V$2:V$999),1), "NA")</f>
        <v>1</v>
      </c>
    </row>
    <row r="125" spans="1:4" x14ac:dyDescent="0.25">
      <c r="A125" s="37" t="str">
        <v>3.2X5.2</v>
      </c>
      <c r="B125" s="37" t="str">
        <f>INDEX(Allopatrics_Mechanical!$P$2:$P$999,MATCH(Allopatrics_Mechanical_R!$A125,Allopatrics_Mechanical!$T$2:$T$999,0))</f>
        <v>Postzygotics-hybridXhybrid-(H:BelgiumXCachadas)X(H:BelgiumXCachadas)</v>
      </c>
      <c r="C125" s="37">
        <f>CEILING(SUMIF(Allopatrics_Mechanical!T$2:T$999,Allopatrics_Mechanical_R!$A125,Allopatrics_Mechanical!V$2:V$999)/SUMIF(Allopatrics_Mechanical!T$2:T$999,Allopatrics_Mechanical_R!$A125,Allopatrics_Mechanical!U$2:U$999),1)</f>
        <v>1</v>
      </c>
      <c r="D125" s="37">
        <f>IFERROR(CEILING(SUMIF(Allopatrics_Mechanical!T$2:T$999,Allopatrics_Mechanical_R!$A125,Allopatrics_Mechanical!X$2:X$999)/SUMIF(Allopatrics_Mechanical!T$2:T$999,Allopatrics_Mechanical_R!$A125,Allopatrics_Mechanical!V$2:V$999),1), "NA")</f>
        <v>1</v>
      </c>
    </row>
    <row r="126" spans="1:4" x14ac:dyDescent="0.25">
      <c r="A126" s="37" t="str">
        <v>4.1X5.3</v>
      </c>
      <c r="B126" s="37" t="str">
        <f>INDEX(Allopatrics_Mechanical!$P$2:$P$999,MATCH(Allopatrics_Mechanical_R!$A126,Allopatrics_Mechanical!$T$2:$T$999,0))</f>
        <v>Postzygotics-hybridXhybrid-(H:BelgiumXCachadas)X(H:BelgiumXCachadas)</v>
      </c>
      <c r="C126" s="37">
        <f>CEILING(SUMIF(Allopatrics_Mechanical!T$2:T$999,Allopatrics_Mechanical_R!$A126,Allopatrics_Mechanical!V$2:V$999)/SUMIF(Allopatrics_Mechanical!T$2:T$999,Allopatrics_Mechanical_R!$A126,Allopatrics_Mechanical!U$2:U$999),1)</f>
        <v>1</v>
      </c>
      <c r="D126" s="37">
        <f>IFERROR(CEILING(SUMIF(Allopatrics_Mechanical!T$2:T$999,Allopatrics_Mechanical_R!$A126,Allopatrics_Mechanical!X$2:X$999)/SUMIF(Allopatrics_Mechanical!T$2:T$999,Allopatrics_Mechanical_R!$A126,Allopatrics_Mechanical!V$2:V$999),1), "NA")</f>
        <v>1</v>
      </c>
    </row>
    <row r="127" spans="1:4" x14ac:dyDescent="0.25">
      <c r="A127" s="37" t="str">
        <v>5.8X5.9</v>
      </c>
      <c r="B127" s="37" t="str">
        <f>INDEX(Allopatrics_Mechanical!$P$2:$P$999,MATCH(Allopatrics_Mechanical_R!$A127,Allopatrics_Mechanical!$T$2:$T$999,0))</f>
        <v>Postzygotics-hybridXhybrid-(H:BelgiumXCachadas)X(H:BelgiumXCachadas)</v>
      </c>
      <c r="C127" s="37">
        <f>CEILING(SUMIF(Allopatrics_Mechanical!T$2:T$999,Allopatrics_Mechanical_R!$A127,Allopatrics_Mechanical!V$2:V$999)/SUMIF(Allopatrics_Mechanical!T$2:T$999,Allopatrics_Mechanical_R!$A127,Allopatrics_Mechanical!U$2:U$999),1)</f>
        <v>1</v>
      </c>
      <c r="D127" s="37">
        <f>IFERROR(CEILING(SUMIF(Allopatrics_Mechanical!T$2:T$999,Allopatrics_Mechanical_R!$A127,Allopatrics_Mechanical!X$2:X$999)/SUMIF(Allopatrics_Mechanical!T$2:T$999,Allopatrics_Mechanical_R!$A127,Allopatrics_Mechanical!V$2:V$999),1), "NA")</f>
        <v>1</v>
      </c>
    </row>
    <row r="128" spans="1:4" x14ac:dyDescent="0.25">
      <c r="A128" s="37" t="str">
        <v>5.11X3.5</v>
      </c>
      <c r="B128" s="37" t="str">
        <f>INDEX(Allopatrics_Mechanical!$P$2:$P$999,MATCH(Allopatrics_Mechanical_R!$A128,Allopatrics_Mechanical!$T$2:$T$999,0))</f>
        <v>Postzygotics-hybridXhybrid-(H:BelgiumXCachadas)X(H:BelgiumXCachadas)</v>
      </c>
      <c r="C128" s="37">
        <f>CEILING(SUMIF(Allopatrics_Mechanical!T$2:T$999,Allopatrics_Mechanical_R!$A128,Allopatrics_Mechanical!V$2:V$999)/SUMIF(Allopatrics_Mechanical!T$2:T$999,Allopatrics_Mechanical_R!$A128,Allopatrics_Mechanical!U$2:U$999),1)</f>
        <v>1</v>
      </c>
      <c r="D128" s="37">
        <f>IFERROR(CEILING(SUMIF(Allopatrics_Mechanical!T$2:T$999,Allopatrics_Mechanical_R!$A128,Allopatrics_Mechanical!X$2:X$999)/SUMIF(Allopatrics_Mechanical!T$2:T$999,Allopatrics_Mechanical_R!$A128,Allopatrics_Mechanical!V$2:V$999),1), "NA")</f>
        <v>1</v>
      </c>
    </row>
    <row r="129" spans="1:4" x14ac:dyDescent="0.25">
      <c r="A129" s="37" t="str">
        <v>3.3X5.11</v>
      </c>
      <c r="B129" s="37" t="str">
        <f>INDEX(Allopatrics_Mechanical!$P$2:$P$999,MATCH(Allopatrics_Mechanical_R!$A129,Allopatrics_Mechanical!$T$2:$T$999,0))</f>
        <v>Postzygotics-hybridXhybrid-(H:BelgiumXCachadas)X(H:BelgiumXCachadas)</v>
      </c>
      <c r="C129" s="37">
        <f>CEILING(SUMIF(Allopatrics_Mechanical!T$2:T$999,Allopatrics_Mechanical_R!$A129,Allopatrics_Mechanical!V$2:V$999)/SUMIF(Allopatrics_Mechanical!T$2:T$999,Allopatrics_Mechanical_R!$A129,Allopatrics_Mechanical!U$2:U$999),1)</f>
        <v>1</v>
      </c>
      <c r="D129" s="37">
        <f>IFERROR(CEILING(SUMIF(Allopatrics_Mechanical!T$2:T$999,Allopatrics_Mechanical_R!$A129,Allopatrics_Mechanical!X$2:X$999)/SUMIF(Allopatrics_Mechanical!T$2:T$999,Allopatrics_Mechanical_R!$A129,Allopatrics_Mechanical!V$2:V$999),1), "NA")</f>
        <v>1</v>
      </c>
    </row>
    <row r="130" spans="1:4" x14ac:dyDescent="0.25">
      <c r="A130" s="37" t="str">
        <v>H.2XH.1</v>
      </c>
      <c r="B130" s="37" t="str">
        <f>INDEX(Allopatrics_Mechanical!$P$2:$P$999,MATCH(Allopatrics_Mechanical_R!$A130,Allopatrics_Mechanical!$T$2:$T$999,0))</f>
        <v>Conspecifics-elegansXelegans-(E:BelgiumXSweden)X(E:BelgiumXSweden)</v>
      </c>
      <c r="C130" s="37">
        <f>CEILING(SUMIF(Allopatrics_Mechanical!T$2:T$999,Allopatrics_Mechanical_R!$A130,Allopatrics_Mechanical!V$2:V$999)/SUMIF(Allopatrics_Mechanical!T$2:T$999,Allopatrics_Mechanical_R!$A130,Allopatrics_Mechanical!U$2:U$999),1)</f>
        <v>1</v>
      </c>
      <c r="D130" s="37">
        <f>IFERROR(CEILING(SUMIF(Allopatrics_Mechanical!T$2:T$999,Allopatrics_Mechanical_R!$A130,Allopatrics_Mechanical!X$2:X$999)/SUMIF(Allopatrics_Mechanical!T$2:T$999,Allopatrics_Mechanical_R!$A130,Allopatrics_Mechanical!V$2:V$999),1), "NA")</f>
        <v>1</v>
      </c>
    </row>
    <row r="131" spans="1:4" x14ac:dyDescent="0.25">
      <c r="A131" s="37" t="str">
        <v>K.11XK.12</v>
      </c>
      <c r="B131" s="37" t="str">
        <f>INDEX(Allopatrics_Mechanical!$P$2:$P$999,MATCH(Allopatrics_Mechanical_R!$A131,Allopatrics_Mechanical!$T$2:$T$999,0))</f>
        <v>Conspecifics-elegansXelegans-(E:BelgiumXSweden)X(E:BelgiumXSweden)</v>
      </c>
      <c r="C131" s="37">
        <f>CEILING(SUMIF(Allopatrics_Mechanical!T$2:T$999,Allopatrics_Mechanical_R!$A131,Allopatrics_Mechanical!V$2:V$999)/SUMIF(Allopatrics_Mechanical!T$2:T$999,Allopatrics_Mechanical_R!$A131,Allopatrics_Mechanical!U$2:U$999),1)</f>
        <v>1</v>
      </c>
      <c r="D131" s="37">
        <f>IFERROR(CEILING(SUMIF(Allopatrics_Mechanical!T$2:T$999,Allopatrics_Mechanical_R!$A131,Allopatrics_Mechanical!X$2:X$999)/SUMIF(Allopatrics_Mechanical!T$2:T$999,Allopatrics_Mechanical_R!$A131,Allopatrics_Mechanical!V$2:V$999),1), "NA")</f>
        <v>1</v>
      </c>
    </row>
    <row r="132" spans="1:4" x14ac:dyDescent="0.25">
      <c r="A132" s="37" t="str">
        <v>A.23XA.22</v>
      </c>
      <c r="B132" s="37" t="str">
        <f>INDEX(Allopatrics_Mechanical!$P$2:$P$999,MATCH(Allopatrics_Mechanical_R!$A132,Allopatrics_Mechanical!$T$2:$T$999,0))</f>
        <v>Conspecifics-elegansXelegans-BelgiumXBelgium</v>
      </c>
      <c r="C132" s="37">
        <f>CEILING(SUMIF(Allopatrics_Mechanical!T$2:T$999,Allopatrics_Mechanical_R!$A132,Allopatrics_Mechanical!V$2:V$999)/SUMIF(Allopatrics_Mechanical!T$2:T$999,Allopatrics_Mechanical_R!$A132,Allopatrics_Mechanical!U$2:U$999),1)</f>
        <v>1</v>
      </c>
      <c r="D132" s="37">
        <f>IFERROR(CEILING(SUMIF(Allopatrics_Mechanical!T$2:T$999,Allopatrics_Mechanical_R!$A132,Allopatrics_Mechanical!X$2:X$999)/SUMIF(Allopatrics_Mechanical!T$2:T$999,Allopatrics_Mechanical_R!$A132,Allopatrics_Mechanical!V$2:V$999),1), "NA")</f>
        <v>1</v>
      </c>
    </row>
    <row r="133" spans="1:4" x14ac:dyDescent="0.25">
      <c r="A133" s="37" t="str">
        <v>A.27XA.29</v>
      </c>
      <c r="B133" s="37" t="str">
        <f>INDEX(Allopatrics_Mechanical!$P$2:$P$999,MATCH(Allopatrics_Mechanical_R!$A133,Allopatrics_Mechanical!$T$2:$T$999,0))</f>
        <v>Conspecifics-elegansXelegans-BelgiumXBelgium</v>
      </c>
      <c r="C133" s="37">
        <f>CEILING(SUMIF(Allopatrics_Mechanical!T$2:T$999,Allopatrics_Mechanical_R!$A133,Allopatrics_Mechanical!V$2:V$999)/SUMIF(Allopatrics_Mechanical!T$2:T$999,Allopatrics_Mechanical_R!$A133,Allopatrics_Mechanical!U$2:U$999),1)</f>
        <v>1</v>
      </c>
      <c r="D133" s="37">
        <f>IFERROR(CEILING(SUMIF(Allopatrics_Mechanical!T$2:T$999,Allopatrics_Mechanical_R!$A133,Allopatrics_Mechanical!X$2:X$999)/SUMIF(Allopatrics_Mechanical!T$2:T$999,Allopatrics_Mechanical_R!$A133,Allopatrics_Mechanical!V$2:V$999),1), "NA")</f>
        <v>1</v>
      </c>
    </row>
    <row r="134" spans="1:4" x14ac:dyDescent="0.25">
      <c r="A134" s="37" t="str">
        <v>A.2XA.8</v>
      </c>
      <c r="B134" s="37" t="str">
        <f>INDEX(Allopatrics_Mechanical!$P$2:$P$999,MATCH(Allopatrics_Mechanical_R!$A134,Allopatrics_Mechanical!$T$2:$T$999,0))</f>
        <v>Conspecifics-elegansXelegans-BelgiumXBelgium</v>
      </c>
      <c r="C134" s="37">
        <f>CEILING(SUMIF(Allopatrics_Mechanical!T$2:T$999,Allopatrics_Mechanical_R!$A134,Allopatrics_Mechanical!V$2:V$999)/SUMIF(Allopatrics_Mechanical!T$2:T$999,Allopatrics_Mechanical_R!$A134,Allopatrics_Mechanical!U$2:U$999),1)</f>
        <v>1</v>
      </c>
      <c r="D134" s="37">
        <f>IFERROR(CEILING(SUMIF(Allopatrics_Mechanical!T$2:T$999,Allopatrics_Mechanical_R!$A134,Allopatrics_Mechanical!X$2:X$999)/SUMIF(Allopatrics_Mechanical!T$2:T$999,Allopatrics_Mechanical_R!$A134,Allopatrics_Mechanical!V$2:V$999),1), "NA")</f>
        <v>1</v>
      </c>
    </row>
    <row r="135" spans="1:4" x14ac:dyDescent="0.25">
      <c r="A135" s="37" t="str">
        <v>E.19XB.12</v>
      </c>
      <c r="B135" s="37" t="str">
        <f>INDEX(Allopatrics_Mechanical!$P$2:$P$999,MATCH(Allopatrics_Mechanical_R!$A135,Allopatrics_Mechanical!$T$2:$T$999,0))</f>
        <v>Conspecifics-elegansXelegans-BelgiumXBelgium</v>
      </c>
      <c r="C135" s="37">
        <f>CEILING(SUMIF(Allopatrics_Mechanical!T$2:T$999,Allopatrics_Mechanical_R!$A135,Allopatrics_Mechanical!V$2:V$999)/SUMIF(Allopatrics_Mechanical!T$2:T$999,Allopatrics_Mechanical_R!$A135,Allopatrics_Mechanical!U$2:U$999),1)</f>
        <v>1</v>
      </c>
      <c r="D135" s="37">
        <f>IFERROR(CEILING(SUMIF(Allopatrics_Mechanical!T$2:T$999,Allopatrics_Mechanical_R!$A135,Allopatrics_Mechanical!X$2:X$999)/SUMIF(Allopatrics_Mechanical!T$2:T$999,Allopatrics_Mechanical_R!$A135,Allopatrics_Mechanical!V$2:V$999),1), "NA")</f>
        <v>1</v>
      </c>
    </row>
    <row r="136" spans="1:4" x14ac:dyDescent="0.25">
      <c r="A136" s="37" t="str">
        <v>B.6XB.8</v>
      </c>
      <c r="B136" s="37" t="str">
        <f>INDEX(Allopatrics_Mechanical!$P$2:$P$999,MATCH(Allopatrics_Mechanical_R!$A136,Allopatrics_Mechanical!$T$2:$T$999,0))</f>
        <v>Conspecifics-elegansXelegans-BelgiumXBelgium</v>
      </c>
      <c r="C136" s="37">
        <f>CEILING(SUMIF(Allopatrics_Mechanical!T$2:T$999,Allopatrics_Mechanical_R!$A136,Allopatrics_Mechanical!V$2:V$999)/SUMIF(Allopatrics_Mechanical!T$2:T$999,Allopatrics_Mechanical_R!$A136,Allopatrics_Mechanical!U$2:U$999),1)</f>
        <v>1</v>
      </c>
      <c r="D136" s="37">
        <f>IFERROR(CEILING(SUMIF(Allopatrics_Mechanical!T$2:T$999,Allopatrics_Mechanical_R!$A136,Allopatrics_Mechanical!X$2:X$999)/SUMIF(Allopatrics_Mechanical!T$2:T$999,Allopatrics_Mechanical_R!$A136,Allopatrics_Mechanical!V$2:V$999),1), "NA")</f>
        <v>1</v>
      </c>
    </row>
    <row r="137" spans="1:4" x14ac:dyDescent="0.25">
      <c r="A137" s="37" t="str">
        <v>B.6XE.5</v>
      </c>
      <c r="B137" s="37" t="str">
        <f>INDEX(Allopatrics_Mechanical!$P$2:$P$999,MATCH(Allopatrics_Mechanical_R!$A137,Allopatrics_Mechanical!$T$2:$T$999,0))</f>
        <v>Conspecifics-elegansXelegans-BelgiumXBelgium</v>
      </c>
      <c r="C137" s="37">
        <f>CEILING(SUMIF(Allopatrics_Mechanical!T$2:T$999,Allopatrics_Mechanical_R!$A137,Allopatrics_Mechanical!V$2:V$999)/SUMIF(Allopatrics_Mechanical!T$2:T$999,Allopatrics_Mechanical_R!$A137,Allopatrics_Mechanical!U$2:U$999),1)</f>
        <v>1</v>
      </c>
      <c r="D137" s="37">
        <f>IFERROR(CEILING(SUMIF(Allopatrics_Mechanical!T$2:T$999,Allopatrics_Mechanical_R!$A137,Allopatrics_Mechanical!X$2:X$999)/SUMIF(Allopatrics_Mechanical!T$2:T$999,Allopatrics_Mechanical_R!$A137,Allopatrics_Mechanical!V$2:V$999),1), "NA")</f>
        <v>1</v>
      </c>
    </row>
    <row r="138" spans="1:4" x14ac:dyDescent="0.25">
      <c r="A138" s="37" t="str">
        <v>E.6XE.5</v>
      </c>
      <c r="B138" s="37" t="str">
        <f>INDEX(Allopatrics_Mechanical!$P$2:$P$999,MATCH(Allopatrics_Mechanical_R!$A138,Allopatrics_Mechanical!$T$2:$T$999,0))</f>
        <v>Conspecifics-elegansXelegans-BelgiumXBelgium</v>
      </c>
      <c r="C138" s="37">
        <f>CEILING(SUMIF(Allopatrics_Mechanical!T$2:T$999,Allopatrics_Mechanical_R!$A138,Allopatrics_Mechanical!V$2:V$999)/SUMIF(Allopatrics_Mechanical!T$2:T$999,Allopatrics_Mechanical_R!$A138,Allopatrics_Mechanical!U$2:U$999),1)</f>
        <v>1</v>
      </c>
      <c r="D138" s="37">
        <f>IFERROR(CEILING(SUMIF(Allopatrics_Mechanical!T$2:T$999,Allopatrics_Mechanical_R!$A138,Allopatrics_Mechanical!X$2:X$999)/SUMIF(Allopatrics_Mechanical!T$2:T$999,Allopatrics_Mechanical_R!$A138,Allopatrics_Mechanical!V$2:V$999),1), "NA")</f>
        <v>0</v>
      </c>
    </row>
    <row r="139" spans="1:4" x14ac:dyDescent="0.25">
      <c r="A139" s="37" t="str">
        <v>E10XE.11</v>
      </c>
      <c r="B139" s="37" t="str">
        <f>INDEX(Allopatrics_Mechanical!$P$2:$P$999,MATCH(Allopatrics_Mechanical_R!$A139,Allopatrics_Mechanical!$T$2:$T$999,0))</f>
        <v>Conspecifics-elegansXelegans-BelgiumXBelgium</v>
      </c>
      <c r="C139" s="37">
        <f>CEILING(SUMIF(Allopatrics_Mechanical!T$2:T$999,Allopatrics_Mechanical_R!$A139,Allopatrics_Mechanical!V$2:V$999)/SUMIF(Allopatrics_Mechanical!T$2:T$999,Allopatrics_Mechanical_R!$A139,Allopatrics_Mechanical!U$2:U$999),1)</f>
        <v>1</v>
      </c>
      <c r="D139" s="37">
        <f>IFERROR(CEILING(SUMIF(Allopatrics_Mechanical!T$2:T$999,Allopatrics_Mechanical_R!$A139,Allopatrics_Mechanical!X$2:X$999)/SUMIF(Allopatrics_Mechanical!T$2:T$999,Allopatrics_Mechanical_R!$A139,Allopatrics_Mechanical!V$2:V$999),1), "NA")</f>
        <v>1</v>
      </c>
    </row>
    <row r="140" spans="1:4" x14ac:dyDescent="0.25">
      <c r="A140" s="37" t="str">
        <v>E.3XK.12</v>
      </c>
      <c r="B140" s="37" t="str">
        <f>INDEX(Allopatrics_Mechanical!$P$2:$P$999,MATCH(Allopatrics_Mechanical_R!$A140,Allopatrics_Mechanical!$T$2:$T$999,0))</f>
        <v>Conspecifics-elegansXelegans-BelgiumX(E:BelgiumXSweden)</v>
      </c>
      <c r="C140" s="37">
        <f>CEILING(SUMIF(Allopatrics_Mechanical!T$2:T$999,Allopatrics_Mechanical_R!$A140,Allopatrics_Mechanical!V$2:V$999)/SUMIF(Allopatrics_Mechanical!T$2:T$999,Allopatrics_Mechanical_R!$A140,Allopatrics_Mechanical!U$2:U$999),1)</f>
        <v>1</v>
      </c>
      <c r="D140" s="37">
        <f>IFERROR(CEILING(SUMIF(Allopatrics_Mechanical!T$2:T$999,Allopatrics_Mechanical_R!$A140,Allopatrics_Mechanical!X$2:X$999)/SUMIF(Allopatrics_Mechanical!T$2:T$999,Allopatrics_Mechanical_R!$A140,Allopatrics_Mechanical!V$2:V$999),1), "NA")</f>
        <v>0</v>
      </c>
    </row>
    <row r="141" spans="1:4" x14ac:dyDescent="0.25">
      <c r="A141" s="37" t="str">
        <v>E.15XK.13</v>
      </c>
      <c r="B141" s="37" t="str">
        <f>INDEX(Allopatrics_Mechanical!$P$2:$P$999,MATCH(Allopatrics_Mechanical_R!$A141,Allopatrics_Mechanical!$T$2:$T$999,0))</f>
        <v>Conspecifics-elegansXelegans-BelgiumX(E:BelgiumXSweden)</v>
      </c>
      <c r="C141" s="37">
        <f>CEILING(SUMIF(Allopatrics_Mechanical!T$2:T$999,Allopatrics_Mechanical_R!$A141,Allopatrics_Mechanical!V$2:V$999)/SUMIF(Allopatrics_Mechanical!T$2:T$999,Allopatrics_Mechanical_R!$A141,Allopatrics_Mechanical!U$2:U$999),1)</f>
        <v>1</v>
      </c>
      <c r="D141" s="37">
        <f>IFERROR(CEILING(SUMIF(Allopatrics_Mechanical!T$2:T$999,Allopatrics_Mechanical_R!$A141,Allopatrics_Mechanical!X$2:X$999)/SUMIF(Allopatrics_Mechanical!T$2:T$999,Allopatrics_Mechanical_R!$A141,Allopatrics_Mechanical!V$2:V$999),1), "NA")</f>
        <v>1</v>
      </c>
    </row>
    <row r="142" spans="1:4" x14ac:dyDescent="0.25">
      <c r="A142" s="37" t="str">
        <v>B.10XK.9</v>
      </c>
      <c r="B142" s="37" t="str">
        <f>INDEX(Allopatrics_Mechanical!$P$2:$P$999,MATCH(Allopatrics_Mechanical_R!$A142,Allopatrics_Mechanical!$T$2:$T$999,0))</f>
        <v>Conspecifics-elegansXelegans-BelgiumX(E:BelgiumXSweden)</v>
      </c>
      <c r="C142" s="37">
        <f>CEILING(SUMIF(Allopatrics_Mechanical!T$2:T$999,Allopatrics_Mechanical_R!$A142,Allopatrics_Mechanical!V$2:V$999)/SUMIF(Allopatrics_Mechanical!T$2:T$999,Allopatrics_Mechanical_R!$A142,Allopatrics_Mechanical!U$2:U$999),1)</f>
        <v>1</v>
      </c>
      <c r="D142" s="37">
        <f>IFERROR(CEILING(SUMIF(Allopatrics_Mechanical!T$2:T$999,Allopatrics_Mechanical_R!$A142,Allopatrics_Mechanical!X$2:X$999)/SUMIF(Allopatrics_Mechanical!T$2:T$999,Allopatrics_Mechanical_R!$A142,Allopatrics_Mechanical!V$2:V$999),1), "NA")</f>
        <v>1</v>
      </c>
    </row>
    <row r="143" spans="1:4" x14ac:dyDescent="0.25">
      <c r="A143" s="37" t="str">
        <v>A.2XA.12</v>
      </c>
      <c r="B143" s="37" t="str">
        <f>INDEX(Allopatrics_Mechanical!$P$2:$P$999,MATCH(Allopatrics_Mechanical_R!$A143,Allopatrics_Mechanical!$T$2:$T$999,0))</f>
        <v>Conspecifics-elegansXelegans-BelgiumXSweden</v>
      </c>
      <c r="C143" s="37">
        <f>CEILING(SUMIF(Allopatrics_Mechanical!T$2:T$999,Allopatrics_Mechanical_R!$A143,Allopatrics_Mechanical!V$2:V$999)/SUMIF(Allopatrics_Mechanical!T$2:T$999,Allopatrics_Mechanical_R!$A143,Allopatrics_Mechanical!U$2:U$999),1)</f>
        <v>1</v>
      </c>
      <c r="D143" s="37">
        <f>IFERROR(CEILING(SUMIF(Allopatrics_Mechanical!T$2:T$999,Allopatrics_Mechanical_R!$A143,Allopatrics_Mechanical!X$2:X$999)/SUMIF(Allopatrics_Mechanical!T$2:T$999,Allopatrics_Mechanical_R!$A143,Allopatrics_Mechanical!V$2:V$999),1), "NA")</f>
        <v>1</v>
      </c>
    </row>
    <row r="144" spans="1:4" x14ac:dyDescent="0.25">
      <c r="A144" s="37" t="str">
        <v>A.10XC.1</v>
      </c>
      <c r="B144" s="37" t="str">
        <f>INDEX(Allopatrics_Mechanical!$P$2:$P$999,MATCH(Allopatrics_Mechanical_R!$A144,Allopatrics_Mechanical!$T$2:$T$999,0))</f>
        <v>Conspecifics-elegansXelegans-BelgiumXSweden</v>
      </c>
      <c r="C144" s="37">
        <f>CEILING(SUMIF(Allopatrics_Mechanical!T$2:T$999,Allopatrics_Mechanical_R!$A144,Allopatrics_Mechanical!V$2:V$999)/SUMIF(Allopatrics_Mechanical!T$2:T$999,Allopatrics_Mechanical_R!$A144,Allopatrics_Mechanical!U$2:U$999),1)</f>
        <v>1</v>
      </c>
      <c r="D144" s="37">
        <f>IFERROR(CEILING(SUMIF(Allopatrics_Mechanical!T$2:T$999,Allopatrics_Mechanical_R!$A144,Allopatrics_Mechanical!X$2:X$999)/SUMIF(Allopatrics_Mechanical!T$2:T$999,Allopatrics_Mechanical_R!$A144,Allopatrics_Mechanical!V$2:V$999),1), "NA")</f>
        <v>1</v>
      </c>
    </row>
    <row r="145" spans="1:4" x14ac:dyDescent="0.25">
      <c r="A145" s="37" t="str">
        <v>A.19XC.10</v>
      </c>
      <c r="B145" s="37" t="str">
        <f>INDEX(Allopatrics_Mechanical!$P$2:$P$999,MATCH(Allopatrics_Mechanical_R!$A145,Allopatrics_Mechanical!$T$2:$T$999,0))</f>
        <v>Conspecifics-elegansXelegans-BelgiumXSweden</v>
      </c>
      <c r="C145" s="37">
        <f>CEILING(SUMIF(Allopatrics_Mechanical!T$2:T$999,Allopatrics_Mechanical_R!$A145,Allopatrics_Mechanical!V$2:V$999)/SUMIF(Allopatrics_Mechanical!T$2:T$999,Allopatrics_Mechanical_R!$A145,Allopatrics_Mechanical!U$2:U$999),1)</f>
        <v>1</v>
      </c>
      <c r="D145" s="37">
        <f>IFERROR(CEILING(SUMIF(Allopatrics_Mechanical!T$2:T$999,Allopatrics_Mechanical_R!$A145,Allopatrics_Mechanical!X$2:X$999)/SUMIF(Allopatrics_Mechanical!T$2:T$999,Allopatrics_Mechanical_R!$A145,Allopatrics_Mechanical!V$2:V$999),1), "NA")</f>
        <v>1</v>
      </c>
    </row>
    <row r="146" spans="1:4" x14ac:dyDescent="0.25">
      <c r="A146" s="37" t="str">
        <v>A.46XC.25</v>
      </c>
      <c r="B146" s="37" t="str">
        <f>INDEX(Allopatrics_Mechanical!$P$2:$P$999,MATCH(Allopatrics_Mechanical_R!$A146,Allopatrics_Mechanical!$T$2:$T$999,0))</f>
        <v>Conspecifics-elegansXelegans-BelgiumXSweden</v>
      </c>
      <c r="C146" s="37">
        <f>CEILING(SUMIF(Allopatrics_Mechanical!T$2:T$999,Allopatrics_Mechanical_R!$A146,Allopatrics_Mechanical!V$2:V$999)/SUMIF(Allopatrics_Mechanical!T$2:T$999,Allopatrics_Mechanical_R!$A146,Allopatrics_Mechanical!U$2:U$999),1)</f>
        <v>1</v>
      </c>
      <c r="D146" s="37">
        <f>IFERROR(CEILING(SUMIF(Allopatrics_Mechanical!T$2:T$999,Allopatrics_Mechanical_R!$A146,Allopatrics_Mechanical!X$2:X$999)/SUMIF(Allopatrics_Mechanical!T$2:T$999,Allopatrics_Mechanical_R!$A146,Allopatrics_Mechanical!V$2:V$999),1), "NA")</f>
        <v>1</v>
      </c>
    </row>
    <row r="147" spans="1:4" x14ac:dyDescent="0.25">
      <c r="A147" s="37" t="str">
        <v>E15XV.1</v>
      </c>
      <c r="B147" s="37" t="str">
        <f>INDEX(Allopatrics_Mechanical!$P$2:$P$999,MATCH(Allopatrics_Mechanical_R!$A147,Allopatrics_Mechanical!$T$2:$T$999,0))</f>
        <v>Conspecifics-elegansXelegans-BelgiumXSweden</v>
      </c>
      <c r="C147" s="37">
        <f>CEILING(SUMIF(Allopatrics_Mechanical!T$2:T$999,Allopatrics_Mechanical_R!$A147,Allopatrics_Mechanical!V$2:V$999)/SUMIF(Allopatrics_Mechanical!T$2:T$999,Allopatrics_Mechanical_R!$A147,Allopatrics_Mechanical!U$2:U$999),1)</f>
        <v>1</v>
      </c>
      <c r="D147" s="37">
        <f>IFERROR(CEILING(SUMIF(Allopatrics_Mechanical!T$2:T$999,Allopatrics_Mechanical_R!$A147,Allopatrics_Mechanical!X$2:X$999)/SUMIF(Allopatrics_Mechanical!T$2:T$999,Allopatrics_Mechanical_R!$A147,Allopatrics_Mechanical!V$2:V$999),1), "NA")</f>
        <v>1</v>
      </c>
    </row>
    <row r="148" spans="1:4" x14ac:dyDescent="0.25">
      <c r="A148" s="37" t="str">
        <v>P.16XE.3</v>
      </c>
      <c r="B148" s="37" t="str">
        <f>INDEX(Allopatrics_Mechanical!$P$2:$P$999,MATCH(Allopatrics_Mechanical_R!$A148,Allopatrics_Mechanical!$T$2:$T$999,0))</f>
        <v>Conspecifics-elegansXelegans-LaigualXBelgium</v>
      </c>
      <c r="C148" s="37">
        <f>CEILING(SUMIF(Allopatrics_Mechanical!T$2:T$999,Allopatrics_Mechanical_R!$A148,Allopatrics_Mechanical!V$2:V$999)/SUMIF(Allopatrics_Mechanical!T$2:T$999,Allopatrics_Mechanical_R!$A148,Allopatrics_Mechanical!U$2:U$999),1)</f>
        <v>1</v>
      </c>
      <c r="D148" s="37">
        <f>IFERROR(CEILING(SUMIF(Allopatrics_Mechanical!T$2:T$999,Allopatrics_Mechanical_R!$A148,Allopatrics_Mechanical!X$2:X$999)/SUMIF(Allopatrics_Mechanical!T$2:T$999,Allopatrics_Mechanical_R!$A148,Allopatrics_Mechanical!V$2:V$999),1), "NA")</f>
        <v>1</v>
      </c>
    </row>
    <row r="149" spans="1:4" x14ac:dyDescent="0.25">
      <c r="A149" s="37" t="str">
        <v>P.15XK.2</v>
      </c>
      <c r="B149" s="37" t="str">
        <f>INDEX(Allopatrics_Mechanical!$P$2:$P$999,MATCH(Allopatrics_Mechanical_R!$A149,Allopatrics_Mechanical!$T$2:$T$999,0))</f>
        <v>Conspecifics-elegansXelegans-LaigualX(E:BelgiumXSweden)</v>
      </c>
      <c r="C149" s="37">
        <f>CEILING(SUMIF(Allopatrics_Mechanical!T$2:T$999,Allopatrics_Mechanical_R!$A149,Allopatrics_Mechanical!V$2:V$999)/SUMIF(Allopatrics_Mechanical!T$2:T$999,Allopatrics_Mechanical_R!$A149,Allopatrics_Mechanical!U$2:U$999),1)</f>
        <v>1</v>
      </c>
      <c r="D149" s="37">
        <f>IFERROR(CEILING(SUMIF(Allopatrics_Mechanical!T$2:T$999,Allopatrics_Mechanical_R!$A149,Allopatrics_Mechanical!X$2:X$999)/SUMIF(Allopatrics_Mechanical!T$2:T$999,Allopatrics_Mechanical_R!$A149,Allopatrics_Mechanical!V$2:V$999),1), "NA")</f>
        <v>1</v>
      </c>
    </row>
    <row r="150" spans="1:4" x14ac:dyDescent="0.25">
      <c r="A150" s="37" t="str">
        <v>C.7XA.12</v>
      </c>
      <c r="B150" s="37" t="str">
        <f>INDEX(Allopatrics_Mechanical!$P$2:$P$999,MATCH(Allopatrics_Mechanical_R!$A150,Allopatrics_Mechanical!$T$2:$T$999,0))</f>
        <v>Conspecifics-elegansXelegans-SwedenXSweden</v>
      </c>
      <c r="C150" s="37">
        <f>CEILING(SUMIF(Allopatrics_Mechanical!T$2:T$999,Allopatrics_Mechanical_R!$A150,Allopatrics_Mechanical!V$2:V$999)/SUMIF(Allopatrics_Mechanical!T$2:T$999,Allopatrics_Mechanical_R!$A150,Allopatrics_Mechanical!U$2:U$999),1)</f>
        <v>0</v>
      </c>
      <c r="D150" s="37" t="str">
        <f>IFERROR(CEILING(SUMIF(Allopatrics_Mechanical!T$2:T$999,Allopatrics_Mechanical_R!$A150,Allopatrics_Mechanical!X$2:X$999)/SUMIF(Allopatrics_Mechanical!T$2:T$999,Allopatrics_Mechanical_R!$A150,Allopatrics_Mechanical!V$2:V$999),1), "NA")</f>
        <v>NA</v>
      </c>
    </row>
    <row r="151" spans="1:4" x14ac:dyDescent="0.25">
      <c r="A151" s="37" t="str">
        <v>C.6XA.20</v>
      </c>
      <c r="B151" s="37" t="str">
        <f>INDEX(Allopatrics_Mechanical!$P$2:$P$999,MATCH(Allopatrics_Mechanical_R!$A151,Allopatrics_Mechanical!$T$2:$T$999,0))</f>
        <v>Conspecifics-elegansXelegans-SwedenXSweden</v>
      </c>
      <c r="C151" s="37">
        <f>CEILING(SUMIF(Allopatrics_Mechanical!T$2:T$999,Allopatrics_Mechanical_R!$A151,Allopatrics_Mechanical!V$2:V$999)/SUMIF(Allopatrics_Mechanical!T$2:T$999,Allopatrics_Mechanical_R!$A151,Allopatrics_Mechanical!U$2:U$999),1)</f>
        <v>1</v>
      </c>
      <c r="D151" s="37">
        <f>IFERROR(CEILING(SUMIF(Allopatrics_Mechanical!T$2:T$999,Allopatrics_Mechanical_R!$A151,Allopatrics_Mechanical!X$2:X$999)/SUMIF(Allopatrics_Mechanical!T$2:T$999,Allopatrics_Mechanical_R!$A151,Allopatrics_Mechanical!V$2:V$999),1), "NA")</f>
        <v>1</v>
      </c>
    </row>
    <row r="152" spans="1:4" x14ac:dyDescent="0.25">
      <c r="A152" s="37" t="str">
        <v>C.17XC.22</v>
      </c>
      <c r="B152" s="37" t="str">
        <f>INDEX(Allopatrics_Mechanical!$P$2:$P$999,MATCH(Allopatrics_Mechanical_R!$A152,Allopatrics_Mechanical!$T$2:$T$999,0))</f>
        <v>Conspecifics-elegansXelegans-SwedenXSweden</v>
      </c>
      <c r="C152" s="37">
        <f>CEILING(SUMIF(Allopatrics_Mechanical!T$2:T$999,Allopatrics_Mechanical_R!$A152,Allopatrics_Mechanical!V$2:V$999)/SUMIF(Allopatrics_Mechanical!T$2:T$999,Allopatrics_Mechanical_R!$A152,Allopatrics_Mechanical!U$2:U$999),1)</f>
        <v>1</v>
      </c>
      <c r="D152" s="37">
        <f>IFERROR(CEILING(SUMIF(Allopatrics_Mechanical!T$2:T$999,Allopatrics_Mechanical_R!$A152,Allopatrics_Mechanical!X$2:X$999)/SUMIF(Allopatrics_Mechanical!T$2:T$999,Allopatrics_Mechanical_R!$A152,Allopatrics_Mechanical!V$2:V$999),1), "NA")</f>
        <v>1</v>
      </c>
    </row>
    <row r="153" spans="1:4" x14ac:dyDescent="0.25">
      <c r="A153" s="37" t="str">
        <v>C.6XC.3</v>
      </c>
      <c r="B153" s="37" t="str">
        <f>INDEX(Allopatrics_Mechanical!$P$2:$P$999,MATCH(Allopatrics_Mechanical_R!$A153,Allopatrics_Mechanical!$T$2:$T$999,0))</f>
        <v>Conspecifics-elegansXelegans-SwedenXSweden</v>
      </c>
      <c r="C153" s="37">
        <f>CEILING(SUMIF(Allopatrics_Mechanical!T$2:T$999,Allopatrics_Mechanical_R!$A153,Allopatrics_Mechanical!V$2:V$999)/SUMIF(Allopatrics_Mechanical!T$2:T$999,Allopatrics_Mechanical_R!$A153,Allopatrics_Mechanical!U$2:U$999),1)</f>
        <v>1</v>
      </c>
      <c r="D153" s="37">
        <f>IFERROR(CEILING(SUMIF(Allopatrics_Mechanical!T$2:T$999,Allopatrics_Mechanical_R!$A153,Allopatrics_Mechanical!X$2:X$999)/SUMIF(Allopatrics_Mechanical!T$2:T$999,Allopatrics_Mechanical_R!$A153,Allopatrics_Mechanical!V$2:V$999),1), "NA")</f>
        <v>1</v>
      </c>
    </row>
    <row r="154" spans="1:4" x14ac:dyDescent="0.25">
      <c r="A154" s="37" t="str">
        <v>A.3XA.41</v>
      </c>
      <c r="B154" s="37" t="str">
        <f>INDEX(Allopatrics_Mechanical!$P$2:$P$999,MATCH(Allopatrics_Mechanical_R!$A154,Allopatrics_Mechanical!$T$2:$T$999,0))</f>
        <v>Conspecifics-graellsiiXgraellsii-CachadasXCachadas</v>
      </c>
      <c r="C154" s="37">
        <f>CEILING(SUMIF(Allopatrics_Mechanical!T$2:T$999,Allopatrics_Mechanical_R!$A154,Allopatrics_Mechanical!V$2:V$999)/SUMIF(Allopatrics_Mechanical!T$2:T$999,Allopatrics_Mechanical_R!$A154,Allopatrics_Mechanical!U$2:U$999),1)</f>
        <v>1</v>
      </c>
      <c r="D154" s="37">
        <f>IFERROR(CEILING(SUMIF(Allopatrics_Mechanical!T$2:T$999,Allopatrics_Mechanical_R!$A154,Allopatrics_Mechanical!X$2:X$999)/SUMIF(Allopatrics_Mechanical!T$2:T$999,Allopatrics_Mechanical_R!$A154,Allopatrics_Mechanical!V$2:V$999),1), "NA")</f>
        <v>0</v>
      </c>
    </row>
    <row r="155" spans="1:4" x14ac:dyDescent="0.25">
      <c r="A155" s="37" t="str">
        <v>B.42XB.57</v>
      </c>
      <c r="B155" s="37" t="str">
        <f>INDEX(Allopatrics_Mechanical!$P$2:$P$999,MATCH(Allopatrics_Mechanical_R!$A155,Allopatrics_Mechanical!$T$2:$T$999,0))</f>
        <v>Conspecifics-graellsiiXgraellsii-CachadasXCachadas</v>
      </c>
      <c r="C155" s="37">
        <f>CEILING(SUMIF(Allopatrics_Mechanical!T$2:T$999,Allopatrics_Mechanical_R!$A155,Allopatrics_Mechanical!V$2:V$999)/SUMIF(Allopatrics_Mechanical!T$2:T$999,Allopatrics_Mechanical_R!$A155,Allopatrics_Mechanical!U$2:U$999),1)</f>
        <v>0</v>
      </c>
      <c r="D155" s="37" t="str">
        <f>IFERROR(CEILING(SUMIF(Allopatrics_Mechanical!T$2:T$999,Allopatrics_Mechanical_R!$A155,Allopatrics_Mechanical!X$2:X$999)/SUMIF(Allopatrics_Mechanical!T$2:T$999,Allopatrics_Mechanical_R!$A155,Allopatrics_Mechanical!V$2:V$999),1), "NA")</f>
        <v>NA</v>
      </c>
    </row>
    <row r="156" spans="1:4" x14ac:dyDescent="0.25">
      <c r="A156" s="37" t="str">
        <v>B.45XB.57</v>
      </c>
      <c r="B156" s="37" t="str">
        <f>INDEX(Allopatrics_Mechanical!$P$2:$P$999,MATCH(Allopatrics_Mechanical_R!$A156,Allopatrics_Mechanical!$T$2:$T$999,0))</f>
        <v>Conspecifics-graellsiiXgraellsii-CachadasXCachadas</v>
      </c>
      <c r="C156" s="37">
        <f>CEILING(SUMIF(Allopatrics_Mechanical!T$2:T$999,Allopatrics_Mechanical_R!$A156,Allopatrics_Mechanical!V$2:V$999)/SUMIF(Allopatrics_Mechanical!T$2:T$999,Allopatrics_Mechanical_R!$A156,Allopatrics_Mechanical!U$2:U$999),1)</f>
        <v>1</v>
      </c>
      <c r="D156" s="37">
        <f>IFERROR(CEILING(SUMIF(Allopatrics_Mechanical!T$2:T$999,Allopatrics_Mechanical_R!$A156,Allopatrics_Mechanical!X$2:X$999)/SUMIF(Allopatrics_Mechanical!T$2:T$999,Allopatrics_Mechanical_R!$A156,Allopatrics_Mechanical!V$2:V$999),1), "NA")</f>
        <v>1</v>
      </c>
    </row>
    <row r="157" spans="1:4" x14ac:dyDescent="0.25">
      <c r="C157" s="37"/>
      <c r="D157" s="37"/>
    </row>
    <row r="158" spans="1:4" x14ac:dyDescent="0.25">
      <c r="C158" s="37"/>
      <c r="D158" s="37"/>
    </row>
    <row r="159" spans="1:4" x14ac:dyDescent="0.25">
      <c r="C159" s="37"/>
      <c r="D159" s="37"/>
    </row>
    <row r="160" spans="1:4" x14ac:dyDescent="0.25">
      <c r="C160" s="37"/>
      <c r="D160" s="37"/>
    </row>
    <row r="161" spans="3:4" x14ac:dyDescent="0.25">
      <c r="C161" s="37"/>
      <c r="D161" s="37"/>
    </row>
    <row r="162" spans="3:4" x14ac:dyDescent="0.25">
      <c r="C162" s="37"/>
      <c r="D162" s="37"/>
    </row>
    <row r="163" spans="3:4" x14ac:dyDescent="0.25">
      <c r="C163" s="37"/>
      <c r="D163" s="37"/>
    </row>
    <row r="164" spans="3:4" x14ac:dyDescent="0.25">
      <c r="C164" s="37"/>
      <c r="D164" s="37"/>
    </row>
    <row r="165" spans="3:4" x14ac:dyDescent="0.25">
      <c r="C165" s="37"/>
      <c r="D165" s="37"/>
    </row>
    <row r="166" spans="3:4" x14ac:dyDescent="0.25">
      <c r="C166" s="37"/>
      <c r="D166" s="37"/>
    </row>
    <row r="167" spans="3:4" x14ac:dyDescent="0.25">
      <c r="C167" s="37"/>
      <c r="D167" s="37"/>
    </row>
    <row r="168" spans="3:4" x14ac:dyDescent="0.25">
      <c r="C168" s="37"/>
      <c r="D168" s="37"/>
    </row>
    <row r="169" spans="3:4" x14ac:dyDescent="0.25">
      <c r="C169" s="37"/>
      <c r="D169" s="37"/>
    </row>
    <row r="170" spans="3:4" x14ac:dyDescent="0.25">
      <c r="C170" s="37"/>
      <c r="D170" s="37"/>
    </row>
    <row r="171" spans="3:4" x14ac:dyDescent="0.25">
      <c r="C171" s="37"/>
      <c r="D171" s="37"/>
    </row>
    <row r="172" spans="3:4" x14ac:dyDescent="0.25">
      <c r="C172" s="37"/>
      <c r="D172" s="37"/>
    </row>
    <row r="173" spans="3:4" x14ac:dyDescent="0.25">
      <c r="C173" s="37"/>
      <c r="D173" s="37"/>
    </row>
    <row r="174" spans="3:4" x14ac:dyDescent="0.25">
      <c r="C174" s="37"/>
      <c r="D174" s="37"/>
    </row>
    <row r="175" spans="3:4" x14ac:dyDescent="0.25">
      <c r="C175" s="37"/>
      <c r="D175" s="37"/>
    </row>
    <row r="176" spans="3:4" x14ac:dyDescent="0.25">
      <c r="C176" s="37"/>
      <c r="D176" s="37"/>
    </row>
    <row r="177" spans="3:4" x14ac:dyDescent="0.25">
      <c r="C177" s="37"/>
      <c r="D177" s="37"/>
    </row>
    <row r="178" spans="3:4" x14ac:dyDescent="0.25">
      <c r="C178" s="37"/>
      <c r="D178" s="37"/>
    </row>
    <row r="179" spans="3:4" x14ac:dyDescent="0.25">
      <c r="C179" s="37"/>
      <c r="D179" s="37"/>
    </row>
    <row r="180" spans="3:4" x14ac:dyDescent="0.25">
      <c r="C180" s="37"/>
      <c r="D180" s="37"/>
    </row>
    <row r="181" spans="3:4" x14ac:dyDescent="0.25">
      <c r="C181" s="37"/>
      <c r="D181" s="37"/>
    </row>
    <row r="182" spans="3:4" x14ac:dyDescent="0.25">
      <c r="C182" s="37"/>
      <c r="D182" s="37"/>
    </row>
    <row r="183" spans="3:4" x14ac:dyDescent="0.25">
      <c r="C183" s="37"/>
      <c r="D183" s="37"/>
    </row>
    <row r="184" spans="3:4" x14ac:dyDescent="0.25">
      <c r="C184" s="37"/>
      <c r="D184" s="37"/>
    </row>
    <row r="185" spans="3:4" x14ac:dyDescent="0.25">
      <c r="C185" s="37"/>
      <c r="D185" s="37"/>
    </row>
    <row r="186" spans="3:4" x14ac:dyDescent="0.25">
      <c r="C186" s="37"/>
      <c r="D186" s="37"/>
    </row>
    <row r="187" spans="3:4" x14ac:dyDescent="0.25">
      <c r="C187" s="37"/>
      <c r="D187" s="37"/>
    </row>
  </sheetData>
  <autoFilter ref="A1:D156" xr:uid="{A15A75F5-CCB4-45EF-9696-69CD0792D02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AQ133"/>
  <sheetViews>
    <sheetView workbookViewId="0"/>
    <sheetView workbookViewId="1"/>
  </sheetViews>
  <sheetFormatPr baseColWidth="10" defaultRowHeight="15" x14ac:dyDescent="0.25"/>
  <cols>
    <col min="4" max="4" width="14.7109375" bestFit="1" customWidth="1"/>
    <col min="7" max="7" width="29.85546875" bestFit="1" customWidth="1"/>
    <col min="8" max="8" width="23.85546875" bestFit="1" customWidth="1"/>
    <col min="12" max="13" width="29.85546875" bestFit="1" customWidth="1"/>
    <col min="15" max="15" width="23.7109375" bestFit="1" customWidth="1"/>
    <col min="16" max="16" width="23.140625" bestFit="1" customWidth="1"/>
    <col min="18" max="18" width="13.5703125" bestFit="1" customWidth="1"/>
    <col min="19" max="19" width="11.42578125" bestFit="1" customWidth="1"/>
    <col min="20" max="20" width="19.28515625" customWidth="1"/>
    <col min="21" max="21" width="44.140625" bestFit="1" customWidth="1"/>
  </cols>
  <sheetData>
    <row r="1" spans="1:43" s="47" customFormat="1" ht="20.45" customHeight="1" thickBot="1" x14ac:dyDescent="0.3">
      <c r="A1" s="57" t="s">
        <v>283</v>
      </c>
      <c r="B1" s="53" t="s">
        <v>8</v>
      </c>
      <c r="C1" s="53" t="s">
        <v>282</v>
      </c>
      <c r="D1" s="53" t="s">
        <v>318</v>
      </c>
      <c r="E1" s="56" t="s">
        <v>10</v>
      </c>
      <c r="F1" s="56" t="s">
        <v>281</v>
      </c>
      <c r="G1" s="56" t="s">
        <v>12</v>
      </c>
      <c r="H1" s="56" t="s">
        <v>13</v>
      </c>
      <c r="I1" s="56" t="s">
        <v>280</v>
      </c>
      <c r="J1" s="55" t="s">
        <v>279</v>
      </c>
      <c r="K1" s="54" t="s">
        <v>278</v>
      </c>
      <c r="L1" s="54" t="s">
        <v>12</v>
      </c>
      <c r="M1" s="54" t="s">
        <v>277</v>
      </c>
      <c r="N1" s="53" t="s">
        <v>276</v>
      </c>
      <c r="O1" s="53" t="s">
        <v>275</v>
      </c>
      <c r="P1" s="53" t="s">
        <v>303</v>
      </c>
      <c r="Q1" s="53" t="s">
        <v>274</v>
      </c>
      <c r="R1" s="53" t="s">
        <v>512</v>
      </c>
      <c r="S1" s="53" t="s">
        <v>513</v>
      </c>
      <c r="T1" s="53" t="s">
        <v>463</v>
      </c>
      <c r="U1" s="94" t="s">
        <v>310</v>
      </c>
      <c r="V1" s="52" t="s">
        <v>273</v>
      </c>
      <c r="W1" s="52" t="s">
        <v>272</v>
      </c>
      <c r="X1" s="52" t="s">
        <v>271</v>
      </c>
      <c r="Y1" s="52" t="s">
        <v>270</v>
      </c>
      <c r="Z1" s="52" t="s">
        <v>271</v>
      </c>
      <c r="AA1" s="52" t="s">
        <v>270</v>
      </c>
      <c r="AB1" s="52" t="s">
        <v>271</v>
      </c>
      <c r="AC1" s="52" t="s">
        <v>270</v>
      </c>
      <c r="AD1" s="51" t="s">
        <v>269</v>
      </c>
      <c r="AE1" s="51" t="s">
        <v>268</v>
      </c>
      <c r="AF1" s="49" t="s">
        <v>37</v>
      </c>
      <c r="AG1" s="49" t="s">
        <v>304</v>
      </c>
      <c r="AH1" s="50" t="s">
        <v>267</v>
      </c>
      <c r="AI1" s="39"/>
      <c r="AJ1" s="48"/>
      <c r="AK1" s="48"/>
      <c r="AL1" s="48"/>
      <c r="AM1" s="48"/>
      <c r="AN1" s="33"/>
      <c r="AO1" s="33"/>
      <c r="AP1" s="33"/>
      <c r="AQ1" s="33"/>
    </row>
    <row r="2" spans="1:43" ht="15.75" x14ac:dyDescent="0.25">
      <c r="A2" s="37" t="s">
        <v>264</v>
      </c>
      <c r="B2" s="37">
        <v>2015</v>
      </c>
      <c r="C2" s="37" t="s">
        <v>46</v>
      </c>
      <c r="D2" s="37" t="s">
        <v>699</v>
      </c>
      <c r="E2" s="37" t="s">
        <v>263</v>
      </c>
      <c r="F2" s="37" t="s">
        <v>261</v>
      </c>
      <c r="G2" s="37" t="s">
        <v>683</v>
      </c>
      <c r="H2" s="37" t="s">
        <v>683</v>
      </c>
      <c r="I2" s="37" t="s">
        <v>259</v>
      </c>
      <c r="J2" s="37" t="s">
        <v>263</v>
      </c>
      <c r="K2" s="37" t="s">
        <v>261</v>
      </c>
      <c r="L2" s="37" t="s">
        <v>683</v>
      </c>
      <c r="M2" s="37" t="s">
        <v>683</v>
      </c>
      <c r="N2" s="37" t="s">
        <v>266</v>
      </c>
      <c r="O2" s="37" t="s">
        <v>457</v>
      </c>
      <c r="P2" s="37" t="str">
        <f t="shared" ref="P2:P33" si="0">CONCATENATE(C2,"-",O2)</f>
        <v>F1-hybridXhybrid</v>
      </c>
      <c r="Q2" s="42">
        <v>42657</v>
      </c>
      <c r="R2" s="93">
        <v>1.2</v>
      </c>
      <c r="S2" s="93">
        <v>1.1399999999999999</v>
      </c>
      <c r="T2" s="37" t="str">
        <f t="shared" ref="T2:T33" si="1">CONCATENATE(S2,"X",R2)</f>
        <v>1.14X1.2</v>
      </c>
      <c r="U2" s="37" t="str">
        <f>_xlfn.CONCAT(D2,"-",O2,"-",M2,"X",H2)</f>
        <v>Postzygotics-hybridXhybrid-(H:BelgiumXCachadas)X(H:BelgiumXCachadas)</v>
      </c>
      <c r="V2" s="37">
        <v>3</v>
      </c>
      <c r="W2" s="37">
        <v>2</v>
      </c>
      <c r="X2" s="37">
        <v>0</v>
      </c>
      <c r="Y2" s="37">
        <v>6</v>
      </c>
      <c r="Z2" s="37">
        <v>0</v>
      </c>
      <c r="AA2" s="37">
        <v>17</v>
      </c>
      <c r="AB2" s="37">
        <v>0</v>
      </c>
      <c r="AC2" s="37">
        <v>0</v>
      </c>
      <c r="AD2" s="45">
        <v>0</v>
      </c>
      <c r="AE2" s="45">
        <v>23</v>
      </c>
      <c r="AF2" s="40">
        <f>AD2+AE2</f>
        <v>23</v>
      </c>
      <c r="AG2" s="68">
        <f>AF2/V2</f>
        <v>7.666666666666667</v>
      </c>
      <c r="AH2" s="39">
        <f>AD2/AF2</f>
        <v>0</v>
      </c>
      <c r="AI2" s="39"/>
      <c r="AJ2" s="38"/>
      <c r="AK2" s="38"/>
      <c r="AL2" s="38"/>
      <c r="AM2" s="38"/>
    </row>
    <row r="3" spans="1:43" ht="15.75" x14ac:dyDescent="0.25">
      <c r="A3" s="37" t="s">
        <v>264</v>
      </c>
      <c r="B3" s="37">
        <v>2015</v>
      </c>
      <c r="C3" s="37" t="s">
        <v>46</v>
      </c>
      <c r="D3" s="37" t="s">
        <v>699</v>
      </c>
      <c r="E3" s="37" t="s">
        <v>263</v>
      </c>
      <c r="F3" s="37" t="s">
        <v>261</v>
      </c>
      <c r="G3" s="37" t="s">
        <v>683</v>
      </c>
      <c r="H3" s="37" t="s">
        <v>683</v>
      </c>
      <c r="I3" s="37" t="s">
        <v>259</v>
      </c>
      <c r="J3" s="37" t="s">
        <v>263</v>
      </c>
      <c r="K3" s="37" t="s">
        <v>261</v>
      </c>
      <c r="L3" s="37" t="s">
        <v>683</v>
      </c>
      <c r="M3" s="37" t="s">
        <v>683</v>
      </c>
      <c r="N3" s="37" t="s">
        <v>266</v>
      </c>
      <c r="O3" s="37" t="s">
        <v>457</v>
      </c>
      <c r="P3" s="37" t="str">
        <f t="shared" si="0"/>
        <v>F1-hybridXhybrid</v>
      </c>
      <c r="Q3" s="42">
        <v>42659</v>
      </c>
      <c r="R3" s="93">
        <v>1.3</v>
      </c>
      <c r="S3" s="93">
        <v>1.1399999999999999</v>
      </c>
      <c r="T3" s="37" t="str">
        <f t="shared" si="1"/>
        <v>1.14X1.3</v>
      </c>
      <c r="U3" s="37" t="str">
        <f t="shared" ref="U3:U66" si="2">_xlfn.CONCAT(D3,"-",O3,"-",M3,"X",H3)</f>
        <v>Postzygotics-hybridXhybrid-(H:BelgiumXCachadas)X(H:BelgiumXCachadas)</v>
      </c>
      <c r="V3" s="37">
        <v>3</v>
      </c>
      <c r="W3" s="37">
        <v>1</v>
      </c>
      <c r="X3" s="37">
        <v>0</v>
      </c>
      <c r="Y3" s="37">
        <v>0</v>
      </c>
      <c r="Z3" s="37">
        <v>0</v>
      </c>
      <c r="AA3" s="37">
        <v>4</v>
      </c>
      <c r="AB3" s="37">
        <v>0</v>
      </c>
      <c r="AC3" s="37">
        <v>0</v>
      </c>
      <c r="AD3" s="45">
        <v>0</v>
      </c>
      <c r="AE3" s="45">
        <v>4</v>
      </c>
      <c r="AF3" s="40">
        <f>AD3+AE3</f>
        <v>4</v>
      </c>
      <c r="AG3" s="68">
        <f>AF3/V3</f>
        <v>1.3333333333333333</v>
      </c>
      <c r="AH3" s="39">
        <f>AD3/AF3</f>
        <v>0</v>
      </c>
      <c r="AI3" s="39"/>
      <c r="AJ3" s="38"/>
      <c r="AK3" s="38"/>
      <c r="AL3" s="38"/>
      <c r="AM3" s="38"/>
    </row>
    <row r="4" spans="1:43" ht="15.75" x14ac:dyDescent="0.25">
      <c r="A4" s="37" t="s">
        <v>264</v>
      </c>
      <c r="B4" s="37">
        <v>2015</v>
      </c>
      <c r="C4" s="37" t="s">
        <v>46</v>
      </c>
      <c r="D4" s="37" t="s">
        <v>699</v>
      </c>
      <c r="E4" s="37" t="s">
        <v>263</v>
      </c>
      <c r="F4" s="37" t="s">
        <v>261</v>
      </c>
      <c r="G4" s="37" t="s">
        <v>683</v>
      </c>
      <c r="H4" s="37" t="s">
        <v>683</v>
      </c>
      <c r="I4" s="37" t="s">
        <v>253</v>
      </c>
      <c r="J4" s="37" t="s">
        <v>263</v>
      </c>
      <c r="K4" s="37" t="s">
        <v>261</v>
      </c>
      <c r="L4" s="37" t="s">
        <v>683</v>
      </c>
      <c r="M4" s="37" t="s">
        <v>683</v>
      </c>
      <c r="N4" s="37" t="s">
        <v>266</v>
      </c>
      <c r="O4" s="37" t="s">
        <v>457</v>
      </c>
      <c r="P4" s="37" t="str">
        <f t="shared" si="0"/>
        <v>F1-hybridXhybrid</v>
      </c>
      <c r="Q4" s="42">
        <v>42682</v>
      </c>
      <c r="R4" s="93">
        <v>3.2</v>
      </c>
      <c r="S4" s="93">
        <v>1.18</v>
      </c>
      <c r="T4" s="37" t="str">
        <f t="shared" si="1"/>
        <v>1.18X3.2</v>
      </c>
      <c r="U4" s="37" t="str">
        <f t="shared" si="2"/>
        <v>Postzygotics-hybridXhybrid-(H:BelgiumXCachadas)X(H:BelgiumXCachadas)</v>
      </c>
      <c r="V4" s="37">
        <v>3</v>
      </c>
      <c r="W4" s="37">
        <v>3</v>
      </c>
      <c r="X4" s="37">
        <v>0</v>
      </c>
      <c r="Y4" s="37">
        <v>6</v>
      </c>
      <c r="Z4" s="37">
        <v>0</v>
      </c>
      <c r="AA4" s="37">
        <v>22</v>
      </c>
      <c r="AB4" s="37">
        <v>0</v>
      </c>
      <c r="AC4" s="37">
        <v>4</v>
      </c>
      <c r="AD4" s="45">
        <v>0</v>
      </c>
      <c r="AE4" s="45">
        <v>32</v>
      </c>
      <c r="AF4" s="40">
        <f>AD4+AE4</f>
        <v>32</v>
      </c>
      <c r="AG4" s="68">
        <f>AF4/V4</f>
        <v>10.666666666666666</v>
      </c>
      <c r="AH4" s="39">
        <f>AD4/AF4</f>
        <v>0</v>
      </c>
      <c r="AI4" s="39"/>
      <c r="AJ4" s="38"/>
      <c r="AK4" s="38"/>
      <c r="AL4" s="38"/>
      <c r="AM4" s="38"/>
    </row>
    <row r="5" spans="1:43" ht="15.75" x14ac:dyDescent="0.25">
      <c r="A5" s="37" t="s">
        <v>42</v>
      </c>
      <c r="B5" s="37">
        <v>2015</v>
      </c>
      <c r="C5" s="37" t="s">
        <v>46</v>
      </c>
      <c r="D5" s="37" t="s">
        <v>699</v>
      </c>
      <c r="E5" s="37" t="s">
        <v>60</v>
      </c>
      <c r="F5" s="37" t="s">
        <v>40</v>
      </c>
      <c r="G5" s="37" t="s">
        <v>123</v>
      </c>
      <c r="H5" s="37" t="s">
        <v>703</v>
      </c>
      <c r="I5" s="37" t="s">
        <v>253</v>
      </c>
      <c r="J5" s="37" t="s">
        <v>263</v>
      </c>
      <c r="K5" s="37" t="s">
        <v>261</v>
      </c>
      <c r="L5" s="37" t="s">
        <v>683</v>
      </c>
      <c r="M5" s="37" t="s">
        <v>683</v>
      </c>
      <c r="N5" s="37" t="s">
        <v>250</v>
      </c>
      <c r="O5" s="37" t="s">
        <v>459</v>
      </c>
      <c r="P5" s="37" t="str">
        <f t="shared" si="0"/>
        <v>F1-hybridXgraellsii</v>
      </c>
      <c r="Q5" s="42">
        <v>42665</v>
      </c>
      <c r="R5" s="93" t="s">
        <v>68</v>
      </c>
      <c r="S5" s="93">
        <v>1.2</v>
      </c>
      <c r="T5" s="37" t="str">
        <f t="shared" si="1"/>
        <v>1.2XA.20</v>
      </c>
      <c r="U5" s="37" t="str">
        <f t="shared" si="2"/>
        <v>Postzygotics-hybridXgraellsii-(H:BelgiumXCachadas)XAlloGra</v>
      </c>
      <c r="V5" s="37">
        <v>3</v>
      </c>
      <c r="W5" s="37">
        <v>0</v>
      </c>
      <c r="X5" s="37">
        <v>0</v>
      </c>
      <c r="Y5" s="37">
        <v>0</v>
      </c>
      <c r="Z5" s="37">
        <v>0</v>
      </c>
      <c r="AA5" s="37">
        <v>0</v>
      </c>
      <c r="AB5" s="37">
        <v>0</v>
      </c>
      <c r="AC5" s="37">
        <v>0</v>
      </c>
      <c r="AD5" s="40">
        <v>0</v>
      </c>
      <c r="AE5" s="40">
        <v>0</v>
      </c>
      <c r="AF5" s="40" t="s">
        <v>6</v>
      </c>
      <c r="AG5" s="40" t="s">
        <v>6</v>
      </c>
      <c r="AH5" s="40" t="s">
        <v>6</v>
      </c>
      <c r="AI5" s="39"/>
      <c r="AJ5" s="38"/>
      <c r="AK5" s="38"/>
      <c r="AL5" s="38"/>
      <c r="AM5" s="38"/>
    </row>
    <row r="6" spans="1:43" ht="15.75" x14ac:dyDescent="0.25">
      <c r="A6" s="37" t="s">
        <v>264</v>
      </c>
      <c r="B6" s="37">
        <v>2015</v>
      </c>
      <c r="C6" s="37" t="s">
        <v>46</v>
      </c>
      <c r="D6" s="37" t="s">
        <v>699</v>
      </c>
      <c r="E6" s="37" t="s">
        <v>263</v>
      </c>
      <c r="F6" s="37" t="s">
        <v>261</v>
      </c>
      <c r="G6" s="37" t="s">
        <v>683</v>
      </c>
      <c r="H6" s="37" t="s">
        <v>683</v>
      </c>
      <c r="I6" s="37" t="s">
        <v>259</v>
      </c>
      <c r="J6" s="37" t="s">
        <v>263</v>
      </c>
      <c r="K6" s="37" t="s">
        <v>261</v>
      </c>
      <c r="L6" s="37" t="s">
        <v>683</v>
      </c>
      <c r="M6" s="37" t="s">
        <v>683</v>
      </c>
      <c r="N6" s="37" t="s">
        <v>266</v>
      </c>
      <c r="O6" s="37" t="s">
        <v>457</v>
      </c>
      <c r="P6" s="37" t="str">
        <f t="shared" si="0"/>
        <v>F1-hybridXhybrid</v>
      </c>
      <c r="Q6" s="42">
        <v>42675</v>
      </c>
      <c r="R6" s="93">
        <v>1.19</v>
      </c>
      <c r="S6" s="93">
        <v>1.34</v>
      </c>
      <c r="T6" s="37" t="str">
        <f t="shared" si="1"/>
        <v>1.34X1.19</v>
      </c>
      <c r="U6" s="37" t="str">
        <f t="shared" si="2"/>
        <v>Postzygotics-hybridXhybrid-(H:BelgiumXCachadas)X(H:BelgiumXCachadas)</v>
      </c>
      <c r="V6" s="37">
        <v>3</v>
      </c>
      <c r="W6" s="37">
        <v>1</v>
      </c>
      <c r="X6" s="37">
        <v>0</v>
      </c>
      <c r="Y6" s="37">
        <v>5</v>
      </c>
      <c r="Z6" s="37">
        <v>0</v>
      </c>
      <c r="AA6" s="37">
        <v>0</v>
      </c>
      <c r="AB6" s="37">
        <v>0</v>
      </c>
      <c r="AC6" s="37">
        <v>0</v>
      </c>
      <c r="AD6" s="45">
        <v>0</v>
      </c>
      <c r="AE6" s="45">
        <v>5</v>
      </c>
      <c r="AF6" s="40">
        <f t="shared" ref="AF6:AF11" si="3">AD6+AE6</f>
        <v>5</v>
      </c>
      <c r="AG6" s="68">
        <f t="shared" ref="AG6:AG11" si="4">AF6/V6</f>
        <v>1.6666666666666667</v>
      </c>
      <c r="AH6" s="39">
        <f t="shared" ref="AH6:AH11" si="5">AD6/AF6</f>
        <v>0</v>
      </c>
      <c r="AI6" s="39"/>
      <c r="AJ6" s="38"/>
      <c r="AK6" s="38"/>
      <c r="AL6" s="38"/>
      <c r="AM6" s="38"/>
    </row>
    <row r="7" spans="1:43" ht="15.75" x14ac:dyDescent="0.25">
      <c r="A7" s="37" t="s">
        <v>264</v>
      </c>
      <c r="B7" s="37">
        <v>2015</v>
      </c>
      <c r="C7" s="37" t="s">
        <v>46</v>
      </c>
      <c r="D7" s="37" t="s">
        <v>699</v>
      </c>
      <c r="E7" s="37" t="s">
        <v>263</v>
      </c>
      <c r="F7" s="37" t="s">
        <v>261</v>
      </c>
      <c r="G7" s="37" t="s">
        <v>683</v>
      </c>
      <c r="H7" s="37" t="s">
        <v>683</v>
      </c>
      <c r="I7" s="37" t="s">
        <v>259</v>
      </c>
      <c r="J7" s="37" t="s">
        <v>263</v>
      </c>
      <c r="K7" s="37" t="s">
        <v>261</v>
      </c>
      <c r="L7" s="37" t="s">
        <v>683</v>
      </c>
      <c r="M7" s="37" t="s">
        <v>683</v>
      </c>
      <c r="N7" s="37" t="s">
        <v>266</v>
      </c>
      <c r="O7" s="37" t="s">
        <v>457</v>
      </c>
      <c r="P7" s="37" t="str">
        <f t="shared" si="0"/>
        <v>F1-hybridXhybrid</v>
      </c>
      <c r="Q7" s="42">
        <v>42682</v>
      </c>
      <c r="R7" s="93">
        <v>3.19</v>
      </c>
      <c r="S7" s="93">
        <v>1.34</v>
      </c>
      <c r="T7" s="37" t="str">
        <f t="shared" si="1"/>
        <v>1.34X3.19</v>
      </c>
      <c r="U7" s="37" t="str">
        <f t="shared" si="2"/>
        <v>Postzygotics-hybridXhybrid-(H:BelgiumXCachadas)X(H:BelgiumXCachadas)</v>
      </c>
      <c r="V7" s="37">
        <v>3</v>
      </c>
      <c r="W7" s="37">
        <v>3</v>
      </c>
      <c r="X7" s="37">
        <v>0</v>
      </c>
      <c r="Y7" s="37">
        <v>23</v>
      </c>
      <c r="Z7" s="37">
        <v>0</v>
      </c>
      <c r="AA7" s="37">
        <v>64</v>
      </c>
      <c r="AB7" s="37">
        <v>0</v>
      </c>
      <c r="AC7" s="37">
        <v>12</v>
      </c>
      <c r="AD7" s="45">
        <v>0</v>
      </c>
      <c r="AE7" s="45">
        <v>99</v>
      </c>
      <c r="AF7" s="40">
        <f t="shared" si="3"/>
        <v>99</v>
      </c>
      <c r="AG7" s="68">
        <f t="shared" si="4"/>
        <v>33</v>
      </c>
      <c r="AH7" s="39">
        <f t="shared" si="5"/>
        <v>0</v>
      </c>
      <c r="AI7" s="39"/>
      <c r="AJ7" s="38"/>
      <c r="AK7" s="38"/>
      <c r="AL7" s="38"/>
      <c r="AM7" s="38"/>
    </row>
    <row r="8" spans="1:43" ht="15.75" x14ac:dyDescent="0.25">
      <c r="A8" s="37" t="s">
        <v>264</v>
      </c>
      <c r="B8" s="37">
        <v>2015</v>
      </c>
      <c r="C8" s="37" t="s">
        <v>46</v>
      </c>
      <c r="D8" s="37" t="s">
        <v>699</v>
      </c>
      <c r="E8" s="37" t="s">
        <v>263</v>
      </c>
      <c r="F8" s="37" t="s">
        <v>261</v>
      </c>
      <c r="G8" s="37" t="s">
        <v>683</v>
      </c>
      <c r="H8" s="37" t="s">
        <v>683</v>
      </c>
      <c r="I8" s="37" t="s">
        <v>259</v>
      </c>
      <c r="J8" s="37" t="s">
        <v>263</v>
      </c>
      <c r="K8" s="37" t="s">
        <v>261</v>
      </c>
      <c r="L8" s="37" t="s">
        <v>683</v>
      </c>
      <c r="M8" s="37" t="s">
        <v>683</v>
      </c>
      <c r="N8" s="37" t="s">
        <v>266</v>
      </c>
      <c r="O8" s="37" t="s">
        <v>457</v>
      </c>
      <c r="P8" s="37" t="str">
        <f t="shared" si="0"/>
        <v>F1-hybridXhybrid</v>
      </c>
      <c r="Q8" s="42">
        <v>42681</v>
      </c>
      <c r="R8" s="93">
        <v>1.51</v>
      </c>
      <c r="S8" s="93">
        <v>1.35</v>
      </c>
      <c r="T8" s="37" t="str">
        <f t="shared" si="1"/>
        <v>1.35X1.51</v>
      </c>
      <c r="U8" s="37" t="str">
        <f t="shared" si="2"/>
        <v>Postzygotics-hybridXhybrid-(H:BelgiumXCachadas)X(H:BelgiumXCachadas)</v>
      </c>
      <c r="V8" s="37">
        <v>3</v>
      </c>
      <c r="W8" s="37">
        <v>3</v>
      </c>
      <c r="X8" s="37">
        <v>0</v>
      </c>
      <c r="Y8" s="37">
        <v>4</v>
      </c>
      <c r="Z8" s="37">
        <v>0</v>
      </c>
      <c r="AA8" s="37">
        <v>4</v>
      </c>
      <c r="AB8" s="37">
        <v>0</v>
      </c>
      <c r="AC8" s="37">
        <v>4</v>
      </c>
      <c r="AD8" s="45">
        <v>0</v>
      </c>
      <c r="AE8" s="45">
        <v>12</v>
      </c>
      <c r="AF8" s="40">
        <f t="shared" si="3"/>
        <v>12</v>
      </c>
      <c r="AG8" s="68">
        <f t="shared" si="4"/>
        <v>4</v>
      </c>
      <c r="AH8" s="39">
        <f t="shared" si="5"/>
        <v>0</v>
      </c>
      <c r="AI8" s="39"/>
      <c r="AJ8" s="38"/>
      <c r="AK8" s="38"/>
      <c r="AL8" s="38"/>
      <c r="AM8" s="38"/>
    </row>
    <row r="9" spans="1:43" ht="15.75" x14ac:dyDescent="0.25">
      <c r="A9" s="37" t="s">
        <v>264</v>
      </c>
      <c r="B9" s="37">
        <v>2015</v>
      </c>
      <c r="C9" s="37" t="s">
        <v>46</v>
      </c>
      <c r="D9" s="37" t="s">
        <v>699</v>
      </c>
      <c r="E9" s="37" t="s">
        <v>263</v>
      </c>
      <c r="F9" s="37" t="s">
        <v>261</v>
      </c>
      <c r="G9" s="37" t="s">
        <v>683</v>
      </c>
      <c r="H9" s="37" t="s">
        <v>683</v>
      </c>
      <c r="I9" s="37" t="s">
        <v>259</v>
      </c>
      <c r="J9" s="37" t="s">
        <v>263</v>
      </c>
      <c r="K9" s="37" t="s">
        <v>261</v>
      </c>
      <c r="L9" s="37" t="s">
        <v>683</v>
      </c>
      <c r="M9" s="37" t="s">
        <v>683</v>
      </c>
      <c r="N9" s="37" t="s">
        <v>266</v>
      </c>
      <c r="O9" s="37" t="s">
        <v>457</v>
      </c>
      <c r="P9" s="37" t="str">
        <f t="shared" si="0"/>
        <v>F1-hybridXhybrid</v>
      </c>
      <c r="Q9" s="42">
        <v>42661</v>
      </c>
      <c r="R9" s="93">
        <v>1.6</v>
      </c>
      <c r="S9" s="93">
        <v>1.4</v>
      </c>
      <c r="T9" s="37" t="str">
        <f t="shared" si="1"/>
        <v>1.4X1.6</v>
      </c>
      <c r="U9" s="37" t="str">
        <f t="shared" si="2"/>
        <v>Postzygotics-hybridXhybrid-(H:BelgiumXCachadas)X(H:BelgiumXCachadas)</v>
      </c>
      <c r="V9" s="37">
        <v>3</v>
      </c>
      <c r="W9" s="37">
        <v>3</v>
      </c>
      <c r="X9" s="37">
        <v>0</v>
      </c>
      <c r="Y9" s="37">
        <v>6</v>
      </c>
      <c r="Z9" s="37">
        <v>0</v>
      </c>
      <c r="AA9" s="37">
        <v>5</v>
      </c>
      <c r="AB9" s="37">
        <v>0</v>
      </c>
      <c r="AC9" s="37">
        <v>3</v>
      </c>
      <c r="AD9" s="45">
        <v>0</v>
      </c>
      <c r="AE9" s="45">
        <v>14</v>
      </c>
      <c r="AF9" s="40">
        <f t="shared" si="3"/>
        <v>14</v>
      </c>
      <c r="AG9" s="68">
        <f t="shared" si="4"/>
        <v>4.666666666666667</v>
      </c>
      <c r="AH9" s="39">
        <f t="shared" si="5"/>
        <v>0</v>
      </c>
      <c r="AI9" s="39"/>
      <c r="AJ9" s="38"/>
      <c r="AK9" s="38"/>
      <c r="AL9" s="38"/>
      <c r="AM9" s="38"/>
    </row>
    <row r="10" spans="1:43" ht="15.75" x14ac:dyDescent="0.25">
      <c r="A10" s="37" t="s">
        <v>264</v>
      </c>
      <c r="B10" s="37">
        <v>2015</v>
      </c>
      <c r="C10" s="37" t="s">
        <v>46</v>
      </c>
      <c r="D10" s="37" t="s">
        <v>699</v>
      </c>
      <c r="E10" s="37" t="s">
        <v>263</v>
      </c>
      <c r="F10" s="37" t="s">
        <v>261</v>
      </c>
      <c r="G10" s="37" t="s">
        <v>683</v>
      </c>
      <c r="H10" s="37" t="s">
        <v>683</v>
      </c>
      <c r="I10" s="37" t="s">
        <v>253</v>
      </c>
      <c r="J10" s="37" t="s">
        <v>263</v>
      </c>
      <c r="K10" s="37" t="s">
        <v>261</v>
      </c>
      <c r="L10" s="37" t="s">
        <v>683</v>
      </c>
      <c r="M10" s="37" t="s">
        <v>683</v>
      </c>
      <c r="N10" s="37" t="s">
        <v>266</v>
      </c>
      <c r="O10" s="37" t="s">
        <v>457</v>
      </c>
      <c r="P10" s="37" t="str">
        <f t="shared" si="0"/>
        <v>F1-hybridXhybrid</v>
      </c>
      <c r="Q10" s="42">
        <v>42682</v>
      </c>
      <c r="R10" s="93">
        <v>3.2</v>
      </c>
      <c r="S10" s="93">
        <v>1.4</v>
      </c>
      <c r="T10" s="37" t="str">
        <f t="shared" si="1"/>
        <v>1.4X3.2</v>
      </c>
      <c r="U10" s="37" t="str">
        <f t="shared" si="2"/>
        <v>Postzygotics-hybridXhybrid-(H:BelgiumXCachadas)X(H:BelgiumXCachadas)</v>
      </c>
      <c r="V10" s="37">
        <v>2</v>
      </c>
      <c r="W10" s="37">
        <v>2</v>
      </c>
      <c r="X10" s="37">
        <v>0</v>
      </c>
      <c r="Y10" s="37">
        <v>6</v>
      </c>
      <c r="Z10" s="37">
        <v>0</v>
      </c>
      <c r="AA10" s="37">
        <v>22</v>
      </c>
      <c r="AB10" s="37"/>
      <c r="AC10" s="37"/>
      <c r="AD10" s="45">
        <v>0</v>
      </c>
      <c r="AE10" s="45">
        <v>28</v>
      </c>
      <c r="AF10" s="40">
        <f t="shared" si="3"/>
        <v>28</v>
      </c>
      <c r="AG10" s="68">
        <f t="shared" si="4"/>
        <v>14</v>
      </c>
      <c r="AH10" s="39">
        <f t="shared" si="5"/>
        <v>0</v>
      </c>
      <c r="AI10" s="39"/>
      <c r="AJ10" s="38"/>
      <c r="AK10" s="38"/>
      <c r="AL10" s="38"/>
      <c r="AM10" s="38"/>
    </row>
    <row r="11" spans="1:43" ht="15.75" x14ac:dyDescent="0.25">
      <c r="A11" s="37" t="s">
        <v>264</v>
      </c>
      <c r="B11" s="37">
        <v>2015</v>
      </c>
      <c r="C11" s="37" t="s">
        <v>46</v>
      </c>
      <c r="D11" s="37" t="s">
        <v>699</v>
      </c>
      <c r="E11" s="37" t="s">
        <v>263</v>
      </c>
      <c r="F11" s="37" t="s">
        <v>261</v>
      </c>
      <c r="G11" s="37" t="s">
        <v>683</v>
      </c>
      <c r="H11" s="37" t="s">
        <v>683</v>
      </c>
      <c r="I11" s="37" t="s">
        <v>253</v>
      </c>
      <c r="J11" s="37" t="s">
        <v>263</v>
      </c>
      <c r="K11" s="37" t="s">
        <v>261</v>
      </c>
      <c r="L11" s="37" t="s">
        <v>683</v>
      </c>
      <c r="M11" s="37" t="s">
        <v>683</v>
      </c>
      <c r="N11" s="37" t="s">
        <v>266</v>
      </c>
      <c r="O11" s="37" t="s">
        <v>457</v>
      </c>
      <c r="P11" s="37" t="str">
        <f t="shared" si="0"/>
        <v>F1-hybridXhybrid</v>
      </c>
      <c r="Q11" s="42">
        <v>42682</v>
      </c>
      <c r="R11" s="93">
        <v>3.22</v>
      </c>
      <c r="S11" s="93">
        <v>1.43</v>
      </c>
      <c r="T11" s="37" t="str">
        <f t="shared" si="1"/>
        <v>1.43X3.22</v>
      </c>
      <c r="U11" s="37" t="str">
        <f t="shared" si="2"/>
        <v>Postzygotics-hybridXhybrid-(H:BelgiumXCachadas)X(H:BelgiumXCachadas)</v>
      </c>
      <c r="V11" s="37">
        <v>3</v>
      </c>
      <c r="W11" s="37">
        <v>1</v>
      </c>
      <c r="X11" s="37">
        <v>0</v>
      </c>
      <c r="Y11" s="37">
        <v>3</v>
      </c>
      <c r="Z11" s="37">
        <v>0</v>
      </c>
      <c r="AA11" s="37">
        <v>0</v>
      </c>
      <c r="AB11" s="37">
        <v>0</v>
      </c>
      <c r="AC11" s="37">
        <v>0</v>
      </c>
      <c r="AD11" s="45">
        <v>0</v>
      </c>
      <c r="AE11" s="45">
        <v>3</v>
      </c>
      <c r="AF11" s="40">
        <f t="shared" si="3"/>
        <v>3</v>
      </c>
      <c r="AG11" s="68">
        <f t="shared" si="4"/>
        <v>1</v>
      </c>
      <c r="AH11" s="39">
        <f t="shared" si="5"/>
        <v>0</v>
      </c>
      <c r="AI11" s="39"/>
      <c r="AJ11" s="38"/>
      <c r="AK11" s="38"/>
      <c r="AL11" s="38"/>
      <c r="AM11" s="38"/>
    </row>
    <row r="12" spans="1:43" ht="15.75" x14ac:dyDescent="0.25">
      <c r="A12" s="37" t="s">
        <v>264</v>
      </c>
      <c r="B12" s="37">
        <v>2015</v>
      </c>
      <c r="C12" s="37" t="s">
        <v>46</v>
      </c>
      <c r="D12" s="37" t="s">
        <v>699</v>
      </c>
      <c r="E12" s="37" t="s">
        <v>263</v>
      </c>
      <c r="F12" s="37" t="s">
        <v>261</v>
      </c>
      <c r="G12" s="37" t="s">
        <v>683</v>
      </c>
      <c r="H12" s="37" t="s">
        <v>683</v>
      </c>
      <c r="I12" s="37" t="s">
        <v>259</v>
      </c>
      <c r="J12" s="37" t="s">
        <v>263</v>
      </c>
      <c r="K12" s="37" t="s">
        <v>261</v>
      </c>
      <c r="L12" s="37" t="s">
        <v>683</v>
      </c>
      <c r="M12" s="37" t="s">
        <v>683</v>
      </c>
      <c r="N12" s="37" t="s">
        <v>266</v>
      </c>
      <c r="O12" s="37" t="s">
        <v>457</v>
      </c>
      <c r="P12" s="37" t="str">
        <f t="shared" si="0"/>
        <v>F1-hybridXhybrid</v>
      </c>
      <c r="Q12" s="42">
        <v>42670</v>
      </c>
      <c r="R12" s="93">
        <v>1.1399999999999999</v>
      </c>
      <c r="S12" s="93">
        <v>2.11</v>
      </c>
      <c r="T12" s="37" t="str">
        <f t="shared" si="1"/>
        <v>2.11X1.14</v>
      </c>
      <c r="U12" s="37" t="str">
        <f t="shared" si="2"/>
        <v>Postzygotics-hybridXhybrid-(H:BelgiumXCachadas)X(H:BelgiumXCachadas)</v>
      </c>
      <c r="V12" s="37">
        <v>3</v>
      </c>
      <c r="W12" s="37">
        <v>0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40">
        <v>0</v>
      </c>
      <c r="AE12" s="40">
        <v>0</v>
      </c>
      <c r="AF12" s="40" t="s">
        <v>6</v>
      </c>
      <c r="AG12" s="40" t="s">
        <v>6</v>
      </c>
      <c r="AH12" s="40" t="s">
        <v>6</v>
      </c>
      <c r="AI12" s="39"/>
      <c r="AJ12" s="38"/>
      <c r="AK12" s="38"/>
      <c r="AL12" s="38"/>
      <c r="AM12" s="38"/>
    </row>
    <row r="13" spans="1:43" ht="15.75" x14ac:dyDescent="0.25">
      <c r="A13" s="37" t="s">
        <v>42</v>
      </c>
      <c r="B13" s="37">
        <v>2015</v>
      </c>
      <c r="C13" s="37" t="s">
        <v>46</v>
      </c>
      <c r="D13" s="37" t="s">
        <v>699</v>
      </c>
      <c r="E13" s="37" t="s">
        <v>39</v>
      </c>
      <c r="F13" s="37" t="s">
        <v>40</v>
      </c>
      <c r="G13" s="37" t="s">
        <v>460</v>
      </c>
      <c r="H13" s="37" t="s">
        <v>702</v>
      </c>
      <c r="I13" s="37" t="s">
        <v>259</v>
      </c>
      <c r="J13" s="37" t="s">
        <v>262</v>
      </c>
      <c r="K13" s="37" t="s">
        <v>261</v>
      </c>
      <c r="L13" s="37" t="s">
        <v>683</v>
      </c>
      <c r="M13" s="37" t="s">
        <v>683</v>
      </c>
      <c r="N13" s="37" t="s">
        <v>251</v>
      </c>
      <c r="O13" s="37" t="s">
        <v>384</v>
      </c>
      <c r="P13" s="37" t="str">
        <f t="shared" si="0"/>
        <v>F1-hybridXelegans</v>
      </c>
      <c r="Q13" s="42">
        <v>42665</v>
      </c>
      <c r="R13" s="93" t="s">
        <v>503</v>
      </c>
      <c r="S13" s="93">
        <v>2.11</v>
      </c>
      <c r="T13" s="37" t="str">
        <f t="shared" si="1"/>
        <v>2.11XP.20</v>
      </c>
      <c r="U13" s="37" t="str">
        <f t="shared" si="2"/>
        <v>Postzygotics-hybridXelegans-(H:BelgiumXCachadas)XAlloEle</v>
      </c>
      <c r="V13" s="37">
        <v>3</v>
      </c>
      <c r="W13" s="37">
        <v>2</v>
      </c>
      <c r="X13" s="37">
        <v>0</v>
      </c>
      <c r="Y13" s="37">
        <v>2</v>
      </c>
      <c r="Z13" s="37">
        <v>0</v>
      </c>
      <c r="AA13" s="37">
        <v>0</v>
      </c>
      <c r="AB13" s="37">
        <v>0</v>
      </c>
      <c r="AC13" s="37">
        <v>82</v>
      </c>
      <c r="AD13" s="45">
        <v>0</v>
      </c>
      <c r="AE13" s="45">
        <v>84</v>
      </c>
      <c r="AF13" s="40">
        <f>AD13+AE13</f>
        <v>84</v>
      </c>
      <c r="AG13" s="68">
        <f>AF13/V13</f>
        <v>28</v>
      </c>
      <c r="AH13" s="39">
        <f>AD13/AF13</f>
        <v>0</v>
      </c>
      <c r="AI13" s="39"/>
      <c r="AJ13" s="38"/>
      <c r="AK13" s="38"/>
      <c r="AL13" s="38"/>
      <c r="AM13" s="38"/>
    </row>
    <row r="14" spans="1:43" ht="15.75" x14ac:dyDescent="0.25">
      <c r="A14" s="37" t="s">
        <v>264</v>
      </c>
      <c r="B14" s="37">
        <v>2015</v>
      </c>
      <c r="C14" s="37" t="s">
        <v>46</v>
      </c>
      <c r="D14" s="37" t="s">
        <v>699</v>
      </c>
      <c r="E14" s="37" t="s">
        <v>263</v>
      </c>
      <c r="F14" s="37" t="s">
        <v>261</v>
      </c>
      <c r="G14" s="37" t="s">
        <v>683</v>
      </c>
      <c r="H14" s="37" t="s">
        <v>683</v>
      </c>
      <c r="I14" s="37" t="s">
        <v>258</v>
      </c>
      <c r="J14" s="37" t="s">
        <v>263</v>
      </c>
      <c r="K14" s="37" t="s">
        <v>261</v>
      </c>
      <c r="L14" s="37" t="s">
        <v>683</v>
      </c>
      <c r="M14" s="37" t="s">
        <v>683</v>
      </c>
      <c r="N14" s="37" t="s">
        <v>266</v>
      </c>
      <c r="O14" s="37" t="s">
        <v>457</v>
      </c>
      <c r="P14" s="37" t="str">
        <f t="shared" si="0"/>
        <v>F1-hybridXhybrid</v>
      </c>
      <c r="Q14" s="42">
        <v>42660</v>
      </c>
      <c r="R14" s="93">
        <v>5.13</v>
      </c>
      <c r="S14" s="93">
        <v>2.14</v>
      </c>
      <c r="T14" s="37" t="str">
        <f t="shared" si="1"/>
        <v>2.14X5.13</v>
      </c>
      <c r="U14" s="37" t="str">
        <f t="shared" si="2"/>
        <v>Postzygotics-hybridXhybrid-(H:BelgiumXCachadas)X(H:BelgiumXCachadas)</v>
      </c>
      <c r="V14" s="37">
        <v>3</v>
      </c>
      <c r="W14" s="37">
        <v>1</v>
      </c>
      <c r="X14" s="37">
        <v>0</v>
      </c>
      <c r="Y14" s="37">
        <v>4</v>
      </c>
      <c r="Z14" s="37">
        <v>0</v>
      </c>
      <c r="AA14" s="37">
        <v>0</v>
      </c>
      <c r="AB14" s="37">
        <v>0</v>
      </c>
      <c r="AC14" s="37">
        <v>0</v>
      </c>
      <c r="AD14" s="45">
        <v>0</v>
      </c>
      <c r="AE14" s="45">
        <v>4</v>
      </c>
      <c r="AF14" s="40">
        <f>AD14+AE14</f>
        <v>4</v>
      </c>
      <c r="AG14" s="68">
        <f>AF14/V14</f>
        <v>1.3333333333333333</v>
      </c>
      <c r="AH14" s="39">
        <f>AD14/AF14</f>
        <v>0</v>
      </c>
      <c r="AI14" s="39"/>
      <c r="AJ14" s="38"/>
      <c r="AK14" s="38"/>
      <c r="AL14" s="38"/>
      <c r="AM14" s="38"/>
    </row>
    <row r="15" spans="1:43" ht="15.75" x14ac:dyDescent="0.25">
      <c r="A15" s="37" t="s">
        <v>254</v>
      </c>
      <c r="B15" s="37">
        <v>2015</v>
      </c>
      <c r="C15" s="37" t="s">
        <v>46</v>
      </c>
      <c r="D15" s="37" t="s">
        <v>699</v>
      </c>
      <c r="E15" s="37" t="s">
        <v>60</v>
      </c>
      <c r="F15" s="37" t="s">
        <v>40</v>
      </c>
      <c r="G15" s="37" t="s">
        <v>123</v>
      </c>
      <c r="H15" s="37" t="s">
        <v>703</v>
      </c>
      <c r="I15" s="37" t="s">
        <v>259</v>
      </c>
      <c r="J15" s="37" t="s">
        <v>262</v>
      </c>
      <c r="K15" s="37" t="s">
        <v>261</v>
      </c>
      <c r="L15" s="37" t="s">
        <v>683</v>
      </c>
      <c r="M15" s="37" t="s">
        <v>683</v>
      </c>
      <c r="N15" s="37" t="s">
        <v>250</v>
      </c>
      <c r="O15" s="37" t="s">
        <v>459</v>
      </c>
      <c r="P15" s="37" t="str">
        <f t="shared" si="0"/>
        <v>F1-hybridXgraellsii</v>
      </c>
      <c r="Q15" s="42">
        <v>42662</v>
      </c>
      <c r="R15" s="93" t="s">
        <v>472</v>
      </c>
      <c r="S15" s="93">
        <v>2.14</v>
      </c>
      <c r="T15" s="37" t="str">
        <f t="shared" si="1"/>
        <v>2.14XA.18</v>
      </c>
      <c r="U15" s="37" t="str">
        <f t="shared" si="2"/>
        <v>Postzygotics-hybridXgraellsii-(H:BelgiumXCachadas)XAlloGra</v>
      </c>
      <c r="V15" s="37">
        <v>3</v>
      </c>
      <c r="W15" s="37">
        <v>0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40">
        <v>0</v>
      </c>
      <c r="AE15" s="40">
        <v>0</v>
      </c>
      <c r="AF15" s="40" t="s">
        <v>6</v>
      </c>
      <c r="AG15" s="40" t="s">
        <v>6</v>
      </c>
      <c r="AH15" s="40" t="s">
        <v>6</v>
      </c>
      <c r="AI15" s="39"/>
      <c r="AJ15" s="38"/>
      <c r="AK15" s="38"/>
      <c r="AL15" s="38"/>
      <c r="AM15" s="38"/>
    </row>
    <row r="16" spans="1:43" ht="15.75" x14ac:dyDescent="0.25">
      <c r="A16" s="37" t="s">
        <v>264</v>
      </c>
      <c r="B16" s="37">
        <v>2015</v>
      </c>
      <c r="C16" s="37" t="s">
        <v>46</v>
      </c>
      <c r="D16" s="37" t="s">
        <v>699</v>
      </c>
      <c r="E16" s="37" t="s">
        <v>263</v>
      </c>
      <c r="F16" s="37" t="s">
        <v>261</v>
      </c>
      <c r="G16" s="37" t="s">
        <v>683</v>
      </c>
      <c r="H16" s="37" t="s">
        <v>683</v>
      </c>
      <c r="I16" s="37" t="s">
        <v>259</v>
      </c>
      <c r="J16" s="37" t="s">
        <v>263</v>
      </c>
      <c r="K16" s="37" t="s">
        <v>261</v>
      </c>
      <c r="L16" s="37" t="s">
        <v>683</v>
      </c>
      <c r="M16" s="37" t="s">
        <v>683</v>
      </c>
      <c r="N16" s="37" t="s">
        <v>266</v>
      </c>
      <c r="O16" s="37" t="s">
        <v>457</v>
      </c>
      <c r="P16" s="37" t="str">
        <f t="shared" si="0"/>
        <v>F1-hybridXhybrid</v>
      </c>
      <c r="Q16" s="42">
        <v>42682</v>
      </c>
      <c r="R16" s="93">
        <v>1.46</v>
      </c>
      <c r="S16" s="93">
        <v>2.15</v>
      </c>
      <c r="T16" s="37" t="str">
        <f t="shared" si="1"/>
        <v>2.15X1.46</v>
      </c>
      <c r="U16" s="37" t="str">
        <f t="shared" si="2"/>
        <v>Postzygotics-hybridXhybrid-(H:BelgiumXCachadas)X(H:BelgiumXCachadas)</v>
      </c>
      <c r="V16" s="37">
        <v>3</v>
      </c>
      <c r="W16" s="37">
        <v>3</v>
      </c>
      <c r="X16" s="37">
        <v>0</v>
      </c>
      <c r="Y16" s="37">
        <v>6</v>
      </c>
      <c r="Z16" s="37">
        <v>0</v>
      </c>
      <c r="AA16" s="37">
        <v>4</v>
      </c>
      <c r="AB16" s="37">
        <v>0</v>
      </c>
      <c r="AC16" s="37">
        <v>3</v>
      </c>
      <c r="AD16" s="45">
        <v>0</v>
      </c>
      <c r="AE16" s="45">
        <v>13</v>
      </c>
      <c r="AF16" s="40">
        <f>AD16+AE16</f>
        <v>13</v>
      </c>
      <c r="AG16" s="68">
        <f>AF16/V16</f>
        <v>4.333333333333333</v>
      </c>
      <c r="AH16" s="39">
        <f>AD16/AF16</f>
        <v>0</v>
      </c>
      <c r="AI16" s="39"/>
      <c r="AJ16" s="38"/>
      <c r="AK16" s="38"/>
      <c r="AL16" s="38"/>
      <c r="AM16" s="38"/>
    </row>
    <row r="17" spans="1:42" ht="15.75" x14ac:dyDescent="0.25">
      <c r="A17" s="37" t="s">
        <v>264</v>
      </c>
      <c r="B17" s="37">
        <v>2015</v>
      </c>
      <c r="C17" s="37" t="s">
        <v>46</v>
      </c>
      <c r="D17" s="37" t="s">
        <v>699</v>
      </c>
      <c r="E17" s="37" t="s">
        <v>263</v>
      </c>
      <c r="F17" s="37" t="s">
        <v>261</v>
      </c>
      <c r="G17" s="37" t="s">
        <v>683</v>
      </c>
      <c r="H17" s="37" t="s">
        <v>683</v>
      </c>
      <c r="I17" s="37" t="s">
        <v>253</v>
      </c>
      <c r="J17" s="37" t="s">
        <v>263</v>
      </c>
      <c r="K17" s="37" t="s">
        <v>261</v>
      </c>
      <c r="L17" s="37" t="s">
        <v>683</v>
      </c>
      <c r="M17" s="37" t="s">
        <v>683</v>
      </c>
      <c r="N17" s="37" t="s">
        <v>266</v>
      </c>
      <c r="O17" s="37" t="s">
        <v>457</v>
      </c>
      <c r="P17" s="37" t="str">
        <f t="shared" si="0"/>
        <v>F1-hybridXhybrid</v>
      </c>
      <c r="Q17" s="42">
        <v>42671</v>
      </c>
      <c r="R17" s="93">
        <v>2.14</v>
      </c>
      <c r="S17" s="93">
        <v>2.16</v>
      </c>
      <c r="T17" s="37" t="str">
        <f t="shared" si="1"/>
        <v>2.16X2.14</v>
      </c>
      <c r="U17" s="37" t="str">
        <f t="shared" si="2"/>
        <v>Postzygotics-hybridXhybrid-(H:BelgiumXCachadas)X(H:BelgiumXCachadas)</v>
      </c>
      <c r="V17" s="37">
        <v>3</v>
      </c>
      <c r="W17" s="37">
        <v>1</v>
      </c>
      <c r="X17" s="37">
        <v>0</v>
      </c>
      <c r="Y17" s="37">
        <v>14</v>
      </c>
      <c r="Z17" s="37">
        <v>0</v>
      </c>
      <c r="AA17" s="37">
        <v>0</v>
      </c>
      <c r="AB17" s="37">
        <v>0</v>
      </c>
      <c r="AC17" s="37">
        <v>0</v>
      </c>
      <c r="AD17" s="45">
        <v>0</v>
      </c>
      <c r="AE17" s="45">
        <v>14</v>
      </c>
      <c r="AF17" s="40">
        <f>AD17+AE17</f>
        <v>14</v>
      </c>
      <c r="AG17" s="68">
        <f>AF17/V17</f>
        <v>4.666666666666667</v>
      </c>
      <c r="AH17" s="39">
        <f>AD17/AF17</f>
        <v>0</v>
      </c>
      <c r="AI17" s="39"/>
      <c r="AJ17" s="38"/>
      <c r="AK17" s="38"/>
      <c r="AL17" s="38"/>
      <c r="AM17" s="38"/>
    </row>
    <row r="18" spans="1:42" ht="15.75" x14ac:dyDescent="0.25">
      <c r="A18" s="37" t="s">
        <v>264</v>
      </c>
      <c r="B18" s="37">
        <v>2015</v>
      </c>
      <c r="C18" s="37" t="s">
        <v>46</v>
      </c>
      <c r="D18" s="37" t="s">
        <v>699</v>
      </c>
      <c r="E18" s="37" t="s">
        <v>263</v>
      </c>
      <c r="F18" s="37" t="s">
        <v>261</v>
      </c>
      <c r="G18" s="37" t="s">
        <v>683</v>
      </c>
      <c r="H18" s="37" t="s">
        <v>683</v>
      </c>
      <c r="I18" s="37" t="s">
        <v>253</v>
      </c>
      <c r="J18" s="37" t="s">
        <v>263</v>
      </c>
      <c r="K18" s="37" t="s">
        <v>261</v>
      </c>
      <c r="L18" s="37" t="s">
        <v>683</v>
      </c>
      <c r="M18" s="37" t="s">
        <v>683</v>
      </c>
      <c r="N18" s="37" t="s">
        <v>266</v>
      </c>
      <c r="O18" s="37" t="s">
        <v>457</v>
      </c>
      <c r="P18" s="37" t="str">
        <f t="shared" si="0"/>
        <v>F1-hybridXhybrid</v>
      </c>
      <c r="Q18" s="42">
        <v>42675</v>
      </c>
      <c r="R18" s="93">
        <v>2.2000000000000002</v>
      </c>
      <c r="S18" s="93">
        <v>2.16</v>
      </c>
      <c r="T18" s="37" t="str">
        <f t="shared" si="1"/>
        <v>2.16X2.2</v>
      </c>
      <c r="U18" s="37" t="str">
        <f t="shared" si="2"/>
        <v>Postzygotics-hybridXhybrid-(H:BelgiumXCachadas)X(H:BelgiumXCachadas)</v>
      </c>
      <c r="V18" s="37">
        <v>3</v>
      </c>
      <c r="W18" s="3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40">
        <v>0</v>
      </c>
      <c r="AE18" s="40">
        <v>0</v>
      </c>
      <c r="AF18" s="40" t="s">
        <v>6</v>
      </c>
      <c r="AG18" s="40" t="s">
        <v>6</v>
      </c>
      <c r="AH18" s="40" t="s">
        <v>6</v>
      </c>
      <c r="AI18" s="39"/>
      <c r="AJ18" s="38"/>
      <c r="AK18" s="38"/>
      <c r="AL18" s="38"/>
      <c r="AM18" s="38"/>
    </row>
    <row r="19" spans="1:42" ht="15.75" x14ac:dyDescent="0.25">
      <c r="A19" s="37" t="s">
        <v>264</v>
      </c>
      <c r="B19" s="37">
        <v>2015</v>
      </c>
      <c r="C19" s="37" t="s">
        <v>46</v>
      </c>
      <c r="D19" s="37" t="s">
        <v>699</v>
      </c>
      <c r="E19" s="37" t="s">
        <v>263</v>
      </c>
      <c r="F19" s="37" t="s">
        <v>261</v>
      </c>
      <c r="G19" s="37" t="s">
        <v>683</v>
      </c>
      <c r="H19" s="37" t="s">
        <v>683</v>
      </c>
      <c r="I19" s="37" t="s">
        <v>253</v>
      </c>
      <c r="J19" s="37" t="s">
        <v>263</v>
      </c>
      <c r="K19" s="37" t="s">
        <v>261</v>
      </c>
      <c r="L19" s="37" t="s">
        <v>683</v>
      </c>
      <c r="M19" s="37" t="s">
        <v>683</v>
      </c>
      <c r="N19" s="37" t="s">
        <v>266</v>
      </c>
      <c r="O19" s="37" t="s">
        <v>457</v>
      </c>
      <c r="P19" s="37" t="str">
        <f t="shared" si="0"/>
        <v>F1-hybridXhybrid</v>
      </c>
      <c r="Q19" s="42">
        <v>42681</v>
      </c>
      <c r="R19" s="93">
        <v>2.15</v>
      </c>
      <c r="S19" s="93">
        <v>2.23</v>
      </c>
      <c r="T19" s="37" t="str">
        <f t="shared" si="1"/>
        <v>2.23X2.15</v>
      </c>
      <c r="U19" s="37" t="str">
        <f t="shared" si="2"/>
        <v>Postzygotics-hybridXhybrid-(H:BelgiumXCachadas)X(H:BelgiumXCachadas)</v>
      </c>
      <c r="V19" s="37">
        <v>3</v>
      </c>
      <c r="W19" s="37">
        <v>3</v>
      </c>
      <c r="X19" s="37">
        <v>0</v>
      </c>
      <c r="Y19" s="37">
        <v>7</v>
      </c>
      <c r="Z19" s="37">
        <v>0</v>
      </c>
      <c r="AA19" s="37">
        <v>5</v>
      </c>
      <c r="AB19" s="37">
        <v>0</v>
      </c>
      <c r="AC19" s="37">
        <v>9</v>
      </c>
      <c r="AD19" s="45">
        <v>0</v>
      </c>
      <c r="AE19" s="45">
        <v>21</v>
      </c>
      <c r="AF19" s="40">
        <f t="shared" ref="AF19:AF26" si="6">AD19+AE19</f>
        <v>21</v>
      </c>
      <c r="AG19" s="68">
        <f t="shared" ref="AG19:AG26" si="7">AF19/V19</f>
        <v>7</v>
      </c>
      <c r="AH19" s="39">
        <f t="shared" ref="AH19:AH26" si="8">AD19/AF19</f>
        <v>0</v>
      </c>
      <c r="AI19" s="39"/>
      <c r="AJ19" s="38"/>
      <c r="AK19" s="38"/>
      <c r="AL19" s="38"/>
      <c r="AM19" s="38"/>
    </row>
    <row r="20" spans="1:42" ht="15.75" x14ac:dyDescent="0.25">
      <c r="A20" s="37" t="s">
        <v>264</v>
      </c>
      <c r="B20" s="37">
        <v>2015</v>
      </c>
      <c r="C20" s="37" t="s">
        <v>46</v>
      </c>
      <c r="D20" s="37" t="s">
        <v>699</v>
      </c>
      <c r="E20" s="37" t="s">
        <v>263</v>
      </c>
      <c r="F20" s="37" t="s">
        <v>261</v>
      </c>
      <c r="G20" s="37" t="s">
        <v>683</v>
      </c>
      <c r="H20" s="37" t="s">
        <v>683</v>
      </c>
      <c r="I20" s="37" t="s">
        <v>253</v>
      </c>
      <c r="J20" s="37" t="s">
        <v>263</v>
      </c>
      <c r="K20" s="37" t="s">
        <v>261</v>
      </c>
      <c r="L20" s="37" t="s">
        <v>683</v>
      </c>
      <c r="M20" s="37" t="s">
        <v>683</v>
      </c>
      <c r="N20" s="37" t="s">
        <v>266</v>
      </c>
      <c r="O20" s="37" t="s">
        <v>457</v>
      </c>
      <c r="P20" s="37" t="str">
        <f t="shared" si="0"/>
        <v>F1-hybridXhybrid</v>
      </c>
      <c r="Q20" s="42">
        <v>42680</v>
      </c>
      <c r="R20" s="93">
        <v>2.19</v>
      </c>
      <c r="S20" s="93">
        <v>2.23</v>
      </c>
      <c r="T20" s="37" t="str">
        <f t="shared" si="1"/>
        <v>2.23X2.19</v>
      </c>
      <c r="U20" s="37" t="str">
        <f t="shared" si="2"/>
        <v>Postzygotics-hybridXhybrid-(H:BelgiumXCachadas)X(H:BelgiumXCachadas)</v>
      </c>
      <c r="V20" s="37">
        <v>3</v>
      </c>
      <c r="W20" s="37">
        <v>1</v>
      </c>
      <c r="X20" s="37">
        <v>0</v>
      </c>
      <c r="Y20" s="37">
        <v>0</v>
      </c>
      <c r="Z20" s="37">
        <v>0</v>
      </c>
      <c r="AA20" s="37">
        <v>4</v>
      </c>
      <c r="AB20" s="37">
        <v>0</v>
      </c>
      <c r="AC20" s="37">
        <v>2</v>
      </c>
      <c r="AD20" s="45">
        <v>0</v>
      </c>
      <c r="AE20" s="45">
        <v>6</v>
      </c>
      <c r="AF20" s="40">
        <f t="shared" si="6"/>
        <v>6</v>
      </c>
      <c r="AG20" s="68">
        <f t="shared" si="7"/>
        <v>2</v>
      </c>
      <c r="AH20" s="39">
        <f t="shared" si="8"/>
        <v>0</v>
      </c>
      <c r="AI20" s="39"/>
      <c r="AJ20" s="38"/>
      <c r="AK20" s="38"/>
      <c r="AL20" s="38"/>
      <c r="AM20" s="38"/>
    </row>
    <row r="21" spans="1:42" ht="15.75" x14ac:dyDescent="0.25">
      <c r="A21" s="37" t="s">
        <v>264</v>
      </c>
      <c r="B21" s="37">
        <v>2015</v>
      </c>
      <c r="C21" s="37" t="s">
        <v>46</v>
      </c>
      <c r="D21" s="37" t="s">
        <v>699</v>
      </c>
      <c r="E21" s="37" t="s">
        <v>263</v>
      </c>
      <c r="F21" s="37" t="s">
        <v>261</v>
      </c>
      <c r="G21" s="37" t="s">
        <v>683</v>
      </c>
      <c r="H21" s="37" t="s">
        <v>683</v>
      </c>
      <c r="I21" s="37" t="s">
        <v>258</v>
      </c>
      <c r="J21" s="37" t="s">
        <v>263</v>
      </c>
      <c r="K21" s="37" t="s">
        <v>261</v>
      </c>
      <c r="L21" s="37" t="s">
        <v>683</v>
      </c>
      <c r="M21" s="37" t="s">
        <v>683</v>
      </c>
      <c r="N21" s="37" t="s">
        <v>266</v>
      </c>
      <c r="O21" s="37" t="s">
        <v>457</v>
      </c>
      <c r="P21" s="37" t="str">
        <f t="shared" si="0"/>
        <v>F1-hybridXhybrid</v>
      </c>
      <c r="Q21" s="42">
        <v>42660</v>
      </c>
      <c r="R21" s="93">
        <v>2.8</v>
      </c>
      <c r="S21" s="93">
        <v>2.7</v>
      </c>
      <c r="T21" s="37" t="str">
        <f t="shared" si="1"/>
        <v>2.7X2.8</v>
      </c>
      <c r="U21" s="37" t="str">
        <f t="shared" si="2"/>
        <v>Postzygotics-hybridXhybrid-(H:BelgiumXCachadas)X(H:BelgiumXCachadas)</v>
      </c>
      <c r="V21" s="37">
        <v>3</v>
      </c>
      <c r="W21" s="37">
        <v>1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4</v>
      </c>
      <c r="AD21" s="45">
        <v>0</v>
      </c>
      <c r="AE21" s="45">
        <v>4</v>
      </c>
      <c r="AF21" s="40">
        <f t="shared" si="6"/>
        <v>4</v>
      </c>
      <c r="AG21" s="68">
        <f t="shared" si="7"/>
        <v>1.3333333333333333</v>
      </c>
      <c r="AH21" s="39">
        <f t="shared" si="8"/>
        <v>0</v>
      </c>
      <c r="AI21" s="39"/>
      <c r="AJ21" s="38"/>
      <c r="AK21" s="38"/>
      <c r="AL21" s="38"/>
      <c r="AM21" s="38"/>
    </row>
    <row r="22" spans="1:42" ht="15.75" x14ac:dyDescent="0.25">
      <c r="A22" s="37" t="s">
        <v>42</v>
      </c>
      <c r="B22" s="37">
        <v>2015</v>
      </c>
      <c r="C22" s="37" t="s">
        <v>46</v>
      </c>
      <c r="D22" s="37" t="s">
        <v>700</v>
      </c>
      <c r="E22" s="37" t="s">
        <v>39</v>
      </c>
      <c r="F22" s="37" t="s">
        <v>40</v>
      </c>
      <c r="G22" s="37" t="s">
        <v>684</v>
      </c>
      <c r="H22" s="37" t="s">
        <v>684</v>
      </c>
      <c r="I22" s="37" t="s">
        <v>253</v>
      </c>
      <c r="J22" s="37" t="s">
        <v>39</v>
      </c>
      <c r="K22" s="37" t="s">
        <v>40</v>
      </c>
      <c r="L22" s="37" t="s">
        <v>685</v>
      </c>
      <c r="M22" s="37" t="s">
        <v>685</v>
      </c>
      <c r="N22" s="44" t="s">
        <v>249</v>
      </c>
      <c r="O22" s="37" t="s">
        <v>377</v>
      </c>
      <c r="P22" s="37" t="str">
        <f t="shared" si="0"/>
        <v>F1-elegansXelegans</v>
      </c>
      <c r="Q22" s="42">
        <v>42682</v>
      </c>
      <c r="R22" s="37" t="s">
        <v>538</v>
      </c>
      <c r="S22" s="37" t="s">
        <v>536</v>
      </c>
      <c r="T22" s="37" t="str">
        <f t="shared" si="1"/>
        <v>O.3XH.10</v>
      </c>
      <c r="U22" s="37" t="str">
        <f t="shared" si="2"/>
        <v>Conspecifics-elegansXelegans-BayonneX(E:BelgiumXSweden)</v>
      </c>
      <c r="V22" s="37">
        <v>3</v>
      </c>
      <c r="W22" s="41">
        <v>3</v>
      </c>
      <c r="X22" s="41">
        <v>119</v>
      </c>
      <c r="Y22" s="41">
        <v>9</v>
      </c>
      <c r="Z22" s="41">
        <v>67</v>
      </c>
      <c r="AA22" s="41">
        <v>18</v>
      </c>
      <c r="AB22" s="41">
        <v>4</v>
      </c>
      <c r="AC22" s="41">
        <v>4</v>
      </c>
      <c r="AD22" s="40">
        <v>190</v>
      </c>
      <c r="AE22" s="40">
        <v>31</v>
      </c>
      <c r="AF22" s="40">
        <f t="shared" si="6"/>
        <v>221</v>
      </c>
      <c r="AG22" s="68">
        <f t="shared" si="7"/>
        <v>73.666666666666671</v>
      </c>
      <c r="AH22" s="39">
        <f t="shared" si="8"/>
        <v>0.85972850678733037</v>
      </c>
      <c r="AI22" s="39"/>
      <c r="AJ22" s="38"/>
      <c r="AK22" s="38"/>
      <c r="AL22" s="38"/>
      <c r="AM22" s="38"/>
    </row>
    <row r="23" spans="1:42" ht="15.75" x14ac:dyDescent="0.25">
      <c r="A23" s="37" t="s">
        <v>264</v>
      </c>
      <c r="B23" s="37">
        <v>2015</v>
      </c>
      <c r="C23" s="37" t="s">
        <v>46</v>
      </c>
      <c r="D23" s="37" t="s">
        <v>699</v>
      </c>
      <c r="E23" s="37" t="s">
        <v>263</v>
      </c>
      <c r="F23" s="37" t="s">
        <v>261</v>
      </c>
      <c r="G23" s="37" t="s">
        <v>683</v>
      </c>
      <c r="H23" s="37" t="s">
        <v>683</v>
      </c>
      <c r="I23" s="37" t="s">
        <v>253</v>
      </c>
      <c r="J23" s="37" t="s">
        <v>263</v>
      </c>
      <c r="K23" s="37" t="s">
        <v>261</v>
      </c>
      <c r="L23" s="37" t="s">
        <v>683</v>
      </c>
      <c r="M23" s="37" t="s">
        <v>683</v>
      </c>
      <c r="N23" s="37" t="s">
        <v>266</v>
      </c>
      <c r="O23" s="37" t="s">
        <v>457</v>
      </c>
      <c r="P23" s="37" t="str">
        <f t="shared" si="0"/>
        <v>F1-hybridXhybrid</v>
      </c>
      <c r="Q23" s="42">
        <v>42681</v>
      </c>
      <c r="R23" s="93">
        <v>4.1500000000000004</v>
      </c>
      <c r="S23" s="93">
        <v>3.16</v>
      </c>
      <c r="T23" s="37" t="str">
        <f t="shared" si="1"/>
        <v>3.16X4.15</v>
      </c>
      <c r="U23" s="37" t="str">
        <f t="shared" si="2"/>
        <v>Postzygotics-hybridXhybrid-(H:BelgiumXCachadas)X(H:BelgiumXCachadas)</v>
      </c>
      <c r="V23" s="37">
        <v>3</v>
      </c>
      <c r="W23" s="37">
        <v>2</v>
      </c>
      <c r="X23" s="37">
        <v>0</v>
      </c>
      <c r="Y23" s="37">
        <v>10</v>
      </c>
      <c r="Z23" s="37">
        <v>0</v>
      </c>
      <c r="AA23" s="37">
        <v>6</v>
      </c>
      <c r="AB23" s="37">
        <v>0</v>
      </c>
      <c r="AC23" s="37">
        <v>0</v>
      </c>
      <c r="AD23" s="45">
        <v>0</v>
      </c>
      <c r="AE23" s="45">
        <v>16</v>
      </c>
      <c r="AF23" s="40">
        <f t="shared" si="6"/>
        <v>16</v>
      </c>
      <c r="AG23" s="68">
        <f t="shared" si="7"/>
        <v>5.333333333333333</v>
      </c>
      <c r="AH23" s="39">
        <f t="shared" si="8"/>
        <v>0</v>
      </c>
      <c r="AI23" s="39"/>
      <c r="AJ23" s="38"/>
      <c r="AK23" s="38"/>
      <c r="AL23" s="38"/>
      <c r="AM23" s="38"/>
    </row>
    <row r="24" spans="1:42" ht="15.75" x14ac:dyDescent="0.25">
      <c r="A24" s="37" t="s">
        <v>264</v>
      </c>
      <c r="B24" s="37">
        <v>2015</v>
      </c>
      <c r="C24" s="37" t="s">
        <v>46</v>
      </c>
      <c r="D24" s="37" t="s">
        <v>699</v>
      </c>
      <c r="E24" s="37" t="s">
        <v>263</v>
      </c>
      <c r="F24" s="37" t="s">
        <v>261</v>
      </c>
      <c r="G24" s="37" t="s">
        <v>683</v>
      </c>
      <c r="H24" s="37" t="s">
        <v>683</v>
      </c>
      <c r="I24" s="37" t="s">
        <v>259</v>
      </c>
      <c r="J24" s="37" t="s">
        <v>263</v>
      </c>
      <c r="K24" s="37" t="s">
        <v>261</v>
      </c>
      <c r="L24" s="37" t="s">
        <v>683</v>
      </c>
      <c r="M24" s="37" t="s">
        <v>683</v>
      </c>
      <c r="N24" s="37" t="s">
        <v>266</v>
      </c>
      <c r="O24" s="37" t="s">
        <v>457</v>
      </c>
      <c r="P24" s="37" t="str">
        <f t="shared" si="0"/>
        <v>F1-hybridXhybrid</v>
      </c>
      <c r="Q24" s="42">
        <v>42675</v>
      </c>
      <c r="R24" s="93">
        <v>5.24</v>
      </c>
      <c r="S24" s="93">
        <v>3.16</v>
      </c>
      <c r="T24" s="37" t="str">
        <f t="shared" si="1"/>
        <v>3.16X5.24</v>
      </c>
      <c r="U24" s="37" t="str">
        <f t="shared" si="2"/>
        <v>Postzygotics-hybridXhybrid-(H:BelgiumXCachadas)X(H:BelgiumXCachadas)</v>
      </c>
      <c r="V24" s="37">
        <v>3</v>
      </c>
      <c r="W24" s="37">
        <v>1</v>
      </c>
      <c r="X24" s="37">
        <v>0</v>
      </c>
      <c r="Y24" s="37">
        <v>0</v>
      </c>
      <c r="Z24" s="37">
        <v>0</v>
      </c>
      <c r="AA24" s="37">
        <v>0</v>
      </c>
      <c r="AB24" s="37">
        <v>0</v>
      </c>
      <c r="AC24" s="37">
        <v>3</v>
      </c>
      <c r="AD24" s="45">
        <v>0</v>
      </c>
      <c r="AE24" s="45">
        <v>3</v>
      </c>
      <c r="AF24" s="40">
        <f t="shared" si="6"/>
        <v>3</v>
      </c>
      <c r="AG24" s="68">
        <f t="shared" si="7"/>
        <v>1</v>
      </c>
      <c r="AH24" s="39">
        <f t="shared" si="8"/>
        <v>0</v>
      </c>
      <c r="AI24" s="39"/>
      <c r="AJ24" s="38"/>
      <c r="AK24" s="38"/>
      <c r="AL24" s="38"/>
      <c r="AM24" s="38"/>
    </row>
    <row r="25" spans="1:42" ht="15.75" x14ac:dyDescent="0.25">
      <c r="A25" s="37" t="s">
        <v>264</v>
      </c>
      <c r="B25" s="37">
        <v>2015</v>
      </c>
      <c r="C25" s="37" t="s">
        <v>46</v>
      </c>
      <c r="D25" s="37" t="s">
        <v>699</v>
      </c>
      <c r="E25" s="37" t="s">
        <v>263</v>
      </c>
      <c r="F25" s="37" t="s">
        <v>261</v>
      </c>
      <c r="G25" s="37" t="s">
        <v>683</v>
      </c>
      <c r="H25" s="37" t="s">
        <v>683</v>
      </c>
      <c r="I25" s="37" t="s">
        <v>259</v>
      </c>
      <c r="J25" s="37" t="s">
        <v>263</v>
      </c>
      <c r="K25" s="37" t="s">
        <v>261</v>
      </c>
      <c r="L25" s="37" t="s">
        <v>683</v>
      </c>
      <c r="M25" s="37" t="s">
        <v>683</v>
      </c>
      <c r="N25" s="37" t="s">
        <v>266</v>
      </c>
      <c r="O25" s="37" t="s">
        <v>457</v>
      </c>
      <c r="P25" s="37" t="str">
        <f t="shared" si="0"/>
        <v>F1-hybridXhybrid</v>
      </c>
      <c r="Q25" s="42">
        <v>42638</v>
      </c>
      <c r="R25" s="93">
        <v>5.2</v>
      </c>
      <c r="S25" s="93">
        <v>3.2</v>
      </c>
      <c r="T25" s="37" t="str">
        <f t="shared" si="1"/>
        <v>3.2X5.2</v>
      </c>
      <c r="U25" s="37" t="str">
        <f t="shared" si="2"/>
        <v>Postzygotics-hybridXhybrid-(H:BelgiumXCachadas)X(H:BelgiumXCachadas)</v>
      </c>
      <c r="V25" s="37">
        <v>1</v>
      </c>
      <c r="W25" s="37">
        <v>1</v>
      </c>
      <c r="X25" s="37">
        <v>0</v>
      </c>
      <c r="Y25" s="37">
        <v>96</v>
      </c>
      <c r="Z25" s="37"/>
      <c r="AA25" s="37"/>
      <c r="AB25" s="37"/>
      <c r="AC25" s="37"/>
      <c r="AD25" s="45">
        <v>0</v>
      </c>
      <c r="AE25" s="45">
        <v>96</v>
      </c>
      <c r="AF25" s="40">
        <f t="shared" si="6"/>
        <v>96</v>
      </c>
      <c r="AG25" s="68">
        <f t="shared" si="7"/>
        <v>96</v>
      </c>
      <c r="AH25" s="39">
        <f t="shared" si="8"/>
        <v>0</v>
      </c>
      <c r="AI25" s="39"/>
      <c r="AJ25" s="38"/>
      <c r="AK25" s="38"/>
      <c r="AL25" s="38"/>
      <c r="AM25" s="38"/>
    </row>
    <row r="26" spans="1:42" ht="15.75" x14ac:dyDescent="0.25">
      <c r="A26" s="37" t="s">
        <v>42</v>
      </c>
      <c r="B26" s="37">
        <v>2015</v>
      </c>
      <c r="C26" s="37" t="s">
        <v>46</v>
      </c>
      <c r="D26" s="37" t="s">
        <v>699</v>
      </c>
      <c r="E26" s="37" t="s">
        <v>60</v>
      </c>
      <c r="F26" s="37" t="s">
        <v>40</v>
      </c>
      <c r="G26" s="37" t="s">
        <v>123</v>
      </c>
      <c r="H26" s="37" t="s">
        <v>703</v>
      </c>
      <c r="I26" s="37" t="s">
        <v>253</v>
      </c>
      <c r="J26" s="37" t="s">
        <v>263</v>
      </c>
      <c r="K26" s="37" t="s">
        <v>261</v>
      </c>
      <c r="L26" s="37" t="s">
        <v>683</v>
      </c>
      <c r="M26" s="37" t="s">
        <v>683</v>
      </c>
      <c r="N26" s="37" t="s">
        <v>250</v>
      </c>
      <c r="O26" s="37" t="s">
        <v>459</v>
      </c>
      <c r="P26" s="37" t="str">
        <f t="shared" si="0"/>
        <v>F1-hybridXgraellsii</v>
      </c>
      <c r="Q26" s="42">
        <v>42639</v>
      </c>
      <c r="R26" s="93" t="s">
        <v>76</v>
      </c>
      <c r="S26" s="93">
        <v>3.2</v>
      </c>
      <c r="T26" s="37" t="str">
        <f t="shared" si="1"/>
        <v>3.2XA.3</v>
      </c>
      <c r="U26" s="37" t="str">
        <f t="shared" si="2"/>
        <v>Postzygotics-hybridXgraellsii-(H:BelgiumXCachadas)XAlloGra</v>
      </c>
      <c r="V26" s="37">
        <v>3</v>
      </c>
      <c r="W26" s="37">
        <v>1</v>
      </c>
      <c r="X26" s="37">
        <v>0</v>
      </c>
      <c r="Y26" s="37">
        <v>0</v>
      </c>
      <c r="Z26" s="37">
        <v>0</v>
      </c>
      <c r="AA26" s="37">
        <v>8</v>
      </c>
      <c r="AB26" s="37">
        <v>0</v>
      </c>
      <c r="AC26" s="37">
        <v>0</v>
      </c>
      <c r="AD26" s="45">
        <v>0</v>
      </c>
      <c r="AE26" s="45">
        <v>8</v>
      </c>
      <c r="AF26" s="40">
        <f t="shared" si="6"/>
        <v>8</v>
      </c>
      <c r="AG26" s="68">
        <f t="shared" si="7"/>
        <v>2.6666666666666665</v>
      </c>
      <c r="AH26" s="39">
        <f t="shared" si="8"/>
        <v>0</v>
      </c>
      <c r="AI26" s="39"/>
      <c r="AJ26" s="38"/>
      <c r="AK26" s="38"/>
      <c r="AL26" s="38"/>
      <c r="AM26" s="38"/>
    </row>
    <row r="27" spans="1:42" ht="15.75" x14ac:dyDescent="0.25">
      <c r="A27" s="37" t="s">
        <v>254</v>
      </c>
      <c r="B27" s="37">
        <v>2015</v>
      </c>
      <c r="C27" s="37" t="s">
        <v>46</v>
      </c>
      <c r="D27" s="37" t="s">
        <v>699</v>
      </c>
      <c r="E27" s="37" t="s">
        <v>263</v>
      </c>
      <c r="F27" s="37" t="s">
        <v>261</v>
      </c>
      <c r="G27" s="37" t="s">
        <v>683</v>
      </c>
      <c r="H27" s="37" t="s">
        <v>683</v>
      </c>
      <c r="I27" s="37" t="s">
        <v>253</v>
      </c>
      <c r="J27" s="37" t="s">
        <v>263</v>
      </c>
      <c r="K27" s="37" t="s">
        <v>261</v>
      </c>
      <c r="L27" s="37" t="s">
        <v>683</v>
      </c>
      <c r="M27" s="37" t="s">
        <v>683</v>
      </c>
      <c r="N27" s="37" t="s">
        <v>266</v>
      </c>
      <c r="O27" s="37" t="s">
        <v>457</v>
      </c>
      <c r="P27" s="37" t="str">
        <f t="shared" si="0"/>
        <v>F1-hybridXhybrid</v>
      </c>
      <c r="Q27" s="42">
        <v>42638</v>
      </c>
      <c r="R27" s="93">
        <v>5.1100000000000003</v>
      </c>
      <c r="S27" s="93">
        <v>3.3</v>
      </c>
      <c r="T27" s="37" t="str">
        <f t="shared" si="1"/>
        <v>3.3X5.11</v>
      </c>
      <c r="U27" s="37" t="str">
        <f t="shared" si="2"/>
        <v>Postzygotics-hybridXhybrid-(H:BelgiumXCachadas)X(H:BelgiumXCachadas)</v>
      </c>
      <c r="V27" s="37">
        <v>1</v>
      </c>
      <c r="W27" s="37">
        <v>0</v>
      </c>
      <c r="X27" s="37">
        <v>0</v>
      </c>
      <c r="Y27" s="37">
        <v>0</v>
      </c>
      <c r="Z27" s="37"/>
      <c r="AA27" s="37"/>
      <c r="AB27" s="37"/>
      <c r="AC27" s="37"/>
      <c r="AD27" s="40">
        <v>0</v>
      </c>
      <c r="AE27" s="40">
        <v>0</v>
      </c>
      <c r="AF27" s="40" t="s">
        <v>6</v>
      </c>
      <c r="AG27" s="40" t="s">
        <v>6</v>
      </c>
      <c r="AH27" s="40" t="s">
        <v>6</v>
      </c>
      <c r="AI27" s="39"/>
      <c r="AJ27" s="38"/>
      <c r="AK27" s="38"/>
      <c r="AL27" s="38"/>
      <c r="AM27" s="38"/>
    </row>
    <row r="28" spans="1:42" ht="15.75" x14ac:dyDescent="0.25">
      <c r="A28" s="37" t="s">
        <v>42</v>
      </c>
      <c r="B28" s="37">
        <v>2015</v>
      </c>
      <c r="C28" s="37" t="s">
        <v>46</v>
      </c>
      <c r="D28" s="37" t="s">
        <v>699</v>
      </c>
      <c r="E28" s="37" t="s">
        <v>60</v>
      </c>
      <c r="F28" s="37" t="s">
        <v>40</v>
      </c>
      <c r="G28" s="37" t="s">
        <v>123</v>
      </c>
      <c r="H28" s="37" t="s">
        <v>703</v>
      </c>
      <c r="I28" s="37" t="s">
        <v>253</v>
      </c>
      <c r="J28" s="37" t="s">
        <v>263</v>
      </c>
      <c r="K28" s="37" t="s">
        <v>261</v>
      </c>
      <c r="L28" s="37" t="s">
        <v>683</v>
      </c>
      <c r="M28" s="37" t="s">
        <v>683</v>
      </c>
      <c r="N28" s="37" t="s">
        <v>250</v>
      </c>
      <c r="O28" s="37" t="s">
        <v>459</v>
      </c>
      <c r="P28" s="37" t="str">
        <f t="shared" si="0"/>
        <v>F1-hybridXgraellsii</v>
      </c>
      <c r="Q28" s="42">
        <v>42643</v>
      </c>
      <c r="R28" s="93" t="s">
        <v>79</v>
      </c>
      <c r="S28" s="93">
        <v>3.3</v>
      </c>
      <c r="T28" s="37" t="str">
        <f t="shared" si="1"/>
        <v>3.3XA.6</v>
      </c>
      <c r="U28" s="37" t="str">
        <f t="shared" si="2"/>
        <v>Postzygotics-hybridXgraellsii-(H:BelgiumXCachadas)XAlloGra</v>
      </c>
      <c r="V28" s="37">
        <v>3</v>
      </c>
      <c r="W28" s="37">
        <v>3</v>
      </c>
      <c r="X28" s="37">
        <v>0</v>
      </c>
      <c r="Y28" s="37">
        <v>7</v>
      </c>
      <c r="Z28" s="37">
        <v>0</v>
      </c>
      <c r="AA28" s="37">
        <v>7</v>
      </c>
      <c r="AB28" s="37">
        <v>0</v>
      </c>
      <c r="AC28" s="37">
        <v>9</v>
      </c>
      <c r="AD28" s="45">
        <v>0</v>
      </c>
      <c r="AE28" s="45">
        <v>23</v>
      </c>
      <c r="AF28" s="40">
        <f t="shared" ref="AF28:AF34" si="9">AD28+AE28</f>
        <v>23</v>
      </c>
      <c r="AG28" s="68">
        <f t="shared" ref="AG28:AG34" si="10">AF28/V28</f>
        <v>7.666666666666667</v>
      </c>
      <c r="AH28" s="39">
        <f t="shared" ref="AH28:AH34" si="11">AD28/AF28</f>
        <v>0</v>
      </c>
      <c r="AI28" s="39"/>
      <c r="AJ28" s="38"/>
      <c r="AK28" s="38"/>
      <c r="AL28" s="38"/>
      <c r="AM28" s="38"/>
    </row>
    <row r="29" spans="1:42" ht="15.75" x14ac:dyDescent="0.25">
      <c r="A29" s="37" t="s">
        <v>264</v>
      </c>
      <c r="B29" s="37">
        <v>2015</v>
      </c>
      <c r="C29" s="37" t="s">
        <v>46</v>
      </c>
      <c r="D29" s="37" t="s">
        <v>699</v>
      </c>
      <c r="E29" s="37" t="s">
        <v>263</v>
      </c>
      <c r="F29" s="37" t="s">
        <v>261</v>
      </c>
      <c r="G29" s="37" t="s">
        <v>683</v>
      </c>
      <c r="H29" s="37" t="s">
        <v>683</v>
      </c>
      <c r="I29" s="37" t="s">
        <v>258</v>
      </c>
      <c r="J29" s="37" t="s">
        <v>263</v>
      </c>
      <c r="K29" s="37" t="s">
        <v>261</v>
      </c>
      <c r="L29" s="37" t="s">
        <v>683</v>
      </c>
      <c r="M29" s="37" t="s">
        <v>683</v>
      </c>
      <c r="N29" s="37" t="s">
        <v>266</v>
      </c>
      <c r="O29" s="37" t="s">
        <v>457</v>
      </c>
      <c r="P29" s="37" t="str">
        <f t="shared" si="0"/>
        <v>F1-hybridXhybrid</v>
      </c>
      <c r="Q29" s="42">
        <v>42638</v>
      </c>
      <c r="R29" s="93">
        <v>5.3</v>
      </c>
      <c r="S29" s="93">
        <v>4.0999999999999996</v>
      </c>
      <c r="T29" s="37" t="str">
        <f t="shared" si="1"/>
        <v>4.1X5.3</v>
      </c>
      <c r="U29" s="37" t="str">
        <f t="shared" si="2"/>
        <v>Postzygotics-hybridXhybrid-(H:BelgiumXCachadas)X(H:BelgiumXCachadas)</v>
      </c>
      <c r="V29" s="37">
        <v>3</v>
      </c>
      <c r="W29" s="37">
        <v>3</v>
      </c>
      <c r="X29" s="37">
        <v>0</v>
      </c>
      <c r="Y29" s="37">
        <v>11</v>
      </c>
      <c r="Z29" s="37">
        <v>0</v>
      </c>
      <c r="AA29" s="37">
        <v>13</v>
      </c>
      <c r="AB29" s="37">
        <v>0</v>
      </c>
      <c r="AC29" s="37">
        <v>20</v>
      </c>
      <c r="AD29" s="45">
        <v>0</v>
      </c>
      <c r="AE29" s="45">
        <v>44</v>
      </c>
      <c r="AF29" s="40">
        <f t="shared" si="9"/>
        <v>44</v>
      </c>
      <c r="AG29" s="68">
        <f t="shared" si="10"/>
        <v>14.666666666666666</v>
      </c>
      <c r="AH29" s="39">
        <f t="shared" si="11"/>
        <v>0</v>
      </c>
      <c r="AI29" s="39"/>
      <c r="AJ29" s="38"/>
      <c r="AK29" s="38"/>
      <c r="AL29" s="38"/>
      <c r="AM29" s="38"/>
    </row>
    <row r="30" spans="1:42" ht="15.75" x14ac:dyDescent="0.25">
      <c r="A30" s="37" t="s">
        <v>42</v>
      </c>
      <c r="B30" s="37">
        <v>2015</v>
      </c>
      <c r="C30" s="37" t="s">
        <v>46</v>
      </c>
      <c r="D30" s="37" t="s">
        <v>699</v>
      </c>
      <c r="E30" s="37" t="s">
        <v>60</v>
      </c>
      <c r="F30" s="37" t="s">
        <v>40</v>
      </c>
      <c r="G30" s="37" t="s">
        <v>123</v>
      </c>
      <c r="H30" s="37" t="s">
        <v>703</v>
      </c>
      <c r="I30" s="37" t="s">
        <v>253</v>
      </c>
      <c r="J30" s="37" t="s">
        <v>263</v>
      </c>
      <c r="K30" s="37" t="s">
        <v>261</v>
      </c>
      <c r="L30" s="37" t="s">
        <v>683</v>
      </c>
      <c r="M30" s="37" t="s">
        <v>683</v>
      </c>
      <c r="N30" s="37" t="s">
        <v>250</v>
      </c>
      <c r="O30" s="37" t="s">
        <v>459</v>
      </c>
      <c r="P30" s="37" t="str">
        <f t="shared" si="0"/>
        <v>F1-hybridXgraellsii</v>
      </c>
      <c r="Q30" s="42">
        <v>42641</v>
      </c>
      <c r="R30" s="93" t="s">
        <v>90</v>
      </c>
      <c r="S30" s="93">
        <v>4.0999999999999996</v>
      </c>
      <c r="T30" s="37" t="str">
        <f t="shared" si="1"/>
        <v>4.1XA.5</v>
      </c>
      <c r="U30" s="37" t="str">
        <f t="shared" si="2"/>
        <v>Postzygotics-hybridXgraellsii-(H:BelgiumXCachadas)XAlloGra</v>
      </c>
      <c r="V30" s="37">
        <v>3</v>
      </c>
      <c r="W30" s="37">
        <v>1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2</v>
      </c>
      <c r="AD30" s="45">
        <v>0</v>
      </c>
      <c r="AE30" s="45">
        <v>2</v>
      </c>
      <c r="AF30" s="40">
        <f t="shared" si="9"/>
        <v>2</v>
      </c>
      <c r="AG30" s="68">
        <f t="shared" si="10"/>
        <v>0.66666666666666663</v>
      </c>
      <c r="AH30" s="39">
        <f t="shared" si="11"/>
        <v>0</v>
      </c>
      <c r="AI30" s="39"/>
      <c r="AJ30" s="37"/>
      <c r="AK30" s="37"/>
      <c r="AL30" s="37"/>
      <c r="AM30" s="37"/>
      <c r="AN30" s="37"/>
      <c r="AO30" s="37"/>
      <c r="AP30" s="37"/>
    </row>
    <row r="31" spans="1:42" ht="15.75" x14ac:dyDescent="0.25">
      <c r="A31" s="37" t="s">
        <v>264</v>
      </c>
      <c r="B31" s="37">
        <v>2015</v>
      </c>
      <c r="C31" s="37" t="s">
        <v>46</v>
      </c>
      <c r="D31" s="37" t="s">
        <v>699</v>
      </c>
      <c r="E31" s="37" t="s">
        <v>263</v>
      </c>
      <c r="F31" s="37" t="s">
        <v>261</v>
      </c>
      <c r="G31" s="37" t="s">
        <v>683</v>
      </c>
      <c r="H31" s="37" t="s">
        <v>683</v>
      </c>
      <c r="I31" s="37" t="s">
        <v>259</v>
      </c>
      <c r="J31" s="37" t="s">
        <v>263</v>
      </c>
      <c r="K31" s="37" t="s">
        <v>261</v>
      </c>
      <c r="L31" s="37" t="s">
        <v>683</v>
      </c>
      <c r="M31" s="37" t="s">
        <v>683</v>
      </c>
      <c r="N31" s="37" t="s">
        <v>266</v>
      </c>
      <c r="O31" s="37" t="s">
        <v>457</v>
      </c>
      <c r="P31" s="37" t="str">
        <f t="shared" si="0"/>
        <v>F1-hybridXhybrid</v>
      </c>
      <c r="Q31" s="42">
        <v>42681</v>
      </c>
      <c r="R31" s="93">
        <v>1.47</v>
      </c>
      <c r="S31" s="93">
        <v>4.1399999999999997</v>
      </c>
      <c r="T31" s="37" t="str">
        <f t="shared" si="1"/>
        <v>4.14X1.47</v>
      </c>
      <c r="U31" s="37" t="str">
        <f t="shared" si="2"/>
        <v>Postzygotics-hybridXhybrid-(H:BelgiumXCachadas)X(H:BelgiumXCachadas)</v>
      </c>
      <c r="V31" s="37">
        <v>3</v>
      </c>
      <c r="W31" s="37">
        <v>3</v>
      </c>
      <c r="X31" s="37">
        <v>0</v>
      </c>
      <c r="Y31" s="37">
        <v>4</v>
      </c>
      <c r="Z31" s="37">
        <v>0</v>
      </c>
      <c r="AA31" s="37">
        <v>6</v>
      </c>
      <c r="AB31" s="37">
        <v>0</v>
      </c>
      <c r="AC31" s="37">
        <v>3</v>
      </c>
      <c r="AD31" s="45">
        <v>0</v>
      </c>
      <c r="AE31" s="45">
        <v>13</v>
      </c>
      <c r="AF31" s="40">
        <f t="shared" si="9"/>
        <v>13</v>
      </c>
      <c r="AG31" s="68">
        <f t="shared" si="10"/>
        <v>4.333333333333333</v>
      </c>
      <c r="AH31" s="39">
        <f t="shared" si="11"/>
        <v>0</v>
      </c>
      <c r="AI31" s="39"/>
      <c r="AJ31" s="38"/>
      <c r="AK31" s="38"/>
      <c r="AL31" s="38"/>
      <c r="AM31" s="38"/>
    </row>
    <row r="32" spans="1:42" ht="15.75" x14ac:dyDescent="0.25">
      <c r="A32" s="37" t="s">
        <v>42</v>
      </c>
      <c r="B32" s="37">
        <v>2015</v>
      </c>
      <c r="C32" s="37" t="s">
        <v>46</v>
      </c>
      <c r="D32" s="37" t="s">
        <v>699</v>
      </c>
      <c r="E32" s="37" t="s">
        <v>39</v>
      </c>
      <c r="F32" s="37" t="s">
        <v>40</v>
      </c>
      <c r="G32" s="37" t="s">
        <v>460</v>
      </c>
      <c r="H32" s="37" t="s">
        <v>702</v>
      </c>
      <c r="I32" s="37" t="s">
        <v>259</v>
      </c>
      <c r="J32" s="37" t="s">
        <v>262</v>
      </c>
      <c r="K32" s="37" t="s">
        <v>261</v>
      </c>
      <c r="L32" s="37" t="s">
        <v>683</v>
      </c>
      <c r="M32" s="37" t="s">
        <v>683</v>
      </c>
      <c r="N32" s="37" t="s">
        <v>251</v>
      </c>
      <c r="O32" s="37" t="s">
        <v>384</v>
      </c>
      <c r="P32" s="37" t="str">
        <f t="shared" si="0"/>
        <v>F1-hybridXelegans</v>
      </c>
      <c r="Q32" s="42">
        <v>42641</v>
      </c>
      <c r="R32" s="93" t="s">
        <v>296</v>
      </c>
      <c r="S32" s="93">
        <v>4.2</v>
      </c>
      <c r="T32" s="37" t="str">
        <f t="shared" si="1"/>
        <v>4.2XP.1</v>
      </c>
      <c r="U32" s="37" t="str">
        <f t="shared" si="2"/>
        <v>Postzygotics-hybridXelegans-(H:BelgiumXCachadas)XAlloEle</v>
      </c>
      <c r="V32" s="37">
        <v>2</v>
      </c>
      <c r="W32" s="37">
        <v>1</v>
      </c>
      <c r="X32" s="37">
        <v>0</v>
      </c>
      <c r="Y32" s="37">
        <v>9</v>
      </c>
      <c r="Z32" s="37">
        <v>0</v>
      </c>
      <c r="AA32" s="37">
        <v>0</v>
      </c>
      <c r="AB32" s="37"/>
      <c r="AC32" s="37"/>
      <c r="AD32" s="45">
        <v>0</v>
      </c>
      <c r="AE32" s="45">
        <v>9</v>
      </c>
      <c r="AF32" s="40">
        <f t="shared" si="9"/>
        <v>9</v>
      </c>
      <c r="AG32" s="68">
        <f t="shared" si="10"/>
        <v>4.5</v>
      </c>
      <c r="AH32" s="39">
        <f t="shared" si="11"/>
        <v>0</v>
      </c>
      <c r="AI32" s="39"/>
      <c r="AJ32" s="38"/>
      <c r="AK32" s="38"/>
      <c r="AL32" s="38"/>
      <c r="AM32" s="38"/>
    </row>
    <row r="33" spans="1:42" ht="15.75" x14ac:dyDescent="0.25">
      <c r="A33" s="37" t="s">
        <v>264</v>
      </c>
      <c r="B33" s="37">
        <v>2015</v>
      </c>
      <c r="C33" s="37" t="s">
        <v>46</v>
      </c>
      <c r="D33" s="37" t="s">
        <v>699</v>
      </c>
      <c r="E33" s="37" t="s">
        <v>263</v>
      </c>
      <c r="F33" s="37" t="s">
        <v>261</v>
      </c>
      <c r="G33" s="37" t="s">
        <v>683</v>
      </c>
      <c r="H33" s="37" t="s">
        <v>683</v>
      </c>
      <c r="I33" s="37" t="s">
        <v>259</v>
      </c>
      <c r="J33" s="37" t="s">
        <v>263</v>
      </c>
      <c r="K33" s="37" t="s">
        <v>261</v>
      </c>
      <c r="L33" s="37" t="s">
        <v>683</v>
      </c>
      <c r="M33" s="37" t="s">
        <v>683</v>
      </c>
      <c r="N33" s="37" t="s">
        <v>266</v>
      </c>
      <c r="O33" s="37" t="s">
        <v>457</v>
      </c>
      <c r="P33" s="37" t="str">
        <f t="shared" si="0"/>
        <v>F1-hybridXhybrid</v>
      </c>
      <c r="Q33" s="42">
        <v>42675</v>
      </c>
      <c r="R33" s="93">
        <v>4.8</v>
      </c>
      <c r="S33" s="93">
        <v>4.4000000000000004</v>
      </c>
      <c r="T33" s="37" t="str">
        <f t="shared" si="1"/>
        <v>4.4X4.8</v>
      </c>
      <c r="U33" s="37" t="str">
        <f t="shared" si="2"/>
        <v>Postzygotics-hybridXhybrid-(H:BelgiumXCachadas)X(H:BelgiumXCachadas)</v>
      </c>
      <c r="V33" s="37">
        <v>3</v>
      </c>
      <c r="W33" s="37">
        <v>2</v>
      </c>
      <c r="X33" s="37">
        <v>0</v>
      </c>
      <c r="Y33" s="37">
        <v>81</v>
      </c>
      <c r="Z33" s="37">
        <v>0</v>
      </c>
      <c r="AA33" s="37">
        <v>0</v>
      </c>
      <c r="AB33" s="37">
        <v>0</v>
      </c>
      <c r="AC33" s="37">
        <v>6</v>
      </c>
      <c r="AD33" s="45">
        <v>0</v>
      </c>
      <c r="AE33" s="45">
        <v>87</v>
      </c>
      <c r="AF33" s="40">
        <f t="shared" si="9"/>
        <v>87</v>
      </c>
      <c r="AG33" s="68">
        <f t="shared" si="10"/>
        <v>29</v>
      </c>
      <c r="AH33" s="39">
        <f t="shared" si="11"/>
        <v>0</v>
      </c>
      <c r="AI33" s="39"/>
      <c r="AJ33" s="38"/>
      <c r="AK33" s="38"/>
      <c r="AL33" s="38"/>
      <c r="AM33" s="38"/>
    </row>
    <row r="34" spans="1:42" ht="15.75" x14ac:dyDescent="0.25">
      <c r="A34" s="37" t="s">
        <v>264</v>
      </c>
      <c r="B34" s="37">
        <v>2015</v>
      </c>
      <c r="C34" s="37" t="s">
        <v>46</v>
      </c>
      <c r="D34" s="37" t="s">
        <v>699</v>
      </c>
      <c r="E34" s="37" t="s">
        <v>263</v>
      </c>
      <c r="F34" s="37" t="s">
        <v>261</v>
      </c>
      <c r="G34" s="37" t="s">
        <v>683</v>
      </c>
      <c r="H34" s="37" t="s">
        <v>683</v>
      </c>
      <c r="I34" s="37" t="s">
        <v>259</v>
      </c>
      <c r="J34" s="37" t="s">
        <v>263</v>
      </c>
      <c r="K34" s="37" t="s">
        <v>261</v>
      </c>
      <c r="L34" s="37" t="s">
        <v>683</v>
      </c>
      <c r="M34" s="37" t="s">
        <v>683</v>
      </c>
      <c r="N34" s="37" t="s">
        <v>266</v>
      </c>
      <c r="O34" s="37" t="s">
        <v>457</v>
      </c>
      <c r="P34" s="37" t="str">
        <f t="shared" ref="P34:P65" si="12">CONCATENATE(C34,"-",O34)</f>
        <v>F1-hybridXhybrid</v>
      </c>
      <c r="Q34" s="42">
        <v>42665</v>
      </c>
      <c r="R34" s="93">
        <v>1.1000000000000001</v>
      </c>
      <c r="S34" s="93">
        <v>5.1100000000000003</v>
      </c>
      <c r="T34" s="37" t="str">
        <f t="shared" ref="T34:T65" si="13">CONCATENATE(S34,"X",R34)</f>
        <v>5.11X1.1</v>
      </c>
      <c r="U34" s="37" t="str">
        <f t="shared" si="2"/>
        <v>Postzygotics-hybridXhybrid-(H:BelgiumXCachadas)X(H:BelgiumXCachadas)</v>
      </c>
      <c r="V34" s="37">
        <v>3</v>
      </c>
      <c r="W34" s="37">
        <v>2</v>
      </c>
      <c r="X34" s="37">
        <v>0</v>
      </c>
      <c r="Y34" s="37">
        <v>5</v>
      </c>
      <c r="Z34" s="37">
        <v>0</v>
      </c>
      <c r="AA34" s="37">
        <v>8</v>
      </c>
      <c r="AB34" s="37">
        <v>0</v>
      </c>
      <c r="AC34" s="37">
        <v>0</v>
      </c>
      <c r="AD34" s="45">
        <v>0</v>
      </c>
      <c r="AE34" s="45">
        <v>13</v>
      </c>
      <c r="AF34" s="40">
        <f t="shared" si="9"/>
        <v>13</v>
      </c>
      <c r="AG34" s="68">
        <f t="shared" si="10"/>
        <v>4.333333333333333</v>
      </c>
      <c r="AH34" s="39">
        <f t="shared" si="11"/>
        <v>0</v>
      </c>
      <c r="AI34" s="39"/>
      <c r="AJ34" s="38"/>
      <c r="AK34" s="38"/>
      <c r="AL34" s="38"/>
      <c r="AM34" s="38"/>
    </row>
    <row r="35" spans="1:42" ht="15.75" x14ac:dyDescent="0.25">
      <c r="A35" s="37" t="s">
        <v>254</v>
      </c>
      <c r="B35" s="37">
        <v>2015</v>
      </c>
      <c r="C35" s="37" t="s">
        <v>46</v>
      </c>
      <c r="D35" s="37" t="s">
        <v>699</v>
      </c>
      <c r="E35" s="37" t="s">
        <v>263</v>
      </c>
      <c r="F35" s="37" t="s">
        <v>261</v>
      </c>
      <c r="G35" s="37" t="s">
        <v>683</v>
      </c>
      <c r="H35" s="37" t="s">
        <v>683</v>
      </c>
      <c r="I35" s="37" t="s">
        <v>253</v>
      </c>
      <c r="J35" s="37" t="s">
        <v>263</v>
      </c>
      <c r="K35" s="37" t="s">
        <v>261</v>
      </c>
      <c r="L35" s="37" t="s">
        <v>683</v>
      </c>
      <c r="M35" s="37" t="s">
        <v>683</v>
      </c>
      <c r="N35" s="37" t="s">
        <v>266</v>
      </c>
      <c r="O35" s="37" t="s">
        <v>457</v>
      </c>
      <c r="P35" s="37" t="str">
        <f t="shared" si="12"/>
        <v>F1-hybridXhybrid</v>
      </c>
      <c r="Q35" s="42">
        <v>42663</v>
      </c>
      <c r="R35" s="93">
        <v>3.41</v>
      </c>
      <c r="S35" s="93">
        <v>5.1100000000000003</v>
      </c>
      <c r="T35" s="37" t="str">
        <f t="shared" si="13"/>
        <v>5.11X3.41</v>
      </c>
      <c r="U35" s="37" t="str">
        <f t="shared" si="2"/>
        <v>Postzygotics-hybridXhybrid-(H:BelgiumXCachadas)X(H:BelgiumXCachadas)</v>
      </c>
      <c r="V35" s="37">
        <v>3</v>
      </c>
      <c r="W35" s="3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40">
        <v>0</v>
      </c>
      <c r="AE35" s="40">
        <v>0</v>
      </c>
      <c r="AF35" s="40" t="s">
        <v>6</v>
      </c>
      <c r="AG35" s="40" t="s">
        <v>6</v>
      </c>
      <c r="AH35" s="40" t="s">
        <v>6</v>
      </c>
      <c r="AI35" s="39"/>
      <c r="AJ35" s="38"/>
      <c r="AK35" s="38"/>
      <c r="AL35" s="38"/>
      <c r="AM35" s="38"/>
    </row>
    <row r="36" spans="1:42" ht="15.75" x14ac:dyDescent="0.25">
      <c r="A36" s="37" t="s">
        <v>254</v>
      </c>
      <c r="B36" s="37">
        <v>2015</v>
      </c>
      <c r="C36" s="37" t="s">
        <v>46</v>
      </c>
      <c r="D36" s="37" t="s">
        <v>699</v>
      </c>
      <c r="E36" s="37" t="s">
        <v>263</v>
      </c>
      <c r="F36" s="37" t="s">
        <v>261</v>
      </c>
      <c r="G36" s="37" t="s">
        <v>683</v>
      </c>
      <c r="H36" s="37" t="s">
        <v>683</v>
      </c>
      <c r="I36" s="37" t="s">
        <v>258</v>
      </c>
      <c r="J36" s="37" t="s">
        <v>263</v>
      </c>
      <c r="K36" s="37" t="s">
        <v>261</v>
      </c>
      <c r="L36" s="37" t="s">
        <v>683</v>
      </c>
      <c r="M36" s="37" t="s">
        <v>683</v>
      </c>
      <c r="N36" s="37" t="s">
        <v>266</v>
      </c>
      <c r="O36" s="37" t="s">
        <v>457</v>
      </c>
      <c r="P36" s="37" t="str">
        <f t="shared" si="12"/>
        <v>F1-hybridXhybrid</v>
      </c>
      <c r="Q36" s="42">
        <v>42664</v>
      </c>
      <c r="R36" s="93" t="s">
        <v>519</v>
      </c>
      <c r="S36" s="93">
        <v>5.1100000000000003</v>
      </c>
      <c r="T36" s="37" t="str">
        <f t="shared" si="13"/>
        <v>5.11X3.5</v>
      </c>
      <c r="U36" s="37" t="str">
        <f t="shared" si="2"/>
        <v>Postzygotics-hybridXhybrid-(H:BelgiumXCachadas)X(H:BelgiumXCachadas)</v>
      </c>
      <c r="V36" s="37">
        <v>3</v>
      </c>
      <c r="W36" s="37">
        <v>0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40">
        <v>0</v>
      </c>
      <c r="AE36" s="40">
        <v>0</v>
      </c>
      <c r="AF36" s="40" t="s">
        <v>6</v>
      </c>
      <c r="AG36" s="40" t="s">
        <v>6</v>
      </c>
      <c r="AH36" s="40" t="s">
        <v>6</v>
      </c>
      <c r="AI36" s="39"/>
      <c r="AJ36" s="38"/>
      <c r="AK36" s="38"/>
      <c r="AL36" s="38"/>
      <c r="AM36" s="38"/>
    </row>
    <row r="37" spans="1:42" ht="15.75" x14ac:dyDescent="0.25">
      <c r="A37" s="37" t="s">
        <v>42</v>
      </c>
      <c r="B37" s="37">
        <v>2015</v>
      </c>
      <c r="C37" s="37" t="s">
        <v>46</v>
      </c>
      <c r="D37" s="37" t="s">
        <v>699</v>
      </c>
      <c r="E37" s="37" t="s">
        <v>60</v>
      </c>
      <c r="F37" s="37" t="s">
        <v>40</v>
      </c>
      <c r="G37" s="37" t="s">
        <v>123</v>
      </c>
      <c r="H37" s="37" t="s">
        <v>703</v>
      </c>
      <c r="I37" s="37" t="s">
        <v>253</v>
      </c>
      <c r="J37" s="37" t="s">
        <v>263</v>
      </c>
      <c r="K37" s="37" t="s">
        <v>261</v>
      </c>
      <c r="L37" s="37" t="s">
        <v>683</v>
      </c>
      <c r="M37" s="37" t="s">
        <v>683</v>
      </c>
      <c r="N37" s="37" t="s">
        <v>250</v>
      </c>
      <c r="O37" s="37" t="s">
        <v>459</v>
      </c>
      <c r="P37" s="37" t="str">
        <f t="shared" si="12"/>
        <v>F1-hybridXgraellsii</v>
      </c>
      <c r="Q37" s="42">
        <v>42657</v>
      </c>
      <c r="R37" s="93" t="s">
        <v>470</v>
      </c>
      <c r="S37" s="93">
        <v>5.1100000000000003</v>
      </c>
      <c r="T37" s="37" t="str">
        <f t="shared" si="13"/>
        <v>5.11XA.15</v>
      </c>
      <c r="U37" s="37" t="str">
        <f t="shared" si="2"/>
        <v>Postzygotics-hybridXgraellsii-(H:BelgiumXCachadas)XAlloGra</v>
      </c>
      <c r="V37" s="37">
        <v>3</v>
      </c>
      <c r="W37" s="37">
        <v>2</v>
      </c>
      <c r="X37" s="37">
        <v>0</v>
      </c>
      <c r="Y37" s="37">
        <v>6</v>
      </c>
      <c r="Z37" s="37">
        <v>0</v>
      </c>
      <c r="AA37" s="37">
        <v>4</v>
      </c>
      <c r="AB37" s="37">
        <v>0</v>
      </c>
      <c r="AC37" s="37">
        <v>0</v>
      </c>
      <c r="AD37" s="45">
        <v>0</v>
      </c>
      <c r="AE37" s="45">
        <v>10</v>
      </c>
      <c r="AF37" s="40">
        <f>AD37+AE37</f>
        <v>10</v>
      </c>
      <c r="AG37" s="68">
        <f>AF37/V37</f>
        <v>3.3333333333333335</v>
      </c>
      <c r="AH37" s="39">
        <f>AD37/AF37</f>
        <v>0</v>
      </c>
      <c r="AI37" s="39"/>
      <c r="AJ37" s="38"/>
      <c r="AK37" s="38"/>
      <c r="AL37" s="38"/>
      <c r="AM37" s="38"/>
    </row>
    <row r="38" spans="1:42" ht="15.75" x14ac:dyDescent="0.25">
      <c r="A38" s="37" t="s">
        <v>42</v>
      </c>
      <c r="B38" s="37">
        <v>2015</v>
      </c>
      <c r="C38" s="37" t="s">
        <v>46</v>
      </c>
      <c r="D38" s="37" t="s">
        <v>699</v>
      </c>
      <c r="E38" s="37" t="s">
        <v>60</v>
      </c>
      <c r="F38" s="37" t="s">
        <v>40</v>
      </c>
      <c r="G38" s="37" t="s">
        <v>123</v>
      </c>
      <c r="H38" s="37" t="s">
        <v>703</v>
      </c>
      <c r="I38" s="37" t="s">
        <v>253</v>
      </c>
      <c r="J38" s="37" t="s">
        <v>263</v>
      </c>
      <c r="K38" s="37" t="s">
        <v>261</v>
      </c>
      <c r="L38" s="37" t="s">
        <v>683</v>
      </c>
      <c r="M38" s="37" t="s">
        <v>683</v>
      </c>
      <c r="N38" s="37" t="s">
        <v>250</v>
      </c>
      <c r="O38" s="37" t="s">
        <v>459</v>
      </c>
      <c r="P38" s="37" t="str">
        <f t="shared" si="12"/>
        <v>F1-hybridXgraellsii</v>
      </c>
      <c r="Q38" s="42">
        <v>42661</v>
      </c>
      <c r="R38" s="93" t="s">
        <v>471</v>
      </c>
      <c r="S38" s="93">
        <v>5.1100000000000003</v>
      </c>
      <c r="T38" s="37" t="str">
        <f t="shared" si="13"/>
        <v>5.11XA.17</v>
      </c>
      <c r="U38" s="37" t="str">
        <f t="shared" si="2"/>
        <v>Postzygotics-hybridXgraellsii-(H:BelgiumXCachadas)XAlloGra</v>
      </c>
      <c r="V38" s="37">
        <v>3</v>
      </c>
      <c r="W38" s="37">
        <v>2</v>
      </c>
      <c r="X38" s="37">
        <v>0</v>
      </c>
      <c r="Y38" s="37">
        <v>2</v>
      </c>
      <c r="Z38" s="37">
        <v>0</v>
      </c>
      <c r="AA38" s="37">
        <v>0</v>
      </c>
      <c r="AB38" s="37">
        <v>0</v>
      </c>
      <c r="AC38" s="37">
        <v>0</v>
      </c>
      <c r="AD38" s="45">
        <v>0</v>
      </c>
      <c r="AE38" s="45">
        <v>2</v>
      </c>
      <c r="AF38" s="40">
        <f>AD38+AE38</f>
        <v>2</v>
      </c>
      <c r="AG38" s="68">
        <f>AF38/V38</f>
        <v>0.66666666666666663</v>
      </c>
      <c r="AH38" s="39">
        <f>AD38/AF38</f>
        <v>0</v>
      </c>
      <c r="AI38" s="39"/>
      <c r="AJ38" s="38"/>
      <c r="AK38" s="38"/>
      <c r="AL38" s="38"/>
      <c r="AM38" s="38"/>
    </row>
    <row r="39" spans="1:42" ht="15.75" x14ac:dyDescent="0.25">
      <c r="A39" s="37" t="s">
        <v>42</v>
      </c>
      <c r="B39" s="37">
        <v>2015</v>
      </c>
      <c r="C39" s="37" t="s">
        <v>46</v>
      </c>
      <c r="D39" s="37" t="s">
        <v>699</v>
      </c>
      <c r="E39" s="37" t="s">
        <v>39</v>
      </c>
      <c r="F39" s="37" t="s">
        <v>40</v>
      </c>
      <c r="G39" s="37" t="s">
        <v>461</v>
      </c>
      <c r="H39" s="37" t="s">
        <v>702</v>
      </c>
      <c r="I39" s="37" t="s">
        <v>258</v>
      </c>
      <c r="J39" s="37" t="s">
        <v>262</v>
      </c>
      <c r="K39" s="37" t="s">
        <v>261</v>
      </c>
      <c r="L39" s="37" t="s">
        <v>683</v>
      </c>
      <c r="M39" s="37" t="s">
        <v>683</v>
      </c>
      <c r="N39" s="37" t="s">
        <v>251</v>
      </c>
      <c r="O39" s="37" t="s">
        <v>384</v>
      </c>
      <c r="P39" s="37" t="str">
        <f t="shared" si="12"/>
        <v>F1-hybridXelegans</v>
      </c>
      <c r="Q39" s="42">
        <v>42659</v>
      </c>
      <c r="R39" s="93" t="s">
        <v>501</v>
      </c>
      <c r="S39" s="93">
        <v>5.14</v>
      </c>
      <c r="T39" s="37" t="str">
        <f t="shared" si="13"/>
        <v>5.14XL.9</v>
      </c>
      <c r="U39" s="37" t="str">
        <f t="shared" si="2"/>
        <v>Postzygotics-hybridXelegans-(H:BelgiumXCachadas)XAlloEle</v>
      </c>
      <c r="V39" s="37">
        <v>3</v>
      </c>
      <c r="W39" s="37">
        <v>3</v>
      </c>
      <c r="X39" s="37">
        <v>0</v>
      </c>
      <c r="Y39" s="37">
        <v>8</v>
      </c>
      <c r="Z39" s="37">
        <v>0</v>
      </c>
      <c r="AA39" s="37">
        <v>42</v>
      </c>
      <c r="AB39" s="37">
        <v>0</v>
      </c>
      <c r="AC39" s="37">
        <v>53</v>
      </c>
      <c r="AD39" s="45">
        <v>0</v>
      </c>
      <c r="AE39" s="45">
        <v>103</v>
      </c>
      <c r="AF39" s="40">
        <f>AD39+AE39</f>
        <v>103</v>
      </c>
      <c r="AG39" s="68">
        <f>AF39/V39</f>
        <v>34.333333333333336</v>
      </c>
      <c r="AH39" s="39">
        <f>AD39/AF39</f>
        <v>0</v>
      </c>
      <c r="AI39" s="39"/>
      <c r="AJ39" s="38"/>
      <c r="AK39" s="38"/>
      <c r="AL39" s="38"/>
      <c r="AM39" s="38"/>
    </row>
    <row r="40" spans="1:42" ht="15.75" x14ac:dyDescent="0.25">
      <c r="A40" s="37" t="s">
        <v>254</v>
      </c>
      <c r="B40" s="37">
        <v>2015</v>
      </c>
      <c r="C40" s="37" t="s">
        <v>46</v>
      </c>
      <c r="D40" s="37" t="s">
        <v>699</v>
      </c>
      <c r="E40" s="37" t="s">
        <v>39</v>
      </c>
      <c r="F40" s="37" t="s">
        <v>40</v>
      </c>
      <c r="G40" s="37" t="s">
        <v>460</v>
      </c>
      <c r="H40" s="37" t="s">
        <v>702</v>
      </c>
      <c r="I40" s="37" t="s">
        <v>258</v>
      </c>
      <c r="J40" s="37" t="s">
        <v>262</v>
      </c>
      <c r="K40" s="37" t="s">
        <v>261</v>
      </c>
      <c r="L40" s="37" t="s">
        <v>683</v>
      </c>
      <c r="M40" s="37" t="s">
        <v>683</v>
      </c>
      <c r="N40" s="37" t="s">
        <v>251</v>
      </c>
      <c r="O40" s="37" t="s">
        <v>384</v>
      </c>
      <c r="P40" s="37" t="str">
        <f t="shared" si="12"/>
        <v>F1-hybridXelegans</v>
      </c>
      <c r="Q40" s="42">
        <v>42657</v>
      </c>
      <c r="R40" s="93" t="s">
        <v>505</v>
      </c>
      <c r="S40" s="93">
        <v>5.14</v>
      </c>
      <c r="T40" s="37" t="str">
        <f t="shared" si="13"/>
        <v>5.14XP.14</v>
      </c>
      <c r="U40" s="37" t="str">
        <f t="shared" si="2"/>
        <v>Postzygotics-hybridXelegans-(H:BelgiumXCachadas)XAlloEle</v>
      </c>
      <c r="V40" s="37">
        <v>3</v>
      </c>
      <c r="W40" s="37">
        <v>0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40">
        <v>0</v>
      </c>
      <c r="AE40" s="40">
        <v>0</v>
      </c>
      <c r="AF40" s="40" t="s">
        <v>6</v>
      </c>
      <c r="AG40" s="40" t="s">
        <v>6</v>
      </c>
      <c r="AH40" s="40" t="s">
        <v>6</v>
      </c>
      <c r="AI40" s="39"/>
      <c r="AJ40" s="38"/>
      <c r="AK40" s="38"/>
      <c r="AL40" s="38"/>
      <c r="AM40" s="38"/>
      <c r="AN40" s="37"/>
      <c r="AO40" s="37"/>
      <c r="AP40" s="37"/>
    </row>
    <row r="41" spans="1:42" ht="15.75" x14ac:dyDescent="0.25">
      <c r="A41" s="37" t="s">
        <v>264</v>
      </c>
      <c r="B41" s="37">
        <v>2015</v>
      </c>
      <c r="C41" s="37" t="s">
        <v>46</v>
      </c>
      <c r="D41" s="37" t="s">
        <v>699</v>
      </c>
      <c r="E41" s="37" t="s">
        <v>263</v>
      </c>
      <c r="F41" s="37" t="s">
        <v>261</v>
      </c>
      <c r="G41" s="37" t="s">
        <v>683</v>
      </c>
      <c r="H41" s="37" t="s">
        <v>683</v>
      </c>
      <c r="I41" s="37" t="s">
        <v>259</v>
      </c>
      <c r="J41" s="37" t="s">
        <v>263</v>
      </c>
      <c r="K41" s="37" t="s">
        <v>261</v>
      </c>
      <c r="L41" s="37" t="s">
        <v>683</v>
      </c>
      <c r="M41" s="37" t="s">
        <v>683</v>
      </c>
      <c r="N41" s="37" t="s">
        <v>266</v>
      </c>
      <c r="O41" s="37" t="s">
        <v>457</v>
      </c>
      <c r="P41" s="37" t="str">
        <f t="shared" si="12"/>
        <v>F1-hybridXhybrid</v>
      </c>
      <c r="Q41" s="42">
        <v>42666</v>
      </c>
      <c r="R41" s="93">
        <v>5.18</v>
      </c>
      <c r="S41" s="93">
        <v>5.16</v>
      </c>
      <c r="T41" s="37" t="str">
        <f t="shared" si="13"/>
        <v>5.16X5.18</v>
      </c>
      <c r="U41" s="37" t="str">
        <f t="shared" si="2"/>
        <v>Postzygotics-hybridXhybrid-(H:BelgiumXCachadas)X(H:BelgiumXCachadas)</v>
      </c>
      <c r="V41" s="37">
        <v>3</v>
      </c>
      <c r="W41" s="37">
        <v>3</v>
      </c>
      <c r="X41" s="37">
        <v>0</v>
      </c>
      <c r="Y41" s="37">
        <v>8</v>
      </c>
      <c r="Z41" s="37">
        <v>0</v>
      </c>
      <c r="AA41" s="37">
        <v>8</v>
      </c>
      <c r="AB41" s="37">
        <v>0</v>
      </c>
      <c r="AC41" s="37">
        <v>5</v>
      </c>
      <c r="AD41" s="45">
        <v>0</v>
      </c>
      <c r="AE41" s="45">
        <v>21</v>
      </c>
      <c r="AF41" s="40">
        <f>AD41+AE41</f>
        <v>21</v>
      </c>
      <c r="AG41" s="68">
        <f>AF41/V41</f>
        <v>7</v>
      </c>
      <c r="AH41" s="39">
        <f>AD41/AF41</f>
        <v>0</v>
      </c>
      <c r="AI41" s="39"/>
      <c r="AJ41" s="38"/>
      <c r="AK41" s="38"/>
      <c r="AL41" s="38"/>
      <c r="AM41" s="38"/>
      <c r="AN41" s="37"/>
      <c r="AO41" s="37"/>
      <c r="AP41" s="37"/>
    </row>
    <row r="42" spans="1:42" ht="15.75" x14ac:dyDescent="0.25">
      <c r="A42" s="37" t="s">
        <v>42</v>
      </c>
      <c r="B42" s="37">
        <v>2015</v>
      </c>
      <c r="C42" s="37" t="s">
        <v>46</v>
      </c>
      <c r="D42" s="37" t="s">
        <v>699</v>
      </c>
      <c r="E42" s="37" t="s">
        <v>39</v>
      </c>
      <c r="F42" s="37" t="s">
        <v>40</v>
      </c>
      <c r="G42" s="37" t="s">
        <v>460</v>
      </c>
      <c r="H42" s="37" t="s">
        <v>702</v>
      </c>
      <c r="I42" s="37" t="s">
        <v>259</v>
      </c>
      <c r="J42" s="37" t="s">
        <v>262</v>
      </c>
      <c r="K42" s="37" t="s">
        <v>261</v>
      </c>
      <c r="L42" s="37" t="s">
        <v>683</v>
      </c>
      <c r="M42" s="37" t="s">
        <v>683</v>
      </c>
      <c r="N42" s="37" t="s">
        <v>251</v>
      </c>
      <c r="O42" s="37" t="s">
        <v>384</v>
      </c>
      <c r="P42" s="37" t="str">
        <f t="shared" si="12"/>
        <v>F1-hybridXelegans</v>
      </c>
      <c r="Q42" s="42">
        <v>42641</v>
      </c>
      <c r="R42" s="93" t="s">
        <v>504</v>
      </c>
      <c r="S42" s="93">
        <v>5.4</v>
      </c>
      <c r="T42" s="37" t="str">
        <f t="shared" si="13"/>
        <v>5.4XP.3</v>
      </c>
      <c r="U42" s="37" t="str">
        <f t="shared" si="2"/>
        <v>Postzygotics-hybridXelegans-(H:BelgiumXCachadas)XAlloEle</v>
      </c>
      <c r="V42" s="37">
        <v>3</v>
      </c>
      <c r="W42" s="37">
        <v>2</v>
      </c>
      <c r="X42" s="37">
        <v>0</v>
      </c>
      <c r="Y42" s="37">
        <v>0</v>
      </c>
      <c r="Z42" s="37">
        <v>0</v>
      </c>
      <c r="AA42" s="37">
        <v>7</v>
      </c>
      <c r="AB42" s="37">
        <v>0</v>
      </c>
      <c r="AC42" s="37">
        <v>0</v>
      </c>
      <c r="AD42" s="45">
        <v>0</v>
      </c>
      <c r="AE42" s="45">
        <v>7</v>
      </c>
      <c r="AF42" s="40">
        <f>AD42+AE42</f>
        <v>7</v>
      </c>
      <c r="AG42" s="68">
        <f>AF42/V42</f>
        <v>2.3333333333333335</v>
      </c>
      <c r="AH42" s="39">
        <f>AD42/AF42</f>
        <v>0</v>
      </c>
      <c r="AI42" s="39"/>
      <c r="AJ42" s="38"/>
      <c r="AK42" s="38"/>
      <c r="AL42" s="38"/>
      <c r="AM42" s="38"/>
      <c r="AN42" s="37"/>
      <c r="AO42" s="37"/>
      <c r="AP42" s="37"/>
    </row>
    <row r="43" spans="1:42" ht="15.75" x14ac:dyDescent="0.25">
      <c r="A43" s="37" t="s">
        <v>42</v>
      </c>
      <c r="B43" s="37">
        <v>2015</v>
      </c>
      <c r="C43" s="37" t="s">
        <v>46</v>
      </c>
      <c r="D43" s="37" t="s">
        <v>699</v>
      </c>
      <c r="E43" s="37" t="s">
        <v>60</v>
      </c>
      <c r="F43" s="37" t="s">
        <v>40</v>
      </c>
      <c r="G43" s="37" t="s">
        <v>123</v>
      </c>
      <c r="H43" s="37" t="s">
        <v>703</v>
      </c>
      <c r="I43" s="37" t="s">
        <v>253</v>
      </c>
      <c r="J43" s="37" t="s">
        <v>263</v>
      </c>
      <c r="K43" s="37" t="s">
        <v>261</v>
      </c>
      <c r="L43" s="37" t="s">
        <v>683</v>
      </c>
      <c r="M43" s="37" t="s">
        <v>683</v>
      </c>
      <c r="N43" s="37" t="s">
        <v>250</v>
      </c>
      <c r="O43" s="37" t="s">
        <v>459</v>
      </c>
      <c r="P43" s="37" t="str">
        <f t="shared" si="12"/>
        <v>F1-hybridXgraellsii</v>
      </c>
      <c r="Q43" s="42">
        <v>42667</v>
      </c>
      <c r="R43" s="93" t="s">
        <v>112</v>
      </c>
      <c r="S43" s="93">
        <v>5.6</v>
      </c>
      <c r="T43" s="37" t="str">
        <f t="shared" si="13"/>
        <v>5.6XA.26</v>
      </c>
      <c r="U43" s="37" t="str">
        <f t="shared" si="2"/>
        <v>Postzygotics-hybridXgraellsii-(H:BelgiumXCachadas)XAlloGra</v>
      </c>
      <c r="V43" s="37">
        <v>3</v>
      </c>
      <c r="W43" s="37">
        <v>2</v>
      </c>
      <c r="X43" s="37">
        <v>0</v>
      </c>
      <c r="Y43" s="37">
        <v>0</v>
      </c>
      <c r="Z43" s="37">
        <v>0</v>
      </c>
      <c r="AA43" s="37">
        <v>4</v>
      </c>
      <c r="AB43" s="37">
        <v>0</v>
      </c>
      <c r="AC43" s="37">
        <v>0</v>
      </c>
      <c r="AD43" s="45">
        <v>0</v>
      </c>
      <c r="AE43" s="45">
        <v>4</v>
      </c>
      <c r="AF43" s="40">
        <f>AD43+AE43</f>
        <v>4</v>
      </c>
      <c r="AG43" s="68">
        <f>AF43/V43</f>
        <v>1.3333333333333333</v>
      </c>
      <c r="AH43" s="39">
        <f>AD43/AF43</f>
        <v>0</v>
      </c>
      <c r="AI43" s="39"/>
      <c r="AJ43" s="38"/>
      <c r="AK43" s="38"/>
      <c r="AL43" s="38"/>
      <c r="AM43" s="38"/>
    </row>
    <row r="44" spans="1:42" ht="15.75" x14ac:dyDescent="0.25">
      <c r="A44" s="37" t="s">
        <v>254</v>
      </c>
      <c r="B44" s="37">
        <v>2015</v>
      </c>
      <c r="C44" s="37" t="s">
        <v>46</v>
      </c>
      <c r="D44" s="37" t="s">
        <v>699</v>
      </c>
      <c r="E44" s="37" t="s">
        <v>39</v>
      </c>
      <c r="F44" s="37" t="s">
        <v>40</v>
      </c>
      <c r="G44" s="37" t="s">
        <v>257</v>
      </c>
      <c r="H44" s="37" t="s">
        <v>702</v>
      </c>
      <c r="I44" s="37" t="s">
        <v>253</v>
      </c>
      <c r="J44" s="37" t="s">
        <v>262</v>
      </c>
      <c r="K44" s="37" t="s">
        <v>261</v>
      </c>
      <c r="L44" s="37" t="s">
        <v>683</v>
      </c>
      <c r="M44" s="37" t="s">
        <v>683</v>
      </c>
      <c r="N44" s="37" t="s">
        <v>251</v>
      </c>
      <c r="O44" s="37" t="s">
        <v>384</v>
      </c>
      <c r="P44" s="37" t="str">
        <f t="shared" si="12"/>
        <v>F1-hybridXelegans</v>
      </c>
      <c r="Q44" s="42">
        <v>42654</v>
      </c>
      <c r="R44" s="93" t="s">
        <v>181</v>
      </c>
      <c r="S44" s="93">
        <v>5.6</v>
      </c>
      <c r="T44" s="37" t="str">
        <f t="shared" si="13"/>
        <v>5.6XB.5</v>
      </c>
      <c r="U44" s="37" t="str">
        <f t="shared" si="2"/>
        <v>Postzygotics-hybridXelegans-(H:BelgiumXCachadas)XAlloEle</v>
      </c>
      <c r="V44" s="37">
        <v>3</v>
      </c>
      <c r="W44" s="37">
        <v>0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40">
        <v>0</v>
      </c>
      <c r="AE44" s="40">
        <v>0</v>
      </c>
      <c r="AF44" s="40" t="s">
        <v>6</v>
      </c>
      <c r="AG44" s="40" t="s">
        <v>6</v>
      </c>
      <c r="AH44" s="40" t="s">
        <v>6</v>
      </c>
      <c r="AI44" s="39"/>
      <c r="AJ44" s="38"/>
      <c r="AK44" s="38"/>
      <c r="AL44" s="38"/>
      <c r="AM44" s="38"/>
    </row>
    <row r="45" spans="1:42" ht="15.75" x14ac:dyDescent="0.25">
      <c r="A45" s="37" t="s">
        <v>254</v>
      </c>
      <c r="B45" s="37">
        <v>2015</v>
      </c>
      <c r="C45" s="37" t="s">
        <v>46</v>
      </c>
      <c r="D45" s="37" t="s">
        <v>699</v>
      </c>
      <c r="E45" s="37" t="s">
        <v>39</v>
      </c>
      <c r="F45" s="37" t="s">
        <v>40</v>
      </c>
      <c r="G45" s="37" t="s">
        <v>461</v>
      </c>
      <c r="H45" s="37" t="s">
        <v>702</v>
      </c>
      <c r="I45" s="37" t="s">
        <v>258</v>
      </c>
      <c r="J45" s="37" t="s">
        <v>262</v>
      </c>
      <c r="K45" s="37" t="s">
        <v>261</v>
      </c>
      <c r="L45" s="37" t="s">
        <v>683</v>
      </c>
      <c r="M45" s="37" t="s">
        <v>683</v>
      </c>
      <c r="N45" s="37" t="s">
        <v>251</v>
      </c>
      <c r="O45" s="37" t="s">
        <v>384</v>
      </c>
      <c r="P45" s="37" t="str">
        <f t="shared" si="12"/>
        <v>F1-hybridXelegans</v>
      </c>
      <c r="Q45" s="42">
        <v>42646</v>
      </c>
      <c r="R45" s="93" t="s">
        <v>223</v>
      </c>
      <c r="S45" s="93">
        <v>5.6</v>
      </c>
      <c r="T45" s="37" t="str">
        <f t="shared" si="13"/>
        <v>5.6XL.3</v>
      </c>
      <c r="U45" s="37" t="str">
        <f t="shared" si="2"/>
        <v>Postzygotics-hybridXelegans-(H:BelgiumXCachadas)XAlloEle</v>
      </c>
      <c r="V45" s="37">
        <v>3</v>
      </c>
      <c r="W45" s="3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0</v>
      </c>
      <c r="AC45" s="37">
        <v>0</v>
      </c>
      <c r="AD45" s="40">
        <v>0</v>
      </c>
      <c r="AE45" s="40">
        <v>0</v>
      </c>
      <c r="AF45" s="40" t="s">
        <v>6</v>
      </c>
      <c r="AG45" s="40" t="s">
        <v>6</v>
      </c>
      <c r="AH45" s="40" t="s">
        <v>6</v>
      </c>
      <c r="AI45" s="39"/>
      <c r="AJ45" s="38"/>
      <c r="AK45" s="38"/>
      <c r="AL45" s="38"/>
      <c r="AM45" s="38"/>
    </row>
    <row r="46" spans="1:42" ht="15.75" x14ac:dyDescent="0.25">
      <c r="A46" s="37" t="s">
        <v>264</v>
      </c>
      <c r="B46" s="37">
        <v>2015</v>
      </c>
      <c r="C46" s="37" t="s">
        <v>46</v>
      </c>
      <c r="D46" s="37" t="s">
        <v>699</v>
      </c>
      <c r="E46" s="37" t="s">
        <v>263</v>
      </c>
      <c r="F46" s="37" t="s">
        <v>261</v>
      </c>
      <c r="G46" s="37" t="s">
        <v>683</v>
      </c>
      <c r="H46" s="37" t="s">
        <v>683</v>
      </c>
      <c r="I46" s="37" t="s">
        <v>253</v>
      </c>
      <c r="J46" s="37" t="s">
        <v>263</v>
      </c>
      <c r="K46" s="37" t="s">
        <v>261</v>
      </c>
      <c r="L46" s="37" t="s">
        <v>683</v>
      </c>
      <c r="M46" s="37" t="s">
        <v>683</v>
      </c>
      <c r="N46" s="37" t="s">
        <v>266</v>
      </c>
      <c r="O46" s="37" t="s">
        <v>457</v>
      </c>
      <c r="P46" s="37" t="str">
        <f t="shared" si="12"/>
        <v>F1-hybridXhybrid</v>
      </c>
      <c r="Q46" s="42">
        <v>42651</v>
      </c>
      <c r="R46" s="93">
        <v>5.9</v>
      </c>
      <c r="S46" s="93">
        <v>5.8</v>
      </c>
      <c r="T46" s="37" t="str">
        <f t="shared" si="13"/>
        <v>5.8X5.9</v>
      </c>
      <c r="U46" s="37" t="str">
        <f t="shared" si="2"/>
        <v>Postzygotics-hybridXhybrid-(H:BelgiumXCachadas)X(H:BelgiumXCachadas)</v>
      </c>
      <c r="V46" s="37">
        <v>3</v>
      </c>
      <c r="W46" s="37">
        <v>1</v>
      </c>
      <c r="X46" s="37">
        <v>0</v>
      </c>
      <c r="Y46" s="37">
        <v>0</v>
      </c>
      <c r="Z46" s="37">
        <v>0</v>
      </c>
      <c r="AA46" s="37">
        <v>2</v>
      </c>
      <c r="AB46" s="37">
        <v>0</v>
      </c>
      <c r="AC46" s="37">
        <v>0</v>
      </c>
      <c r="AD46" s="45">
        <v>0</v>
      </c>
      <c r="AE46" s="45">
        <v>2</v>
      </c>
      <c r="AF46" s="40">
        <f t="shared" ref="AF46:AF51" si="14">AD46+AE46</f>
        <v>2</v>
      </c>
      <c r="AG46" s="68">
        <f t="shared" ref="AG46:AG51" si="15">AF46/V46</f>
        <v>0.66666666666666663</v>
      </c>
      <c r="AH46" s="39">
        <f t="shared" ref="AH46:AH51" si="16">AD46/AF46</f>
        <v>0</v>
      </c>
      <c r="AI46" s="39"/>
      <c r="AJ46" s="38"/>
      <c r="AK46" s="38"/>
      <c r="AL46" s="38"/>
      <c r="AM46" s="38"/>
    </row>
    <row r="47" spans="1:42" ht="15.75" x14ac:dyDescent="0.25">
      <c r="A47" s="37" t="s">
        <v>42</v>
      </c>
      <c r="B47" s="37">
        <v>2015</v>
      </c>
      <c r="C47" s="37" t="s">
        <v>46</v>
      </c>
      <c r="D47" s="37" t="s">
        <v>699</v>
      </c>
      <c r="E47" s="37" t="s">
        <v>39</v>
      </c>
      <c r="F47" s="37" t="s">
        <v>40</v>
      </c>
      <c r="G47" s="37" t="s">
        <v>257</v>
      </c>
      <c r="H47" s="37" t="s">
        <v>702</v>
      </c>
      <c r="I47" s="37" t="s">
        <v>253</v>
      </c>
      <c r="J47" s="37" t="s">
        <v>262</v>
      </c>
      <c r="K47" s="37" t="s">
        <v>261</v>
      </c>
      <c r="L47" s="37" t="s">
        <v>683</v>
      </c>
      <c r="M47" s="37" t="s">
        <v>683</v>
      </c>
      <c r="N47" s="37" t="s">
        <v>251</v>
      </c>
      <c r="O47" s="37" t="s">
        <v>384</v>
      </c>
      <c r="P47" s="37" t="str">
        <f t="shared" si="12"/>
        <v>F1-hybridXelegans</v>
      </c>
      <c r="Q47" s="42">
        <v>42654</v>
      </c>
      <c r="R47" s="93" t="s">
        <v>496</v>
      </c>
      <c r="S47" s="93">
        <v>5.8</v>
      </c>
      <c r="T47" s="37" t="str">
        <f t="shared" si="13"/>
        <v>5.8XE.2</v>
      </c>
      <c r="U47" s="37" t="str">
        <f t="shared" si="2"/>
        <v>Postzygotics-hybridXelegans-(H:BelgiumXCachadas)XAlloEle</v>
      </c>
      <c r="V47" s="37">
        <v>3</v>
      </c>
      <c r="W47" s="37">
        <v>2</v>
      </c>
      <c r="X47" s="37">
        <v>0</v>
      </c>
      <c r="Y47" s="37">
        <v>18</v>
      </c>
      <c r="Z47" s="37">
        <v>0</v>
      </c>
      <c r="AA47" s="37">
        <v>0</v>
      </c>
      <c r="AB47" s="37">
        <v>0</v>
      </c>
      <c r="AC47" s="37">
        <v>56</v>
      </c>
      <c r="AD47" s="45">
        <v>0</v>
      </c>
      <c r="AE47" s="45">
        <v>74</v>
      </c>
      <c r="AF47" s="40">
        <f t="shared" si="14"/>
        <v>74</v>
      </c>
      <c r="AG47" s="68">
        <f t="shared" si="15"/>
        <v>24.666666666666668</v>
      </c>
      <c r="AH47" s="39">
        <f t="shared" si="16"/>
        <v>0</v>
      </c>
      <c r="AI47" s="39"/>
      <c r="AJ47" s="38"/>
      <c r="AK47" s="38"/>
      <c r="AL47" s="38"/>
      <c r="AM47" s="38"/>
    </row>
    <row r="48" spans="1:42" ht="15.75" x14ac:dyDescent="0.25">
      <c r="A48" s="37" t="s">
        <v>244</v>
      </c>
      <c r="B48" s="37">
        <v>2002</v>
      </c>
      <c r="C48" s="37" t="s">
        <v>38</v>
      </c>
      <c r="D48" s="37" t="s">
        <v>700</v>
      </c>
      <c r="E48" s="37" t="s">
        <v>60</v>
      </c>
      <c r="F48" s="37" t="s">
        <v>40</v>
      </c>
      <c r="G48" s="37" t="s">
        <v>247</v>
      </c>
      <c r="H48" s="37" t="s">
        <v>247</v>
      </c>
      <c r="I48" s="37" t="s">
        <v>41</v>
      </c>
      <c r="J48" s="37" t="s">
        <v>60</v>
      </c>
      <c r="K48" s="37" t="s">
        <v>40</v>
      </c>
      <c r="L48" s="37" t="s">
        <v>247</v>
      </c>
      <c r="M48" s="37" t="s">
        <v>247</v>
      </c>
      <c r="N48" s="37" t="s">
        <v>248</v>
      </c>
      <c r="O48" s="37" t="s">
        <v>364</v>
      </c>
      <c r="P48" s="37" t="str">
        <f t="shared" si="12"/>
        <v>F0-graellsiiXgraellsii</v>
      </c>
      <c r="Q48" s="37">
        <v>2003</v>
      </c>
      <c r="R48" s="37" t="s">
        <v>534</v>
      </c>
      <c r="S48" s="37">
        <v>54</v>
      </c>
      <c r="T48" s="37" t="str">
        <f t="shared" si="13"/>
        <v>54XA.68</v>
      </c>
      <c r="U48" s="37" t="str">
        <f t="shared" si="2"/>
        <v>Conspecifics-graellsiiXgraellsii-AlbaXAlba</v>
      </c>
      <c r="V48" s="37">
        <v>3</v>
      </c>
      <c r="W48" s="37">
        <v>3</v>
      </c>
      <c r="X48" s="37">
        <v>179</v>
      </c>
      <c r="Y48" s="37">
        <v>14</v>
      </c>
      <c r="Z48" s="37">
        <v>126</v>
      </c>
      <c r="AA48" s="37">
        <v>0</v>
      </c>
      <c r="AB48" s="37">
        <v>72</v>
      </c>
      <c r="AC48" s="37">
        <v>2</v>
      </c>
      <c r="AD48" s="37">
        <v>377</v>
      </c>
      <c r="AE48" s="37">
        <v>16</v>
      </c>
      <c r="AF48" s="40">
        <f t="shared" si="14"/>
        <v>393</v>
      </c>
      <c r="AG48" s="68">
        <f t="shared" si="15"/>
        <v>131</v>
      </c>
      <c r="AH48" s="39">
        <f t="shared" si="16"/>
        <v>0.95928753180661575</v>
      </c>
      <c r="AI48" s="39"/>
      <c r="AJ48" s="38"/>
      <c r="AK48" s="38"/>
      <c r="AL48" s="38"/>
      <c r="AM48" s="38"/>
    </row>
    <row r="49" spans="1:39" ht="15.75" x14ac:dyDescent="0.25">
      <c r="A49" s="37" t="s">
        <v>244</v>
      </c>
      <c r="B49" s="37">
        <v>2002</v>
      </c>
      <c r="C49" s="37" t="s">
        <v>38</v>
      </c>
      <c r="D49" s="37" t="s">
        <v>700</v>
      </c>
      <c r="E49" s="37" t="s">
        <v>60</v>
      </c>
      <c r="F49" s="37" t="s">
        <v>40</v>
      </c>
      <c r="G49" s="37" t="s">
        <v>247</v>
      </c>
      <c r="H49" s="37" t="s">
        <v>247</v>
      </c>
      <c r="I49" s="37" t="s">
        <v>41</v>
      </c>
      <c r="J49" s="37" t="s">
        <v>60</v>
      </c>
      <c r="K49" s="37" t="s">
        <v>40</v>
      </c>
      <c r="L49" s="37" t="s">
        <v>247</v>
      </c>
      <c r="M49" s="37" t="s">
        <v>247</v>
      </c>
      <c r="N49" s="37" t="s">
        <v>248</v>
      </c>
      <c r="O49" s="37" t="s">
        <v>364</v>
      </c>
      <c r="P49" s="37" t="str">
        <f t="shared" si="12"/>
        <v>F0-graellsiiXgraellsii</v>
      </c>
      <c r="Q49" s="37">
        <v>2003</v>
      </c>
      <c r="R49" s="37" t="s">
        <v>533</v>
      </c>
      <c r="S49" s="37">
        <v>63</v>
      </c>
      <c r="T49" s="37" t="str">
        <f t="shared" si="13"/>
        <v>63XA.66</v>
      </c>
      <c r="U49" s="37" t="str">
        <f t="shared" si="2"/>
        <v>Conspecifics-graellsiiXgraellsii-AlbaXAlba</v>
      </c>
      <c r="V49" s="37">
        <v>3</v>
      </c>
      <c r="W49" s="37">
        <v>2</v>
      </c>
      <c r="X49" s="37">
        <v>491</v>
      </c>
      <c r="Y49" s="37">
        <v>14</v>
      </c>
      <c r="Z49" s="37">
        <v>0</v>
      </c>
      <c r="AA49" s="37">
        <v>0</v>
      </c>
      <c r="AB49" s="37">
        <v>137</v>
      </c>
      <c r="AC49" s="37">
        <v>1</v>
      </c>
      <c r="AD49" s="37">
        <v>628</v>
      </c>
      <c r="AE49" s="37">
        <v>15</v>
      </c>
      <c r="AF49" s="40">
        <f t="shared" si="14"/>
        <v>643</v>
      </c>
      <c r="AG49" s="68">
        <f t="shared" si="15"/>
        <v>214.33333333333334</v>
      </c>
      <c r="AH49" s="39">
        <f t="shared" si="16"/>
        <v>0.97667185069984452</v>
      </c>
      <c r="AI49" s="39"/>
      <c r="AJ49" s="38"/>
      <c r="AK49" s="38"/>
      <c r="AL49" s="38"/>
      <c r="AM49" s="38"/>
    </row>
    <row r="50" spans="1:39" ht="15.75" x14ac:dyDescent="0.25">
      <c r="A50" s="37" t="s">
        <v>244</v>
      </c>
      <c r="B50" s="37">
        <v>2002</v>
      </c>
      <c r="C50" s="37" t="s">
        <v>38</v>
      </c>
      <c r="D50" s="37" t="s">
        <v>700</v>
      </c>
      <c r="E50" s="37" t="s">
        <v>60</v>
      </c>
      <c r="F50" s="37" t="s">
        <v>40</v>
      </c>
      <c r="G50" s="37" t="s">
        <v>247</v>
      </c>
      <c r="H50" s="37" t="s">
        <v>247</v>
      </c>
      <c r="I50" s="37" t="s">
        <v>41</v>
      </c>
      <c r="J50" s="37" t="s">
        <v>60</v>
      </c>
      <c r="K50" s="37" t="s">
        <v>40</v>
      </c>
      <c r="L50" s="37" t="s">
        <v>247</v>
      </c>
      <c r="M50" s="37" t="s">
        <v>247</v>
      </c>
      <c r="N50" s="37" t="s">
        <v>248</v>
      </c>
      <c r="O50" s="37" t="s">
        <v>364</v>
      </c>
      <c r="P50" s="37" t="str">
        <f t="shared" si="12"/>
        <v>F0-graellsiiXgraellsii</v>
      </c>
      <c r="Q50" s="37">
        <v>2003</v>
      </c>
      <c r="R50" s="37" t="s">
        <v>525</v>
      </c>
      <c r="S50" s="37">
        <v>166</v>
      </c>
      <c r="T50" s="37" t="str">
        <f t="shared" si="13"/>
        <v>166XA.235</v>
      </c>
      <c r="U50" s="37" t="str">
        <f t="shared" si="2"/>
        <v>Conspecifics-graellsiiXgraellsii-AlbaXAlba</v>
      </c>
      <c r="V50" s="37">
        <v>3</v>
      </c>
      <c r="W50" s="37">
        <v>3</v>
      </c>
      <c r="X50" s="37">
        <v>430</v>
      </c>
      <c r="Y50" s="37">
        <v>6</v>
      </c>
      <c r="Z50" s="37">
        <v>157</v>
      </c>
      <c r="AA50" s="37">
        <v>3</v>
      </c>
      <c r="AB50" s="37">
        <v>317</v>
      </c>
      <c r="AC50" s="37">
        <v>4</v>
      </c>
      <c r="AD50" s="37">
        <v>904</v>
      </c>
      <c r="AE50" s="37">
        <v>13</v>
      </c>
      <c r="AF50" s="40">
        <f t="shared" si="14"/>
        <v>917</v>
      </c>
      <c r="AG50" s="68">
        <f t="shared" si="15"/>
        <v>305.66666666666669</v>
      </c>
      <c r="AH50" s="39">
        <f t="shared" si="16"/>
        <v>0.9858233369683751</v>
      </c>
      <c r="AI50" s="39"/>
      <c r="AJ50" s="38"/>
      <c r="AK50" s="38"/>
      <c r="AL50" s="38"/>
      <c r="AM50" s="38"/>
    </row>
    <row r="51" spans="1:39" ht="15.75" x14ac:dyDescent="0.25">
      <c r="A51" s="37" t="s">
        <v>244</v>
      </c>
      <c r="B51" s="37">
        <v>2002</v>
      </c>
      <c r="C51" s="37" t="s">
        <v>38</v>
      </c>
      <c r="D51" s="37" t="s">
        <v>700</v>
      </c>
      <c r="E51" s="37" t="s">
        <v>60</v>
      </c>
      <c r="F51" s="37" t="s">
        <v>40</v>
      </c>
      <c r="G51" s="37" t="s">
        <v>247</v>
      </c>
      <c r="H51" s="37" t="s">
        <v>247</v>
      </c>
      <c r="I51" s="37" t="s">
        <v>41</v>
      </c>
      <c r="J51" s="37" t="s">
        <v>60</v>
      </c>
      <c r="K51" s="37" t="s">
        <v>40</v>
      </c>
      <c r="L51" s="37" t="s">
        <v>247</v>
      </c>
      <c r="M51" s="37" t="s">
        <v>247</v>
      </c>
      <c r="N51" s="37" t="s">
        <v>248</v>
      </c>
      <c r="O51" s="37" t="s">
        <v>364</v>
      </c>
      <c r="P51" s="37" t="str">
        <f t="shared" si="12"/>
        <v>F0-graellsiiXgraellsii</v>
      </c>
      <c r="Q51" s="37">
        <v>2003</v>
      </c>
      <c r="R51" s="37" t="s">
        <v>529</v>
      </c>
      <c r="S51" s="37">
        <v>166</v>
      </c>
      <c r="T51" s="37" t="str">
        <f t="shared" si="13"/>
        <v>166XA.259</v>
      </c>
      <c r="U51" s="37" t="str">
        <f t="shared" si="2"/>
        <v>Conspecifics-graellsiiXgraellsii-AlbaXAlba</v>
      </c>
      <c r="V51" s="37">
        <v>3</v>
      </c>
      <c r="W51" s="37">
        <v>3</v>
      </c>
      <c r="X51" s="37">
        <v>338</v>
      </c>
      <c r="Y51" s="37">
        <v>11</v>
      </c>
      <c r="Z51" s="37">
        <v>53</v>
      </c>
      <c r="AA51" s="37">
        <v>1</v>
      </c>
      <c r="AB51" s="37">
        <v>270</v>
      </c>
      <c r="AC51" s="37">
        <v>4</v>
      </c>
      <c r="AD51" s="37">
        <v>661</v>
      </c>
      <c r="AE51" s="37">
        <v>16</v>
      </c>
      <c r="AF51" s="40">
        <f t="shared" si="14"/>
        <v>677</v>
      </c>
      <c r="AG51" s="68">
        <f t="shared" si="15"/>
        <v>225.66666666666666</v>
      </c>
      <c r="AH51" s="39">
        <f t="shared" si="16"/>
        <v>0.97636632200886264</v>
      </c>
      <c r="AI51" s="39"/>
      <c r="AJ51" s="38"/>
      <c r="AK51" s="38"/>
      <c r="AL51" s="38"/>
      <c r="AM51" s="38"/>
    </row>
    <row r="52" spans="1:39" ht="15.75" x14ac:dyDescent="0.25">
      <c r="A52" s="37" t="s">
        <v>244</v>
      </c>
      <c r="B52" s="37">
        <v>2002</v>
      </c>
      <c r="C52" s="37" t="s">
        <v>38</v>
      </c>
      <c r="D52" s="37" t="s">
        <v>700</v>
      </c>
      <c r="E52" s="37" t="s">
        <v>60</v>
      </c>
      <c r="F52" s="37" t="s">
        <v>40</v>
      </c>
      <c r="G52" s="37" t="s">
        <v>247</v>
      </c>
      <c r="H52" s="37" t="s">
        <v>247</v>
      </c>
      <c r="I52" s="37" t="s">
        <v>41</v>
      </c>
      <c r="J52" s="37" t="s">
        <v>60</v>
      </c>
      <c r="K52" s="37" t="s">
        <v>40</v>
      </c>
      <c r="L52" s="37" t="s">
        <v>247</v>
      </c>
      <c r="M52" s="37" t="s">
        <v>247</v>
      </c>
      <c r="N52" s="37" t="s">
        <v>248</v>
      </c>
      <c r="O52" s="37" t="s">
        <v>364</v>
      </c>
      <c r="P52" s="37" t="str">
        <f t="shared" si="12"/>
        <v>F0-graellsiiXgraellsii</v>
      </c>
      <c r="Q52" s="37">
        <v>2003</v>
      </c>
      <c r="R52" s="37" t="s">
        <v>521</v>
      </c>
      <c r="S52" s="37">
        <v>171</v>
      </c>
      <c r="T52" s="37" t="str">
        <f t="shared" si="13"/>
        <v>171XA.224</v>
      </c>
      <c r="U52" s="37" t="str">
        <f t="shared" si="2"/>
        <v>Conspecifics-graellsiiXgraellsii-AlbaXAlba</v>
      </c>
      <c r="V52" s="37">
        <v>1</v>
      </c>
      <c r="W52" s="37">
        <v>0</v>
      </c>
      <c r="X52" s="37">
        <v>0</v>
      </c>
      <c r="Y52" s="37">
        <v>0</v>
      </c>
      <c r="Z52" s="37"/>
      <c r="AA52" s="37"/>
      <c r="AB52" s="37"/>
      <c r="AC52" s="37"/>
      <c r="AD52" s="37"/>
      <c r="AE52" s="37"/>
      <c r="AF52" s="40" t="s">
        <v>6</v>
      </c>
      <c r="AG52" s="40" t="s">
        <v>6</v>
      </c>
      <c r="AH52" s="40" t="s">
        <v>6</v>
      </c>
      <c r="AI52" s="39"/>
      <c r="AJ52" s="38"/>
      <c r="AK52" s="38"/>
      <c r="AL52" s="38"/>
      <c r="AM52" s="38"/>
    </row>
    <row r="53" spans="1:39" ht="15.75" x14ac:dyDescent="0.25">
      <c r="A53" s="37" t="s">
        <v>244</v>
      </c>
      <c r="B53" s="37">
        <v>2002</v>
      </c>
      <c r="C53" s="37" t="s">
        <v>38</v>
      </c>
      <c r="D53" s="37" t="s">
        <v>700</v>
      </c>
      <c r="E53" s="37" t="s">
        <v>60</v>
      </c>
      <c r="F53" s="37" t="s">
        <v>40</v>
      </c>
      <c r="G53" s="37" t="s">
        <v>247</v>
      </c>
      <c r="H53" s="37" t="s">
        <v>247</v>
      </c>
      <c r="I53" s="37" t="s">
        <v>41</v>
      </c>
      <c r="J53" s="37" t="s">
        <v>60</v>
      </c>
      <c r="K53" s="37" t="s">
        <v>40</v>
      </c>
      <c r="L53" s="37" t="s">
        <v>247</v>
      </c>
      <c r="M53" s="37" t="s">
        <v>247</v>
      </c>
      <c r="N53" s="37" t="s">
        <v>248</v>
      </c>
      <c r="O53" s="37" t="s">
        <v>364</v>
      </c>
      <c r="P53" s="37" t="str">
        <f t="shared" si="12"/>
        <v>F0-graellsiiXgraellsii</v>
      </c>
      <c r="Q53" s="37">
        <v>2003</v>
      </c>
      <c r="R53" s="37" t="s">
        <v>526</v>
      </c>
      <c r="S53" s="37">
        <v>192</v>
      </c>
      <c r="T53" s="37" t="str">
        <f t="shared" si="13"/>
        <v>192XA.253</v>
      </c>
      <c r="U53" s="37" t="str">
        <f t="shared" si="2"/>
        <v>Conspecifics-graellsiiXgraellsii-AlbaXAlba</v>
      </c>
      <c r="V53" s="37">
        <v>3</v>
      </c>
      <c r="W53" s="37">
        <v>3</v>
      </c>
      <c r="X53" s="37">
        <v>146</v>
      </c>
      <c r="Y53" s="37">
        <v>1</v>
      </c>
      <c r="Z53" s="37">
        <v>259</v>
      </c>
      <c r="AA53" s="37">
        <v>6</v>
      </c>
      <c r="AB53" s="37">
        <v>57</v>
      </c>
      <c r="AC53" s="37">
        <v>2</v>
      </c>
      <c r="AD53" s="37">
        <v>462</v>
      </c>
      <c r="AE53" s="37">
        <v>9</v>
      </c>
      <c r="AF53" s="40">
        <f t="shared" ref="AF53:AF67" si="17">AD53+AE53</f>
        <v>471</v>
      </c>
      <c r="AG53" s="68">
        <f t="shared" ref="AG53:AG67" si="18">AF53/V53</f>
        <v>157</v>
      </c>
      <c r="AH53" s="39">
        <f t="shared" ref="AH53:AH67" si="19">AD53/AF53</f>
        <v>0.98089171974522293</v>
      </c>
      <c r="AI53" s="39"/>
      <c r="AJ53" s="38"/>
      <c r="AK53" s="38"/>
      <c r="AL53" s="38"/>
      <c r="AM53" s="38"/>
    </row>
    <row r="54" spans="1:39" ht="15.75" x14ac:dyDescent="0.25">
      <c r="A54" s="37" t="s">
        <v>244</v>
      </c>
      <c r="B54" s="37">
        <v>2002</v>
      </c>
      <c r="C54" s="37" t="s">
        <v>38</v>
      </c>
      <c r="D54" s="37" t="s">
        <v>700</v>
      </c>
      <c r="E54" s="37" t="s">
        <v>60</v>
      </c>
      <c r="F54" s="37" t="s">
        <v>40</v>
      </c>
      <c r="G54" s="37" t="s">
        <v>247</v>
      </c>
      <c r="H54" s="37" t="s">
        <v>247</v>
      </c>
      <c r="I54" s="37" t="s">
        <v>41</v>
      </c>
      <c r="J54" s="37" t="s">
        <v>60</v>
      </c>
      <c r="K54" s="37" t="s">
        <v>40</v>
      </c>
      <c r="L54" s="37" t="s">
        <v>247</v>
      </c>
      <c r="M54" s="37" t="s">
        <v>247</v>
      </c>
      <c r="N54" s="37" t="s">
        <v>248</v>
      </c>
      <c r="O54" s="37" t="s">
        <v>364</v>
      </c>
      <c r="P54" s="37" t="str">
        <f t="shared" si="12"/>
        <v>F0-graellsiiXgraellsii</v>
      </c>
      <c r="Q54" s="37">
        <v>2003</v>
      </c>
      <c r="R54" s="37" t="s">
        <v>522</v>
      </c>
      <c r="S54" s="37">
        <v>196</v>
      </c>
      <c r="T54" s="37" t="str">
        <f t="shared" si="13"/>
        <v>196XA.226</v>
      </c>
      <c r="U54" s="37" t="str">
        <f t="shared" si="2"/>
        <v>Conspecifics-graellsiiXgraellsii-AlbaXAlba</v>
      </c>
      <c r="V54" s="37">
        <v>3</v>
      </c>
      <c r="W54" s="37">
        <v>3</v>
      </c>
      <c r="X54" s="37">
        <v>248</v>
      </c>
      <c r="Y54" s="37">
        <v>4</v>
      </c>
      <c r="Z54" s="37">
        <v>147</v>
      </c>
      <c r="AA54" s="37">
        <v>1</v>
      </c>
      <c r="AB54" s="37">
        <v>175</v>
      </c>
      <c r="AC54" s="37">
        <v>0</v>
      </c>
      <c r="AD54" s="37">
        <v>570</v>
      </c>
      <c r="AE54" s="37">
        <v>5</v>
      </c>
      <c r="AF54" s="40">
        <f t="shared" si="17"/>
        <v>575</v>
      </c>
      <c r="AG54" s="68">
        <f t="shared" si="18"/>
        <v>191.66666666666666</v>
      </c>
      <c r="AH54" s="39">
        <f t="shared" si="19"/>
        <v>0.99130434782608701</v>
      </c>
      <c r="AI54" s="39"/>
      <c r="AJ54" s="38"/>
      <c r="AK54" s="38"/>
      <c r="AL54" s="38"/>
      <c r="AM54" s="38"/>
    </row>
    <row r="55" spans="1:39" ht="15.75" x14ac:dyDescent="0.25">
      <c r="A55" s="37" t="s">
        <v>244</v>
      </c>
      <c r="B55" s="37">
        <v>2002</v>
      </c>
      <c r="C55" s="37" t="s">
        <v>38</v>
      </c>
      <c r="D55" s="37" t="s">
        <v>700</v>
      </c>
      <c r="E55" s="37" t="s">
        <v>60</v>
      </c>
      <c r="F55" s="37" t="s">
        <v>40</v>
      </c>
      <c r="G55" s="37" t="s">
        <v>247</v>
      </c>
      <c r="H55" s="37" t="s">
        <v>247</v>
      </c>
      <c r="I55" s="37" t="s">
        <v>43</v>
      </c>
      <c r="J55" s="37" t="s">
        <v>60</v>
      </c>
      <c r="K55" s="37" t="s">
        <v>40</v>
      </c>
      <c r="L55" s="37" t="s">
        <v>247</v>
      </c>
      <c r="M55" s="37" t="s">
        <v>247</v>
      </c>
      <c r="N55" s="37" t="s">
        <v>248</v>
      </c>
      <c r="O55" s="37" t="s">
        <v>364</v>
      </c>
      <c r="P55" s="37" t="str">
        <f t="shared" si="12"/>
        <v>F0-graellsiiXgraellsii</v>
      </c>
      <c r="Q55" s="37">
        <v>2003</v>
      </c>
      <c r="R55" s="37" t="s">
        <v>523</v>
      </c>
      <c r="S55" s="37">
        <v>196</v>
      </c>
      <c r="T55" s="37" t="str">
        <f t="shared" si="13"/>
        <v>196XA.231</v>
      </c>
      <c r="U55" s="37" t="str">
        <f t="shared" si="2"/>
        <v>Conspecifics-graellsiiXgraellsii-AlbaXAlba</v>
      </c>
      <c r="V55" s="37">
        <v>3</v>
      </c>
      <c r="W55" s="37">
        <v>3</v>
      </c>
      <c r="X55" s="37">
        <v>255</v>
      </c>
      <c r="Y55" s="37">
        <v>3</v>
      </c>
      <c r="Z55" s="37">
        <v>112</v>
      </c>
      <c r="AA55" s="37">
        <v>1</v>
      </c>
      <c r="AB55" s="37">
        <v>130</v>
      </c>
      <c r="AC55" s="37">
        <v>0</v>
      </c>
      <c r="AD55" s="37">
        <v>497</v>
      </c>
      <c r="AE55" s="37">
        <v>4</v>
      </c>
      <c r="AF55" s="40">
        <f t="shared" si="17"/>
        <v>501</v>
      </c>
      <c r="AG55" s="68">
        <f t="shared" si="18"/>
        <v>167</v>
      </c>
      <c r="AH55" s="39">
        <f t="shared" si="19"/>
        <v>0.99201596806387227</v>
      </c>
      <c r="AI55" s="39"/>
      <c r="AJ55" s="38"/>
      <c r="AK55" s="38"/>
      <c r="AL55" s="38"/>
      <c r="AM55" s="38"/>
    </row>
    <row r="56" spans="1:39" ht="15.75" x14ac:dyDescent="0.25">
      <c r="A56" s="37" t="s">
        <v>244</v>
      </c>
      <c r="B56" s="37">
        <v>2002</v>
      </c>
      <c r="C56" s="37" t="s">
        <v>38</v>
      </c>
      <c r="D56" s="37" t="s">
        <v>700</v>
      </c>
      <c r="E56" s="37" t="s">
        <v>60</v>
      </c>
      <c r="F56" s="37" t="s">
        <v>40</v>
      </c>
      <c r="G56" s="37" t="s">
        <v>247</v>
      </c>
      <c r="H56" s="37" t="s">
        <v>247</v>
      </c>
      <c r="I56" s="37" t="s">
        <v>43</v>
      </c>
      <c r="J56" s="37" t="s">
        <v>60</v>
      </c>
      <c r="K56" s="37" t="s">
        <v>40</v>
      </c>
      <c r="L56" s="37" t="s">
        <v>247</v>
      </c>
      <c r="M56" s="37" t="s">
        <v>247</v>
      </c>
      <c r="N56" s="37" t="s">
        <v>248</v>
      </c>
      <c r="O56" s="37" t="s">
        <v>364</v>
      </c>
      <c r="P56" s="37" t="str">
        <f t="shared" si="12"/>
        <v>F0-graellsiiXgraellsii</v>
      </c>
      <c r="Q56" s="37">
        <v>2003</v>
      </c>
      <c r="R56" s="37" t="s">
        <v>524</v>
      </c>
      <c r="S56" s="37">
        <v>209</v>
      </c>
      <c r="T56" s="37" t="str">
        <f t="shared" si="13"/>
        <v>209XA.234</v>
      </c>
      <c r="U56" s="37" t="str">
        <f t="shared" si="2"/>
        <v>Conspecifics-graellsiiXgraellsii-AlbaXAlba</v>
      </c>
      <c r="V56" s="37">
        <v>3</v>
      </c>
      <c r="W56" s="37">
        <v>3</v>
      </c>
      <c r="X56" s="37">
        <v>273</v>
      </c>
      <c r="Y56" s="37">
        <v>13</v>
      </c>
      <c r="Z56" s="37">
        <v>138</v>
      </c>
      <c r="AA56" s="37">
        <v>4</v>
      </c>
      <c r="AB56" s="37">
        <v>218</v>
      </c>
      <c r="AC56" s="37">
        <v>11</v>
      </c>
      <c r="AD56" s="37">
        <v>629</v>
      </c>
      <c r="AE56" s="37">
        <v>28</v>
      </c>
      <c r="AF56" s="40">
        <f t="shared" si="17"/>
        <v>657</v>
      </c>
      <c r="AG56" s="68">
        <f t="shared" si="18"/>
        <v>219</v>
      </c>
      <c r="AH56" s="39">
        <f t="shared" si="19"/>
        <v>0.9573820395738204</v>
      </c>
      <c r="AI56" s="39"/>
      <c r="AJ56" s="39"/>
      <c r="AK56" s="38"/>
      <c r="AL56" s="38"/>
      <c r="AM56" s="38"/>
    </row>
    <row r="57" spans="1:39" ht="15.75" x14ac:dyDescent="0.25">
      <c r="A57" s="37" t="s">
        <v>244</v>
      </c>
      <c r="B57" s="37">
        <v>2002</v>
      </c>
      <c r="C57" s="37" t="s">
        <v>38</v>
      </c>
      <c r="D57" s="37" t="s">
        <v>700</v>
      </c>
      <c r="E57" s="37" t="s">
        <v>60</v>
      </c>
      <c r="F57" s="37" t="s">
        <v>40</v>
      </c>
      <c r="G57" s="37" t="s">
        <v>247</v>
      </c>
      <c r="H57" s="37" t="s">
        <v>247</v>
      </c>
      <c r="I57" s="37" t="s">
        <v>41</v>
      </c>
      <c r="J57" s="37" t="s">
        <v>60</v>
      </c>
      <c r="K57" s="37" t="s">
        <v>40</v>
      </c>
      <c r="L57" s="37" t="s">
        <v>247</v>
      </c>
      <c r="M57" s="37" t="s">
        <v>247</v>
      </c>
      <c r="N57" s="37" t="s">
        <v>248</v>
      </c>
      <c r="O57" s="37" t="s">
        <v>364</v>
      </c>
      <c r="P57" s="37" t="str">
        <f t="shared" si="12"/>
        <v>F0-graellsiiXgraellsii</v>
      </c>
      <c r="Q57" s="37">
        <v>2003</v>
      </c>
      <c r="R57" s="37" t="s">
        <v>531</v>
      </c>
      <c r="S57" s="37">
        <v>214</v>
      </c>
      <c r="T57" s="37" t="str">
        <f t="shared" si="13"/>
        <v>214XA.300</v>
      </c>
      <c r="U57" s="37" t="str">
        <f t="shared" si="2"/>
        <v>Conspecifics-graellsiiXgraellsii-AlbaXAlba</v>
      </c>
      <c r="V57" s="37">
        <v>3</v>
      </c>
      <c r="W57" s="37">
        <v>3</v>
      </c>
      <c r="X57" s="37">
        <v>408</v>
      </c>
      <c r="Y57" s="37">
        <v>0</v>
      </c>
      <c r="Z57" s="37">
        <v>295</v>
      </c>
      <c r="AA57" s="37">
        <v>1</v>
      </c>
      <c r="AB57" s="37">
        <v>248</v>
      </c>
      <c r="AC57" s="37">
        <v>1</v>
      </c>
      <c r="AD57" s="37">
        <v>951</v>
      </c>
      <c r="AE57" s="37">
        <v>2</v>
      </c>
      <c r="AF57" s="40">
        <f t="shared" si="17"/>
        <v>953</v>
      </c>
      <c r="AG57" s="68">
        <f t="shared" si="18"/>
        <v>317.66666666666669</v>
      </c>
      <c r="AH57" s="39">
        <f t="shared" si="19"/>
        <v>0.99790136411332631</v>
      </c>
      <c r="AI57" s="39"/>
      <c r="AJ57" s="38"/>
      <c r="AK57" s="38"/>
      <c r="AL57" s="38"/>
      <c r="AM57" s="38"/>
    </row>
    <row r="58" spans="1:39" ht="15.75" x14ac:dyDescent="0.25">
      <c r="A58" s="37" t="s">
        <v>244</v>
      </c>
      <c r="B58" s="37">
        <v>2002</v>
      </c>
      <c r="C58" s="37" t="s">
        <v>38</v>
      </c>
      <c r="D58" s="37" t="s">
        <v>700</v>
      </c>
      <c r="E58" s="37" t="s">
        <v>60</v>
      </c>
      <c r="F58" s="37" t="s">
        <v>40</v>
      </c>
      <c r="G58" s="37" t="s">
        <v>247</v>
      </c>
      <c r="H58" s="37" t="s">
        <v>247</v>
      </c>
      <c r="I58" s="37" t="s">
        <v>43</v>
      </c>
      <c r="J58" s="37" t="s">
        <v>60</v>
      </c>
      <c r="K58" s="37" t="s">
        <v>40</v>
      </c>
      <c r="L58" s="37" t="s">
        <v>247</v>
      </c>
      <c r="M58" s="37" t="s">
        <v>247</v>
      </c>
      <c r="N58" s="37" t="s">
        <v>248</v>
      </c>
      <c r="O58" s="37" t="s">
        <v>364</v>
      </c>
      <c r="P58" s="37" t="str">
        <f t="shared" si="12"/>
        <v>F0-graellsiiXgraellsii</v>
      </c>
      <c r="Q58" s="37">
        <v>2003</v>
      </c>
      <c r="R58" s="37" t="s">
        <v>532</v>
      </c>
      <c r="S58" s="37">
        <v>265</v>
      </c>
      <c r="T58" s="37" t="str">
        <f t="shared" si="13"/>
        <v>265XA.301</v>
      </c>
      <c r="U58" s="37" t="str">
        <f t="shared" si="2"/>
        <v>Conspecifics-graellsiiXgraellsii-AlbaXAlba</v>
      </c>
      <c r="V58" s="37">
        <v>3</v>
      </c>
      <c r="W58" s="37">
        <v>2</v>
      </c>
      <c r="X58" s="37">
        <v>413</v>
      </c>
      <c r="Y58" s="37">
        <v>7</v>
      </c>
      <c r="Z58" s="37">
        <v>77</v>
      </c>
      <c r="AA58" s="37">
        <v>0</v>
      </c>
      <c r="AB58" s="37">
        <v>0</v>
      </c>
      <c r="AC58" s="37">
        <v>0</v>
      </c>
      <c r="AD58" s="37">
        <v>490</v>
      </c>
      <c r="AE58" s="37">
        <v>7</v>
      </c>
      <c r="AF58" s="40">
        <f t="shared" si="17"/>
        <v>497</v>
      </c>
      <c r="AG58" s="68">
        <f t="shared" si="18"/>
        <v>165.66666666666666</v>
      </c>
      <c r="AH58" s="39">
        <f t="shared" si="19"/>
        <v>0.9859154929577465</v>
      </c>
      <c r="AI58" s="39"/>
      <c r="AJ58" s="38"/>
      <c r="AK58" s="38"/>
      <c r="AL58" s="38"/>
      <c r="AM58" s="38"/>
    </row>
    <row r="59" spans="1:39" ht="15.75" x14ac:dyDescent="0.25">
      <c r="A59" s="37" t="s">
        <v>244</v>
      </c>
      <c r="B59" s="37">
        <v>2002</v>
      </c>
      <c r="C59" s="37" t="s">
        <v>38</v>
      </c>
      <c r="D59" s="37" t="s">
        <v>700</v>
      </c>
      <c r="E59" s="37" t="s">
        <v>60</v>
      </c>
      <c r="F59" s="37" t="s">
        <v>40</v>
      </c>
      <c r="G59" s="37" t="s">
        <v>247</v>
      </c>
      <c r="H59" s="37" t="s">
        <v>247</v>
      </c>
      <c r="I59" s="37" t="s">
        <v>41</v>
      </c>
      <c r="J59" s="37" t="s">
        <v>60</v>
      </c>
      <c r="K59" s="37" t="s">
        <v>40</v>
      </c>
      <c r="L59" s="37" t="s">
        <v>247</v>
      </c>
      <c r="M59" s="37" t="s">
        <v>247</v>
      </c>
      <c r="N59" s="37" t="s">
        <v>248</v>
      </c>
      <c r="O59" s="37" t="s">
        <v>364</v>
      </c>
      <c r="P59" s="37" t="str">
        <f t="shared" si="12"/>
        <v>F0-graellsiiXgraellsii</v>
      </c>
      <c r="Q59" s="37">
        <v>2003</v>
      </c>
      <c r="R59" s="37" t="s">
        <v>527</v>
      </c>
      <c r="S59" s="37">
        <v>271</v>
      </c>
      <c r="T59" s="37" t="str">
        <f t="shared" si="13"/>
        <v>271XA.255</v>
      </c>
      <c r="U59" s="37" t="str">
        <f t="shared" si="2"/>
        <v>Conspecifics-graellsiiXgraellsii-AlbaXAlba</v>
      </c>
      <c r="V59" s="37">
        <v>3</v>
      </c>
      <c r="W59" s="37">
        <v>3</v>
      </c>
      <c r="X59" s="37">
        <v>487</v>
      </c>
      <c r="Y59" s="37">
        <v>14</v>
      </c>
      <c r="Z59" s="37">
        <v>110</v>
      </c>
      <c r="AA59" s="37">
        <v>1</v>
      </c>
      <c r="AB59" s="37">
        <v>134</v>
      </c>
      <c r="AC59" s="37">
        <v>3</v>
      </c>
      <c r="AD59" s="37">
        <v>731</v>
      </c>
      <c r="AE59" s="37">
        <v>18</v>
      </c>
      <c r="AF59" s="40">
        <f t="shared" si="17"/>
        <v>749</v>
      </c>
      <c r="AG59" s="68">
        <f t="shared" si="18"/>
        <v>249.66666666666666</v>
      </c>
      <c r="AH59" s="39">
        <f t="shared" si="19"/>
        <v>0.97596795727636854</v>
      </c>
      <c r="AI59" s="39"/>
      <c r="AJ59" s="38"/>
      <c r="AK59" s="38"/>
      <c r="AL59" s="38"/>
      <c r="AM59" s="38"/>
    </row>
    <row r="60" spans="1:39" ht="15.75" x14ac:dyDescent="0.25">
      <c r="A60" s="37" t="s">
        <v>244</v>
      </c>
      <c r="B60" s="37">
        <v>2002</v>
      </c>
      <c r="C60" s="37" t="s">
        <v>38</v>
      </c>
      <c r="D60" s="37" t="s">
        <v>700</v>
      </c>
      <c r="E60" s="37" t="s">
        <v>60</v>
      </c>
      <c r="F60" s="37" t="s">
        <v>40</v>
      </c>
      <c r="G60" s="37" t="s">
        <v>247</v>
      </c>
      <c r="H60" s="37" t="s">
        <v>247</v>
      </c>
      <c r="I60" s="37" t="s">
        <v>41</v>
      </c>
      <c r="J60" s="37" t="s">
        <v>60</v>
      </c>
      <c r="K60" s="37" t="s">
        <v>40</v>
      </c>
      <c r="L60" s="37" t="s">
        <v>247</v>
      </c>
      <c r="M60" s="37" t="s">
        <v>247</v>
      </c>
      <c r="N60" s="37" t="s">
        <v>248</v>
      </c>
      <c r="O60" s="37" t="s">
        <v>364</v>
      </c>
      <c r="P60" s="37" t="str">
        <f t="shared" si="12"/>
        <v>F0-graellsiiXgraellsii</v>
      </c>
      <c r="Q60" s="37">
        <v>2003</v>
      </c>
      <c r="R60" s="37" t="s">
        <v>528</v>
      </c>
      <c r="S60" s="37">
        <v>272</v>
      </c>
      <c r="T60" s="37" t="str">
        <f t="shared" si="13"/>
        <v>272XA.257</v>
      </c>
      <c r="U60" s="37" t="str">
        <f t="shared" si="2"/>
        <v>Conspecifics-graellsiiXgraellsii-AlbaXAlba</v>
      </c>
      <c r="V60" s="37">
        <v>3</v>
      </c>
      <c r="W60" s="37">
        <v>3</v>
      </c>
      <c r="X60" s="37">
        <v>731</v>
      </c>
      <c r="Y60" s="37">
        <v>20</v>
      </c>
      <c r="Z60" s="37">
        <v>107</v>
      </c>
      <c r="AA60" s="37">
        <v>0</v>
      </c>
      <c r="AB60" s="37">
        <v>202</v>
      </c>
      <c r="AC60" s="37">
        <v>1</v>
      </c>
      <c r="AD60" s="37">
        <v>1040</v>
      </c>
      <c r="AE60" s="37">
        <v>21</v>
      </c>
      <c r="AF60" s="40">
        <f t="shared" si="17"/>
        <v>1061</v>
      </c>
      <c r="AG60" s="68">
        <f t="shared" si="18"/>
        <v>353.66666666666669</v>
      </c>
      <c r="AH60" s="39">
        <f t="shared" si="19"/>
        <v>0.98020735155513672</v>
      </c>
      <c r="AI60" s="39"/>
      <c r="AJ60" s="38"/>
      <c r="AK60" s="38"/>
      <c r="AL60" s="38"/>
      <c r="AM60" s="38"/>
    </row>
    <row r="61" spans="1:39" ht="15.75" x14ac:dyDescent="0.25">
      <c r="A61" s="37" t="s">
        <v>244</v>
      </c>
      <c r="B61" s="37">
        <v>2002</v>
      </c>
      <c r="C61" s="37" t="s">
        <v>38</v>
      </c>
      <c r="D61" s="37" t="s">
        <v>700</v>
      </c>
      <c r="E61" s="37" t="s">
        <v>60</v>
      </c>
      <c r="F61" s="37" t="s">
        <v>40</v>
      </c>
      <c r="G61" s="37" t="s">
        <v>247</v>
      </c>
      <c r="H61" s="37" t="s">
        <v>247</v>
      </c>
      <c r="I61" s="37" t="s">
        <v>41</v>
      </c>
      <c r="J61" s="37" t="s">
        <v>60</v>
      </c>
      <c r="K61" s="37" t="s">
        <v>40</v>
      </c>
      <c r="L61" s="37" t="s">
        <v>247</v>
      </c>
      <c r="M61" s="37" t="s">
        <v>247</v>
      </c>
      <c r="N61" s="37" t="s">
        <v>248</v>
      </c>
      <c r="O61" s="37" t="s">
        <v>364</v>
      </c>
      <c r="P61" s="37" t="str">
        <f t="shared" si="12"/>
        <v>F0-graellsiiXgraellsii</v>
      </c>
      <c r="Q61" s="37">
        <v>2003</v>
      </c>
      <c r="R61" s="37" t="s">
        <v>530</v>
      </c>
      <c r="S61" s="37">
        <v>414</v>
      </c>
      <c r="T61" s="37" t="str">
        <f t="shared" si="13"/>
        <v>414XA.285</v>
      </c>
      <c r="U61" s="37" t="str">
        <f t="shared" si="2"/>
        <v>Conspecifics-graellsiiXgraellsii-AlbaXAlba</v>
      </c>
      <c r="V61" s="37">
        <v>3</v>
      </c>
      <c r="W61" s="37">
        <v>3</v>
      </c>
      <c r="X61" s="37">
        <v>338</v>
      </c>
      <c r="Y61" s="37">
        <v>12</v>
      </c>
      <c r="Z61" s="37">
        <v>173</v>
      </c>
      <c r="AA61" s="37">
        <v>2</v>
      </c>
      <c r="AB61" s="37">
        <v>123</v>
      </c>
      <c r="AC61" s="37">
        <v>3</v>
      </c>
      <c r="AD61" s="37">
        <v>634</v>
      </c>
      <c r="AE61" s="37">
        <v>17</v>
      </c>
      <c r="AF61" s="40">
        <f t="shared" si="17"/>
        <v>651</v>
      </c>
      <c r="AG61" s="68">
        <f t="shared" si="18"/>
        <v>217</v>
      </c>
      <c r="AH61" s="39">
        <f t="shared" si="19"/>
        <v>0.97388632872503844</v>
      </c>
      <c r="AI61" s="39"/>
      <c r="AJ61" s="38"/>
      <c r="AK61" s="38"/>
      <c r="AL61" s="38"/>
      <c r="AM61" s="38"/>
    </row>
    <row r="62" spans="1:39" ht="15.75" x14ac:dyDescent="0.25">
      <c r="A62" s="37" t="s">
        <v>254</v>
      </c>
      <c r="B62" s="37">
        <v>2015</v>
      </c>
      <c r="C62" s="37" t="s">
        <v>38</v>
      </c>
      <c r="D62" s="37" t="s">
        <v>701</v>
      </c>
      <c r="E62" s="37" t="s">
        <v>60</v>
      </c>
      <c r="F62" s="37" t="s">
        <v>40</v>
      </c>
      <c r="G62" s="37" t="s">
        <v>123</v>
      </c>
      <c r="H62" s="37" t="s">
        <v>123</v>
      </c>
      <c r="I62" s="37" t="s">
        <v>253</v>
      </c>
      <c r="J62" s="37" t="s">
        <v>39</v>
      </c>
      <c r="K62" s="37" t="s">
        <v>40</v>
      </c>
      <c r="L62" s="37" t="s">
        <v>257</v>
      </c>
      <c r="M62" s="37" t="s">
        <v>257</v>
      </c>
      <c r="N62" s="44" t="s">
        <v>245</v>
      </c>
      <c r="O62" s="37" t="s">
        <v>346</v>
      </c>
      <c r="P62" s="37" t="str">
        <f t="shared" si="12"/>
        <v>F0-elegansXgraellsii</v>
      </c>
      <c r="Q62" s="42">
        <v>42552</v>
      </c>
      <c r="R62" s="37" t="s">
        <v>467</v>
      </c>
      <c r="S62" s="37" t="s">
        <v>119</v>
      </c>
      <c r="T62" s="37" t="str">
        <f t="shared" si="13"/>
        <v>A.30XB.48</v>
      </c>
      <c r="U62" s="37" t="str">
        <f t="shared" si="2"/>
        <v>Heterospecifics-elegansXgraellsii-BelgiumXCachadas</v>
      </c>
      <c r="V62" s="37">
        <v>3</v>
      </c>
      <c r="W62" s="37">
        <v>3</v>
      </c>
      <c r="X62" s="37">
        <v>0</v>
      </c>
      <c r="Y62" s="37">
        <v>22</v>
      </c>
      <c r="Z62" s="37">
        <v>0</v>
      </c>
      <c r="AA62" s="37">
        <v>42</v>
      </c>
      <c r="AB62" s="37">
        <v>0</v>
      </c>
      <c r="AC62" s="37">
        <v>19</v>
      </c>
      <c r="AD62" s="45">
        <v>0</v>
      </c>
      <c r="AE62" s="45">
        <v>83</v>
      </c>
      <c r="AF62" s="40">
        <f t="shared" si="17"/>
        <v>83</v>
      </c>
      <c r="AG62" s="68">
        <f t="shared" si="18"/>
        <v>27.666666666666668</v>
      </c>
      <c r="AH62" s="39">
        <f t="shared" si="19"/>
        <v>0</v>
      </c>
      <c r="AI62" s="39"/>
      <c r="AJ62" s="38"/>
      <c r="AK62" s="38"/>
      <c r="AL62" s="38"/>
      <c r="AM62" s="38"/>
    </row>
    <row r="63" spans="1:39" ht="15.75" x14ac:dyDescent="0.25">
      <c r="A63" s="37" t="s">
        <v>254</v>
      </c>
      <c r="B63" s="37">
        <v>2015</v>
      </c>
      <c r="C63" s="37" t="s">
        <v>38</v>
      </c>
      <c r="D63" s="37" t="s">
        <v>701</v>
      </c>
      <c r="E63" s="37" t="s">
        <v>60</v>
      </c>
      <c r="F63" s="37" t="s">
        <v>40</v>
      </c>
      <c r="G63" s="37" t="s">
        <v>123</v>
      </c>
      <c r="H63" s="37" t="s">
        <v>123</v>
      </c>
      <c r="I63" s="37" t="s">
        <v>253</v>
      </c>
      <c r="J63" s="37" t="s">
        <v>39</v>
      </c>
      <c r="K63" s="37" t="s">
        <v>40</v>
      </c>
      <c r="L63" s="37" t="s">
        <v>257</v>
      </c>
      <c r="M63" s="37" t="s">
        <v>257</v>
      </c>
      <c r="N63" s="44" t="s">
        <v>245</v>
      </c>
      <c r="O63" s="37" t="s">
        <v>346</v>
      </c>
      <c r="P63" s="37" t="str">
        <f t="shared" si="12"/>
        <v>F0-elegansXgraellsii</v>
      </c>
      <c r="Q63" s="42">
        <v>42549</v>
      </c>
      <c r="R63" s="37" t="s">
        <v>75</v>
      </c>
      <c r="S63" s="37" t="s">
        <v>225</v>
      </c>
      <c r="T63" s="37" t="str">
        <f t="shared" si="13"/>
        <v>A.10XB.7</v>
      </c>
      <c r="U63" s="37" t="str">
        <f t="shared" si="2"/>
        <v>Heterospecifics-elegansXgraellsii-BelgiumXCachadas</v>
      </c>
      <c r="V63" s="37">
        <v>3</v>
      </c>
      <c r="W63" s="43">
        <v>1</v>
      </c>
      <c r="X63" s="37">
        <v>0</v>
      </c>
      <c r="Y63" s="37">
        <v>0</v>
      </c>
      <c r="Z63" s="37">
        <v>0</v>
      </c>
      <c r="AA63" s="37">
        <v>0</v>
      </c>
      <c r="AB63" s="37">
        <v>0</v>
      </c>
      <c r="AC63" s="37">
        <v>24</v>
      </c>
      <c r="AD63" s="45">
        <v>0</v>
      </c>
      <c r="AE63" s="45">
        <v>24</v>
      </c>
      <c r="AF63" s="40">
        <f t="shared" si="17"/>
        <v>24</v>
      </c>
      <c r="AG63" s="68">
        <f t="shared" si="18"/>
        <v>8</v>
      </c>
      <c r="AH63" s="39">
        <f t="shared" si="19"/>
        <v>0</v>
      </c>
      <c r="AI63" s="39"/>
      <c r="AJ63" s="38"/>
      <c r="AK63" s="38"/>
      <c r="AL63" s="38"/>
      <c r="AM63" s="38"/>
    </row>
    <row r="64" spans="1:39" ht="15.75" x14ac:dyDescent="0.25">
      <c r="A64" s="37" t="s">
        <v>254</v>
      </c>
      <c r="B64" s="37">
        <v>2015</v>
      </c>
      <c r="C64" s="37" t="s">
        <v>38</v>
      </c>
      <c r="D64" s="37" t="s">
        <v>700</v>
      </c>
      <c r="E64" s="37" t="s">
        <v>39</v>
      </c>
      <c r="F64" s="37" t="s">
        <v>40</v>
      </c>
      <c r="G64" s="37" t="s">
        <v>256</v>
      </c>
      <c r="H64" s="37" t="s">
        <v>256</v>
      </c>
      <c r="I64" s="37" t="s">
        <v>258</v>
      </c>
      <c r="J64" s="37" t="s">
        <v>39</v>
      </c>
      <c r="K64" s="37" t="s">
        <v>40</v>
      </c>
      <c r="L64" s="37" t="s">
        <v>257</v>
      </c>
      <c r="M64" s="37" t="s">
        <v>257</v>
      </c>
      <c r="N64" s="44" t="s">
        <v>249</v>
      </c>
      <c r="O64" s="37" t="s">
        <v>377</v>
      </c>
      <c r="P64" s="37" t="str">
        <f t="shared" si="12"/>
        <v>F0-elegansXelegans</v>
      </c>
      <c r="Q64" s="42">
        <v>42548</v>
      </c>
      <c r="R64" s="37" t="s">
        <v>136</v>
      </c>
      <c r="S64" s="37" t="s">
        <v>225</v>
      </c>
      <c r="T64" s="37" t="str">
        <f t="shared" si="13"/>
        <v>A.10XC.1</v>
      </c>
      <c r="U64" s="37" t="str">
        <f t="shared" si="2"/>
        <v>Conspecifics-elegansXelegans-BelgiumXSweden</v>
      </c>
      <c r="V64" s="37">
        <v>3</v>
      </c>
      <c r="W64" s="41">
        <v>3</v>
      </c>
      <c r="X64" s="41">
        <v>645</v>
      </c>
      <c r="Y64" s="41">
        <v>17</v>
      </c>
      <c r="Z64" s="41">
        <v>84</v>
      </c>
      <c r="AA64" s="41">
        <v>7</v>
      </c>
      <c r="AB64" s="41">
        <v>49</v>
      </c>
      <c r="AC64" s="41">
        <v>16</v>
      </c>
      <c r="AD64" s="40">
        <v>778</v>
      </c>
      <c r="AE64" s="40">
        <v>40</v>
      </c>
      <c r="AF64" s="40">
        <f t="shared" si="17"/>
        <v>818</v>
      </c>
      <c r="AG64" s="68">
        <f t="shared" si="18"/>
        <v>272.66666666666669</v>
      </c>
      <c r="AH64" s="39">
        <f t="shared" si="19"/>
        <v>0.9511002444987775</v>
      </c>
      <c r="AI64" s="39"/>
      <c r="AJ64" s="38"/>
      <c r="AK64" s="38"/>
      <c r="AL64" s="38"/>
      <c r="AM64" s="38"/>
    </row>
    <row r="65" spans="1:39" ht="15.75" x14ac:dyDescent="0.25">
      <c r="A65" s="37" t="s">
        <v>264</v>
      </c>
      <c r="B65" s="37">
        <v>2015</v>
      </c>
      <c r="C65" s="37" t="s">
        <v>46</v>
      </c>
      <c r="D65" s="37" t="s">
        <v>701</v>
      </c>
      <c r="E65" s="37" t="s">
        <v>39</v>
      </c>
      <c r="F65" s="37" t="s">
        <v>40</v>
      </c>
      <c r="G65" s="37" t="s">
        <v>461</v>
      </c>
      <c r="H65" s="37" t="s">
        <v>461</v>
      </c>
      <c r="I65" s="37" t="s">
        <v>259</v>
      </c>
      <c r="J65" s="37" t="s">
        <v>60</v>
      </c>
      <c r="K65" s="37" t="s">
        <v>40</v>
      </c>
      <c r="L65" s="37" t="s">
        <v>123</v>
      </c>
      <c r="M65" s="37" t="s">
        <v>123</v>
      </c>
      <c r="N65" s="37" t="s">
        <v>246</v>
      </c>
      <c r="O65" s="37" t="s">
        <v>344</v>
      </c>
      <c r="P65" s="37" t="str">
        <f t="shared" si="12"/>
        <v>F1-graellsiiXelegans</v>
      </c>
      <c r="Q65" s="42">
        <v>42654</v>
      </c>
      <c r="R65" s="37" t="s">
        <v>502</v>
      </c>
      <c r="S65" s="37" t="s">
        <v>67</v>
      </c>
      <c r="T65" s="37" t="str">
        <f t="shared" si="13"/>
        <v>A.13XL.18</v>
      </c>
      <c r="U65" s="37" t="str">
        <f t="shared" si="2"/>
        <v>Heterospecifics-graellsiiXelegans-CachadasXMaraixDorx</v>
      </c>
      <c r="V65" s="37">
        <v>3</v>
      </c>
      <c r="W65" s="37">
        <v>2</v>
      </c>
      <c r="X65" s="37">
        <v>60</v>
      </c>
      <c r="Y65" s="37">
        <v>320</v>
      </c>
      <c r="Z65" s="37">
        <v>0</v>
      </c>
      <c r="AA65" s="37">
        <v>0</v>
      </c>
      <c r="AB65" s="37">
        <v>0</v>
      </c>
      <c r="AC65" s="37">
        <v>121</v>
      </c>
      <c r="AD65" s="45">
        <v>60</v>
      </c>
      <c r="AE65" s="45">
        <v>441</v>
      </c>
      <c r="AF65" s="40">
        <f t="shared" si="17"/>
        <v>501</v>
      </c>
      <c r="AG65" s="68">
        <f t="shared" si="18"/>
        <v>167</v>
      </c>
      <c r="AH65" s="39">
        <f t="shared" si="19"/>
        <v>0.11976047904191617</v>
      </c>
      <c r="AI65" s="39"/>
      <c r="AJ65" s="38"/>
      <c r="AK65" s="38"/>
      <c r="AL65" s="38"/>
      <c r="AM65" s="38"/>
    </row>
    <row r="66" spans="1:39" ht="15.75" x14ac:dyDescent="0.25">
      <c r="A66" s="37" t="s">
        <v>254</v>
      </c>
      <c r="B66" s="37">
        <v>2015</v>
      </c>
      <c r="C66" s="37" t="s">
        <v>38</v>
      </c>
      <c r="D66" s="37" t="s">
        <v>700</v>
      </c>
      <c r="E66" s="37" t="s">
        <v>39</v>
      </c>
      <c r="F66" s="37" t="s">
        <v>40</v>
      </c>
      <c r="G66" s="37" t="s">
        <v>256</v>
      </c>
      <c r="H66" s="37" t="s">
        <v>256</v>
      </c>
      <c r="I66" s="37" t="s">
        <v>258</v>
      </c>
      <c r="J66" s="37" t="s">
        <v>39</v>
      </c>
      <c r="K66" s="37" t="s">
        <v>40</v>
      </c>
      <c r="L66" s="37" t="s">
        <v>257</v>
      </c>
      <c r="M66" s="37" t="s">
        <v>257</v>
      </c>
      <c r="N66" s="44" t="s">
        <v>249</v>
      </c>
      <c r="O66" s="37" t="s">
        <v>377</v>
      </c>
      <c r="P66" s="37" t="str">
        <f t="shared" ref="P66:P97" si="20">CONCATENATE(C66,"-",O66)</f>
        <v>F0-elegansXelegans</v>
      </c>
      <c r="Q66" s="42">
        <v>42550</v>
      </c>
      <c r="R66" s="37" t="s">
        <v>124</v>
      </c>
      <c r="S66" s="37" t="s">
        <v>237</v>
      </c>
      <c r="T66" s="37" t="str">
        <f t="shared" ref="T66:T97" si="21">CONCATENATE(S66,"X",R66)</f>
        <v>A.19XC.10</v>
      </c>
      <c r="U66" s="37" t="str">
        <f t="shared" si="2"/>
        <v>Conspecifics-elegansXelegans-BelgiumXSweden</v>
      </c>
      <c r="V66" s="37">
        <v>3</v>
      </c>
      <c r="W66" s="41">
        <v>3</v>
      </c>
      <c r="X66" s="41">
        <v>568</v>
      </c>
      <c r="Y66" s="41">
        <v>19</v>
      </c>
      <c r="Z66" s="41">
        <v>330</v>
      </c>
      <c r="AA66" s="41">
        <v>37</v>
      </c>
      <c r="AB66" s="41">
        <v>244</v>
      </c>
      <c r="AC66" s="41">
        <v>22</v>
      </c>
      <c r="AD66" s="40">
        <v>1142</v>
      </c>
      <c r="AE66" s="40">
        <v>78</v>
      </c>
      <c r="AF66" s="40">
        <f t="shared" si="17"/>
        <v>1220</v>
      </c>
      <c r="AG66" s="68">
        <f t="shared" si="18"/>
        <v>406.66666666666669</v>
      </c>
      <c r="AH66" s="39">
        <f t="shared" si="19"/>
        <v>0.93606557377049182</v>
      </c>
      <c r="AI66" s="39"/>
      <c r="AJ66" s="38"/>
      <c r="AK66" s="38"/>
      <c r="AL66" s="38"/>
      <c r="AM66" s="38"/>
    </row>
    <row r="67" spans="1:39" ht="15.75" x14ac:dyDescent="0.25">
      <c r="A67" s="37" t="s">
        <v>254</v>
      </c>
      <c r="B67" s="37">
        <v>2015</v>
      </c>
      <c r="C67" s="37" t="s">
        <v>38</v>
      </c>
      <c r="D67" s="37" t="s">
        <v>700</v>
      </c>
      <c r="E67" s="37" t="s">
        <v>39</v>
      </c>
      <c r="F67" s="37" t="s">
        <v>40</v>
      </c>
      <c r="G67" s="37" t="s">
        <v>256</v>
      </c>
      <c r="H67" s="37" t="s">
        <v>256</v>
      </c>
      <c r="I67" s="37" t="s">
        <v>253</v>
      </c>
      <c r="J67" s="37" t="s">
        <v>39</v>
      </c>
      <c r="K67" s="37" t="s">
        <v>40</v>
      </c>
      <c r="L67" s="37" t="s">
        <v>257</v>
      </c>
      <c r="M67" s="37" t="s">
        <v>257</v>
      </c>
      <c r="N67" s="44" t="s">
        <v>249</v>
      </c>
      <c r="O67" s="37" t="s">
        <v>377</v>
      </c>
      <c r="P67" s="37" t="str">
        <f t="shared" si="20"/>
        <v>F0-elegansXelegans</v>
      </c>
      <c r="Q67" s="42">
        <v>42549</v>
      </c>
      <c r="R67" s="37" t="s">
        <v>65</v>
      </c>
      <c r="S67" s="37" t="s">
        <v>72</v>
      </c>
      <c r="T67" s="37" t="str">
        <f t="shared" si="21"/>
        <v>A.2XA.12</v>
      </c>
      <c r="U67" s="37" t="str">
        <f t="shared" ref="U67:U130" si="22">_xlfn.CONCAT(D67,"-",O67,"-",M67,"X",H67)</f>
        <v>Conspecifics-elegansXelegans-BelgiumXSweden</v>
      </c>
      <c r="V67" s="37">
        <v>3</v>
      </c>
      <c r="W67" s="41">
        <v>3</v>
      </c>
      <c r="X67" s="41">
        <v>270</v>
      </c>
      <c r="Y67" s="41">
        <v>31</v>
      </c>
      <c r="Z67" s="41">
        <v>222</v>
      </c>
      <c r="AA67" s="41">
        <v>22</v>
      </c>
      <c r="AB67" s="41" t="s">
        <v>265</v>
      </c>
      <c r="AC67" s="41" t="s">
        <v>265</v>
      </c>
      <c r="AD67" s="40">
        <v>492</v>
      </c>
      <c r="AE67" s="40">
        <v>53</v>
      </c>
      <c r="AF67" s="40">
        <f t="shared" si="17"/>
        <v>545</v>
      </c>
      <c r="AG67" s="68">
        <f t="shared" si="18"/>
        <v>181.66666666666666</v>
      </c>
      <c r="AH67" s="39">
        <f t="shared" si="19"/>
        <v>0.9027522935779817</v>
      </c>
      <c r="AI67" s="39"/>
      <c r="AJ67" s="38"/>
      <c r="AK67" s="38"/>
      <c r="AL67" s="38"/>
      <c r="AM67" s="38"/>
    </row>
    <row r="68" spans="1:39" ht="15.75" x14ac:dyDescent="0.25">
      <c r="A68" s="37" t="s">
        <v>42</v>
      </c>
      <c r="B68" s="37">
        <v>2015</v>
      </c>
      <c r="C68" s="37" t="s">
        <v>38</v>
      </c>
      <c r="D68" s="37" t="s">
        <v>701</v>
      </c>
      <c r="E68" s="37" t="s">
        <v>60</v>
      </c>
      <c r="F68" s="37" t="s">
        <v>40</v>
      </c>
      <c r="G68" s="37" t="s">
        <v>123</v>
      </c>
      <c r="H68" s="37" t="s">
        <v>123</v>
      </c>
      <c r="I68" s="37" t="s">
        <v>253</v>
      </c>
      <c r="J68" s="37" t="s">
        <v>39</v>
      </c>
      <c r="K68" s="37" t="s">
        <v>40</v>
      </c>
      <c r="L68" s="37" t="s">
        <v>257</v>
      </c>
      <c r="M68" s="37" t="s">
        <v>257</v>
      </c>
      <c r="N68" s="44" t="s">
        <v>245</v>
      </c>
      <c r="O68" s="37" t="s">
        <v>346</v>
      </c>
      <c r="P68" s="37" t="str">
        <f t="shared" si="20"/>
        <v>F0-elegansXgraellsii</v>
      </c>
      <c r="Q68" s="42">
        <v>42548</v>
      </c>
      <c r="R68" s="37" t="s">
        <v>71</v>
      </c>
      <c r="S68" s="37" t="s">
        <v>72</v>
      </c>
      <c r="T68" s="37" t="str">
        <f t="shared" si="21"/>
        <v>A.2XB.2</v>
      </c>
      <c r="U68" s="37" t="str">
        <f t="shared" si="22"/>
        <v>Heterospecifics-elegansXgraellsii-BelgiumXCachadas</v>
      </c>
      <c r="V68" s="37">
        <v>3</v>
      </c>
      <c r="W68" s="37">
        <v>0</v>
      </c>
      <c r="X68" s="37">
        <v>0</v>
      </c>
      <c r="Y68" s="37">
        <v>0</v>
      </c>
      <c r="Z68" s="37">
        <v>0</v>
      </c>
      <c r="AA68" s="37">
        <v>0</v>
      </c>
      <c r="AB68" s="37">
        <v>0</v>
      </c>
      <c r="AC68" s="37">
        <v>0</v>
      </c>
      <c r="AD68" s="40">
        <v>0</v>
      </c>
      <c r="AE68" s="40">
        <v>0</v>
      </c>
      <c r="AF68" s="40" t="s">
        <v>6</v>
      </c>
      <c r="AG68" s="40" t="s">
        <v>6</v>
      </c>
      <c r="AH68" s="40" t="s">
        <v>6</v>
      </c>
      <c r="AI68" s="39"/>
      <c r="AJ68" s="38"/>
      <c r="AK68" s="38"/>
      <c r="AL68" s="38"/>
      <c r="AM68" s="38"/>
    </row>
    <row r="69" spans="1:39" ht="15.75" x14ac:dyDescent="0.25">
      <c r="A69" s="37" t="s">
        <v>254</v>
      </c>
      <c r="B69" s="37">
        <v>2015</v>
      </c>
      <c r="C69" s="37" t="s">
        <v>38</v>
      </c>
      <c r="D69" s="37" t="s">
        <v>700</v>
      </c>
      <c r="E69" s="37" t="s">
        <v>39</v>
      </c>
      <c r="F69" s="37" t="s">
        <v>40</v>
      </c>
      <c r="G69" s="37" t="s">
        <v>257</v>
      </c>
      <c r="H69" s="37" t="s">
        <v>257</v>
      </c>
      <c r="I69" s="37" t="s">
        <v>258</v>
      </c>
      <c r="J69" s="37" t="s">
        <v>39</v>
      </c>
      <c r="K69" s="37" t="s">
        <v>40</v>
      </c>
      <c r="L69" s="37" t="s">
        <v>257</v>
      </c>
      <c r="M69" s="37" t="s">
        <v>257</v>
      </c>
      <c r="N69" s="44" t="s">
        <v>249</v>
      </c>
      <c r="O69" s="37" t="s">
        <v>377</v>
      </c>
      <c r="P69" s="37" t="str">
        <f t="shared" si="20"/>
        <v>F0-elegansXelegans</v>
      </c>
      <c r="Q69" s="42">
        <v>42552</v>
      </c>
      <c r="R69" s="37" t="s">
        <v>78</v>
      </c>
      <c r="S69" s="37" t="s">
        <v>83</v>
      </c>
      <c r="T69" s="37" t="str">
        <f t="shared" si="21"/>
        <v>A.23XA.22</v>
      </c>
      <c r="U69" s="37" t="str">
        <f t="shared" si="22"/>
        <v>Conspecifics-elegansXelegans-BelgiumXBelgium</v>
      </c>
      <c r="V69" s="37">
        <v>3</v>
      </c>
      <c r="W69" s="41">
        <v>3</v>
      </c>
      <c r="X69" s="41">
        <v>553</v>
      </c>
      <c r="Y69" s="41">
        <v>33</v>
      </c>
      <c r="Z69" s="41">
        <v>61</v>
      </c>
      <c r="AA69" s="41">
        <v>3</v>
      </c>
      <c r="AB69" s="41">
        <v>298</v>
      </c>
      <c r="AC69" s="41">
        <v>9</v>
      </c>
      <c r="AD69" s="40">
        <v>912</v>
      </c>
      <c r="AE69" s="40">
        <v>45</v>
      </c>
      <c r="AF69" s="40">
        <f>AD69+AE69</f>
        <v>957</v>
      </c>
      <c r="AG69" s="68">
        <f>AF69/V69</f>
        <v>319</v>
      </c>
      <c r="AH69" s="39">
        <f>AD69/AF69</f>
        <v>0.95297805642633227</v>
      </c>
      <c r="AI69" s="39"/>
      <c r="AJ69" s="38"/>
      <c r="AK69" s="38"/>
      <c r="AL69" s="38"/>
      <c r="AM69" s="38"/>
    </row>
    <row r="70" spans="1:39" ht="15.75" x14ac:dyDescent="0.25">
      <c r="A70" s="37" t="s">
        <v>254</v>
      </c>
      <c r="B70" s="37">
        <v>2015</v>
      </c>
      <c r="C70" s="37" t="s">
        <v>38</v>
      </c>
      <c r="D70" s="37" t="s">
        <v>701</v>
      </c>
      <c r="E70" s="37" t="s">
        <v>60</v>
      </c>
      <c r="F70" s="37" t="s">
        <v>40</v>
      </c>
      <c r="G70" s="37" t="s">
        <v>123</v>
      </c>
      <c r="H70" s="37" t="s">
        <v>123</v>
      </c>
      <c r="I70" s="37" t="s">
        <v>259</v>
      </c>
      <c r="J70" s="37" t="s">
        <v>39</v>
      </c>
      <c r="K70" s="37" t="s">
        <v>40</v>
      </c>
      <c r="L70" s="37" t="s">
        <v>257</v>
      </c>
      <c r="M70" s="37" t="s">
        <v>257</v>
      </c>
      <c r="N70" s="44" t="s">
        <v>245</v>
      </c>
      <c r="O70" s="37" t="s">
        <v>346</v>
      </c>
      <c r="P70" s="37" t="str">
        <f t="shared" si="20"/>
        <v>F0-elegansXgraellsii</v>
      </c>
      <c r="Q70" s="42">
        <v>42552</v>
      </c>
      <c r="R70" s="37" t="s">
        <v>486</v>
      </c>
      <c r="S70" s="37" t="s">
        <v>109</v>
      </c>
      <c r="T70" s="37" t="str">
        <f t="shared" si="21"/>
        <v>A.25XB.54</v>
      </c>
      <c r="U70" s="37" t="str">
        <f t="shared" si="22"/>
        <v>Heterospecifics-elegansXgraellsii-BelgiumXCachadas</v>
      </c>
      <c r="V70" s="37">
        <v>2</v>
      </c>
      <c r="W70" s="37">
        <v>2</v>
      </c>
      <c r="X70" s="37">
        <v>0</v>
      </c>
      <c r="Y70" s="37">
        <v>14</v>
      </c>
      <c r="Z70" s="37">
        <v>0</v>
      </c>
      <c r="AA70" s="37">
        <v>28</v>
      </c>
      <c r="AB70" s="37"/>
      <c r="AC70" s="37"/>
      <c r="AD70" s="45">
        <v>0</v>
      </c>
      <c r="AE70" s="45">
        <v>42</v>
      </c>
      <c r="AF70" s="40">
        <f>AD70+AE70</f>
        <v>42</v>
      </c>
      <c r="AG70" s="68">
        <f>AF70/V70</f>
        <v>21</v>
      </c>
      <c r="AH70" s="39">
        <f>AD70/AF70</f>
        <v>0</v>
      </c>
      <c r="AI70" s="39"/>
      <c r="AJ70" s="38"/>
      <c r="AK70" s="38"/>
      <c r="AL70" s="38"/>
      <c r="AM70" s="38"/>
    </row>
    <row r="71" spans="1:39" ht="15.75" x14ac:dyDescent="0.25">
      <c r="A71" s="37" t="s">
        <v>254</v>
      </c>
      <c r="B71" s="37">
        <v>2015</v>
      </c>
      <c r="C71" s="37" t="s">
        <v>38</v>
      </c>
      <c r="D71" s="37" t="s">
        <v>701</v>
      </c>
      <c r="E71" s="37" t="s">
        <v>60</v>
      </c>
      <c r="F71" s="37" t="s">
        <v>40</v>
      </c>
      <c r="G71" s="37" t="s">
        <v>123</v>
      </c>
      <c r="H71" s="37" t="s">
        <v>123</v>
      </c>
      <c r="I71" s="37" t="s">
        <v>253</v>
      </c>
      <c r="J71" s="37" t="s">
        <v>39</v>
      </c>
      <c r="K71" s="37" t="s">
        <v>40</v>
      </c>
      <c r="L71" s="37" t="s">
        <v>257</v>
      </c>
      <c r="M71" s="37" t="s">
        <v>257</v>
      </c>
      <c r="N71" s="44" t="s">
        <v>245</v>
      </c>
      <c r="O71" s="37" t="s">
        <v>346</v>
      </c>
      <c r="P71" s="37" t="str">
        <f t="shared" si="20"/>
        <v>F0-elegansXgraellsii</v>
      </c>
      <c r="Q71" s="42">
        <v>42552</v>
      </c>
      <c r="R71" s="37" t="s">
        <v>129</v>
      </c>
      <c r="S71" s="37" t="s">
        <v>112</v>
      </c>
      <c r="T71" s="37" t="str">
        <f t="shared" si="21"/>
        <v>A.26XB.50</v>
      </c>
      <c r="U71" s="37" t="str">
        <f t="shared" si="22"/>
        <v>Heterospecifics-elegansXgraellsii-BelgiumXCachadas</v>
      </c>
      <c r="V71" s="37">
        <v>3</v>
      </c>
      <c r="W71" s="37">
        <v>2</v>
      </c>
      <c r="X71" s="37">
        <v>0</v>
      </c>
      <c r="Y71" s="37">
        <v>0</v>
      </c>
      <c r="Z71" s="37">
        <v>0</v>
      </c>
      <c r="AA71" s="37">
        <v>10</v>
      </c>
      <c r="AB71" s="37">
        <v>0</v>
      </c>
      <c r="AC71" s="37">
        <v>30</v>
      </c>
      <c r="AD71" s="45">
        <v>0</v>
      </c>
      <c r="AE71" s="45">
        <v>40</v>
      </c>
      <c r="AF71" s="40">
        <f>AD71+AE71</f>
        <v>40</v>
      </c>
      <c r="AG71" s="68">
        <f>AF71/V71</f>
        <v>13.333333333333334</v>
      </c>
      <c r="AH71" s="39">
        <f>AD71/AF71</f>
        <v>0</v>
      </c>
      <c r="AI71" s="39"/>
      <c r="AJ71" s="38"/>
      <c r="AK71" s="38"/>
      <c r="AL71" s="38"/>
      <c r="AM71" s="38"/>
    </row>
    <row r="72" spans="1:39" ht="15.75" x14ac:dyDescent="0.25">
      <c r="A72" s="37" t="s">
        <v>254</v>
      </c>
      <c r="B72" s="37">
        <v>2015</v>
      </c>
      <c r="C72" s="37" t="s">
        <v>38</v>
      </c>
      <c r="D72" s="37" t="s">
        <v>701</v>
      </c>
      <c r="E72" s="37" t="s">
        <v>60</v>
      </c>
      <c r="F72" s="37" t="s">
        <v>40</v>
      </c>
      <c r="G72" s="37" t="s">
        <v>123</v>
      </c>
      <c r="H72" s="37" t="s">
        <v>123</v>
      </c>
      <c r="I72" s="37" t="s">
        <v>253</v>
      </c>
      <c r="J72" s="37" t="s">
        <v>39</v>
      </c>
      <c r="K72" s="37" t="s">
        <v>40</v>
      </c>
      <c r="L72" s="37" t="s">
        <v>257</v>
      </c>
      <c r="M72" s="37" t="s">
        <v>257</v>
      </c>
      <c r="N72" s="44" t="s">
        <v>245</v>
      </c>
      <c r="O72" s="37" t="s">
        <v>346</v>
      </c>
      <c r="P72" s="37" t="str">
        <f t="shared" si="20"/>
        <v>F0-elegansXgraellsii</v>
      </c>
      <c r="Q72" s="42">
        <v>42553</v>
      </c>
      <c r="R72" s="37" t="s">
        <v>133</v>
      </c>
      <c r="S72" s="37" t="s">
        <v>112</v>
      </c>
      <c r="T72" s="37" t="str">
        <f t="shared" si="21"/>
        <v>A.26XB.55</v>
      </c>
      <c r="U72" s="37" t="str">
        <f t="shared" si="22"/>
        <v>Heterospecifics-elegansXgraellsii-BelgiumXCachadas</v>
      </c>
      <c r="V72" s="37">
        <v>1</v>
      </c>
      <c r="W72" s="37">
        <v>1</v>
      </c>
      <c r="X72" s="37">
        <v>0</v>
      </c>
      <c r="Y72" s="37">
        <v>40</v>
      </c>
      <c r="Z72" s="37"/>
      <c r="AA72" s="37"/>
      <c r="AB72" s="37"/>
      <c r="AC72" s="37"/>
      <c r="AD72" s="45">
        <v>0</v>
      </c>
      <c r="AE72" s="45">
        <v>40</v>
      </c>
      <c r="AF72" s="40">
        <f>AD72+AE72</f>
        <v>40</v>
      </c>
      <c r="AG72" s="68">
        <f>AF72/V72</f>
        <v>40</v>
      </c>
      <c r="AH72" s="39">
        <f>AD72/AF72</f>
        <v>0</v>
      </c>
      <c r="AI72" s="39"/>
      <c r="AJ72" s="38"/>
      <c r="AK72" s="38"/>
      <c r="AL72" s="38"/>
      <c r="AM72" s="38"/>
    </row>
    <row r="73" spans="1:39" ht="15.75" x14ac:dyDescent="0.25">
      <c r="A73" s="37" t="s">
        <v>254</v>
      </c>
      <c r="B73" s="37">
        <v>2015</v>
      </c>
      <c r="C73" s="37" t="s">
        <v>38</v>
      </c>
      <c r="D73" s="37" t="s">
        <v>700</v>
      </c>
      <c r="E73" s="37" t="s">
        <v>39</v>
      </c>
      <c r="F73" s="37" t="s">
        <v>40</v>
      </c>
      <c r="G73" s="37" t="s">
        <v>257</v>
      </c>
      <c r="H73" s="37" t="s">
        <v>257</v>
      </c>
      <c r="I73" s="37" t="s">
        <v>258</v>
      </c>
      <c r="J73" s="37" t="s">
        <v>39</v>
      </c>
      <c r="K73" s="37" t="s">
        <v>40</v>
      </c>
      <c r="L73" s="37" t="s">
        <v>257</v>
      </c>
      <c r="M73" s="37" t="s">
        <v>257</v>
      </c>
      <c r="N73" s="44" t="s">
        <v>249</v>
      </c>
      <c r="O73" s="37" t="s">
        <v>377</v>
      </c>
      <c r="P73" s="37" t="str">
        <f t="shared" si="20"/>
        <v>F0-elegansXelegans</v>
      </c>
      <c r="Q73" s="42">
        <v>42552</v>
      </c>
      <c r="R73" s="37" t="s">
        <v>118</v>
      </c>
      <c r="S73" s="37" t="s">
        <v>113</v>
      </c>
      <c r="T73" s="37" t="str">
        <f t="shared" si="21"/>
        <v>A.27XA.29</v>
      </c>
      <c r="U73" s="37" t="str">
        <f t="shared" si="22"/>
        <v>Conspecifics-elegansXelegans-BelgiumXBelgium</v>
      </c>
      <c r="V73" s="37">
        <v>3</v>
      </c>
      <c r="W73" s="41">
        <v>3</v>
      </c>
      <c r="X73" s="41">
        <v>328</v>
      </c>
      <c r="Y73" s="41">
        <v>40</v>
      </c>
      <c r="Z73" s="41">
        <v>75</v>
      </c>
      <c r="AA73" s="41">
        <v>24</v>
      </c>
      <c r="AB73" s="41">
        <v>134</v>
      </c>
      <c r="AC73" s="41">
        <v>41</v>
      </c>
      <c r="AD73" s="40">
        <v>537</v>
      </c>
      <c r="AE73" s="40">
        <v>105</v>
      </c>
      <c r="AF73" s="40">
        <f>AD73+AE73</f>
        <v>642</v>
      </c>
      <c r="AG73" s="68">
        <f>AF73/V73</f>
        <v>214</v>
      </c>
      <c r="AH73" s="39">
        <f>AD73/AF73</f>
        <v>0.83644859813084116</v>
      </c>
      <c r="AI73" s="39"/>
      <c r="AJ73" s="38"/>
      <c r="AK73" s="38"/>
      <c r="AL73" s="38"/>
      <c r="AM73" s="38"/>
    </row>
    <row r="74" spans="1:39" ht="15.75" x14ac:dyDescent="0.25">
      <c r="A74" s="37" t="s">
        <v>254</v>
      </c>
      <c r="B74" s="37">
        <v>2015</v>
      </c>
      <c r="C74" s="37" t="s">
        <v>38</v>
      </c>
      <c r="D74" s="37" t="s">
        <v>701</v>
      </c>
      <c r="E74" s="37" t="s">
        <v>60</v>
      </c>
      <c r="F74" s="37" t="s">
        <v>40</v>
      </c>
      <c r="G74" s="37" t="s">
        <v>123</v>
      </c>
      <c r="H74" s="37" t="s">
        <v>123</v>
      </c>
      <c r="I74" s="37" t="s">
        <v>253</v>
      </c>
      <c r="J74" s="37" t="s">
        <v>39</v>
      </c>
      <c r="K74" s="37" t="s">
        <v>40</v>
      </c>
      <c r="L74" s="37" t="s">
        <v>257</v>
      </c>
      <c r="M74" s="37" t="s">
        <v>257</v>
      </c>
      <c r="N74" s="44" t="s">
        <v>245</v>
      </c>
      <c r="O74" s="37" t="s">
        <v>346</v>
      </c>
      <c r="P74" s="37" t="str">
        <f t="shared" si="20"/>
        <v>F0-elegansXgraellsii</v>
      </c>
      <c r="Q74" s="42">
        <v>42551</v>
      </c>
      <c r="R74" s="37" t="s">
        <v>483</v>
      </c>
      <c r="S74" s="37" t="s">
        <v>113</v>
      </c>
      <c r="T74" s="37" t="str">
        <f t="shared" si="21"/>
        <v>A.27XB.29</v>
      </c>
      <c r="U74" s="37" t="str">
        <f t="shared" si="22"/>
        <v>Heterospecifics-elegansXgraellsii-BelgiumXCachadas</v>
      </c>
      <c r="V74" s="37">
        <v>3</v>
      </c>
      <c r="W74" s="37">
        <v>0</v>
      </c>
      <c r="X74" s="37">
        <v>0</v>
      </c>
      <c r="Y74" s="37">
        <v>0</v>
      </c>
      <c r="Z74" s="37">
        <v>0</v>
      </c>
      <c r="AA74" s="37">
        <v>0</v>
      </c>
      <c r="AB74" s="37">
        <v>0</v>
      </c>
      <c r="AC74" s="37">
        <v>0</v>
      </c>
      <c r="AD74" s="40">
        <v>0</v>
      </c>
      <c r="AE74" s="40">
        <v>0</v>
      </c>
      <c r="AF74" s="40" t="s">
        <v>6</v>
      </c>
      <c r="AG74" s="40" t="s">
        <v>6</v>
      </c>
      <c r="AH74" s="40" t="s">
        <v>6</v>
      </c>
      <c r="AI74" s="39"/>
      <c r="AJ74" s="38"/>
      <c r="AK74" s="38"/>
      <c r="AL74" s="38"/>
      <c r="AM74" s="38"/>
    </row>
    <row r="75" spans="1:39" ht="15.75" x14ac:dyDescent="0.25">
      <c r="A75" s="37" t="s">
        <v>254</v>
      </c>
      <c r="B75" s="37">
        <v>2015</v>
      </c>
      <c r="C75" s="37" t="s">
        <v>38</v>
      </c>
      <c r="D75" s="37" t="s">
        <v>701</v>
      </c>
      <c r="E75" s="37" t="s">
        <v>60</v>
      </c>
      <c r="F75" s="37" t="s">
        <v>40</v>
      </c>
      <c r="G75" s="37" t="s">
        <v>123</v>
      </c>
      <c r="H75" s="37" t="s">
        <v>123</v>
      </c>
      <c r="I75" s="37" t="s">
        <v>258</v>
      </c>
      <c r="J75" s="37" t="s">
        <v>39</v>
      </c>
      <c r="K75" s="37" t="s">
        <v>40</v>
      </c>
      <c r="L75" s="37" t="s">
        <v>257</v>
      </c>
      <c r="M75" s="37" t="s">
        <v>257</v>
      </c>
      <c r="N75" s="44" t="s">
        <v>245</v>
      </c>
      <c r="O75" s="37" t="s">
        <v>346</v>
      </c>
      <c r="P75" s="37" t="str">
        <f t="shared" si="20"/>
        <v>F0-elegansXgraellsii</v>
      </c>
      <c r="Q75" s="42">
        <v>42557</v>
      </c>
      <c r="R75" s="37" t="s">
        <v>490</v>
      </c>
      <c r="S75" s="37" t="s">
        <v>489</v>
      </c>
      <c r="T75" s="37" t="str">
        <f t="shared" si="21"/>
        <v>A.32XB.74</v>
      </c>
      <c r="U75" s="37" t="str">
        <f t="shared" si="22"/>
        <v>Heterospecifics-elegansXgraellsii-BelgiumXCachadas</v>
      </c>
      <c r="V75" s="37">
        <v>1</v>
      </c>
      <c r="W75" s="43">
        <v>1</v>
      </c>
      <c r="X75" s="37">
        <v>0</v>
      </c>
      <c r="Y75" s="37">
        <v>16</v>
      </c>
      <c r="Z75" s="37"/>
      <c r="AA75" s="37"/>
      <c r="AB75" s="37"/>
      <c r="AC75" s="37"/>
      <c r="AD75" s="45">
        <v>0</v>
      </c>
      <c r="AE75" s="45">
        <v>16</v>
      </c>
      <c r="AF75" s="40">
        <f>AD75+AE75</f>
        <v>16</v>
      </c>
      <c r="AG75" s="68">
        <f>AF75/V75</f>
        <v>16</v>
      </c>
      <c r="AH75" s="39">
        <f>AD75/AF75</f>
        <v>0</v>
      </c>
      <c r="AI75" s="39"/>
      <c r="AJ75" s="38"/>
      <c r="AK75" s="38"/>
      <c r="AL75" s="38"/>
      <c r="AM75" s="38"/>
    </row>
    <row r="76" spans="1:39" ht="15.75" x14ac:dyDescent="0.25">
      <c r="A76" s="37" t="s">
        <v>254</v>
      </c>
      <c r="B76" s="37">
        <v>2015</v>
      </c>
      <c r="C76" s="37" t="s">
        <v>38</v>
      </c>
      <c r="D76" s="37" t="s">
        <v>701</v>
      </c>
      <c r="E76" s="37" t="s">
        <v>60</v>
      </c>
      <c r="F76" s="37" t="s">
        <v>40</v>
      </c>
      <c r="G76" s="37" t="s">
        <v>123</v>
      </c>
      <c r="H76" s="37" t="s">
        <v>123</v>
      </c>
      <c r="I76" s="37" t="s">
        <v>258</v>
      </c>
      <c r="J76" s="37" t="s">
        <v>39</v>
      </c>
      <c r="K76" s="37" t="s">
        <v>40</v>
      </c>
      <c r="L76" s="37" t="s">
        <v>257</v>
      </c>
      <c r="M76" s="37" t="s">
        <v>257</v>
      </c>
      <c r="N76" s="44" t="s">
        <v>245</v>
      </c>
      <c r="O76" s="37" t="s">
        <v>346</v>
      </c>
      <c r="P76" s="37" t="str">
        <f t="shared" si="20"/>
        <v>F0-elegansXgraellsii</v>
      </c>
      <c r="Q76" s="42">
        <v>42556</v>
      </c>
      <c r="R76" s="37" t="s">
        <v>164</v>
      </c>
      <c r="S76" s="37" t="s">
        <v>488</v>
      </c>
      <c r="T76" s="37" t="str">
        <f t="shared" si="21"/>
        <v>A.36XB.72</v>
      </c>
      <c r="U76" s="37" t="str">
        <f t="shared" si="22"/>
        <v>Heterospecifics-elegansXgraellsii-BelgiumXCachadas</v>
      </c>
      <c r="V76" s="37">
        <v>3</v>
      </c>
      <c r="W76" s="37">
        <v>3</v>
      </c>
      <c r="X76" s="37">
        <v>0</v>
      </c>
      <c r="Y76" s="37">
        <v>16</v>
      </c>
      <c r="Z76" s="37">
        <v>0</v>
      </c>
      <c r="AA76" s="37">
        <v>11</v>
      </c>
      <c r="AB76" s="37">
        <v>0</v>
      </c>
      <c r="AC76" s="37">
        <v>43</v>
      </c>
      <c r="AD76" s="45">
        <v>0</v>
      </c>
      <c r="AE76" s="45">
        <v>70</v>
      </c>
      <c r="AF76" s="40">
        <f>AD76+AE76</f>
        <v>70</v>
      </c>
      <c r="AG76" s="68">
        <f>AF76/V76</f>
        <v>23.333333333333332</v>
      </c>
      <c r="AH76" s="39">
        <f>AD76/AF76</f>
        <v>0</v>
      </c>
      <c r="AI76" s="39"/>
      <c r="AJ76" s="38"/>
      <c r="AK76" s="38"/>
      <c r="AL76" s="38"/>
      <c r="AM76" s="38"/>
    </row>
    <row r="77" spans="1:39" ht="15.75" x14ac:dyDescent="0.25">
      <c r="A77" s="37" t="s">
        <v>254</v>
      </c>
      <c r="B77" s="37">
        <v>2015</v>
      </c>
      <c r="C77" s="37" t="s">
        <v>38</v>
      </c>
      <c r="D77" s="37" t="s">
        <v>700</v>
      </c>
      <c r="E77" s="37" t="s">
        <v>39</v>
      </c>
      <c r="F77" s="37" t="s">
        <v>40</v>
      </c>
      <c r="G77" s="37" t="s">
        <v>256</v>
      </c>
      <c r="H77" s="37" t="s">
        <v>256</v>
      </c>
      <c r="I77" s="37" t="s">
        <v>258</v>
      </c>
      <c r="J77" s="37" t="s">
        <v>39</v>
      </c>
      <c r="K77" s="37" t="s">
        <v>40</v>
      </c>
      <c r="L77" s="37" t="s">
        <v>257</v>
      </c>
      <c r="M77" s="37" t="s">
        <v>257</v>
      </c>
      <c r="N77" s="44" t="s">
        <v>249</v>
      </c>
      <c r="O77" s="37" t="s">
        <v>377</v>
      </c>
      <c r="P77" s="37" t="str">
        <f t="shared" si="20"/>
        <v>F0-elegansXelegans</v>
      </c>
      <c r="Q77" s="42">
        <v>42561</v>
      </c>
      <c r="R77" s="37" t="s">
        <v>154</v>
      </c>
      <c r="S77" s="37" t="s">
        <v>495</v>
      </c>
      <c r="T77" s="37" t="str">
        <f t="shared" si="21"/>
        <v>A.46XC.25</v>
      </c>
      <c r="U77" s="37" t="str">
        <f t="shared" si="22"/>
        <v>Conspecifics-elegansXelegans-BelgiumXSweden</v>
      </c>
      <c r="V77" s="37">
        <v>3</v>
      </c>
      <c r="W77" s="41">
        <v>3</v>
      </c>
      <c r="X77" s="41">
        <v>618</v>
      </c>
      <c r="Y77" s="41">
        <v>38</v>
      </c>
      <c r="Z77" s="41">
        <v>117</v>
      </c>
      <c r="AA77" s="41">
        <v>12</v>
      </c>
      <c r="AB77" s="41">
        <v>296</v>
      </c>
      <c r="AC77" s="41">
        <v>29</v>
      </c>
      <c r="AD77" s="40">
        <v>1031</v>
      </c>
      <c r="AE77" s="40">
        <v>79</v>
      </c>
      <c r="AF77" s="40">
        <f>AD77+AE77</f>
        <v>1110</v>
      </c>
      <c r="AG77" s="68">
        <f>AF77/V77</f>
        <v>370</v>
      </c>
      <c r="AH77" s="39">
        <f>AD77/AF77</f>
        <v>0.92882882882882878</v>
      </c>
      <c r="AI77" s="39"/>
      <c r="AJ77" s="38"/>
      <c r="AK77" s="38"/>
      <c r="AL77" s="38"/>
      <c r="AM77" s="38"/>
    </row>
    <row r="78" spans="1:39" ht="15.75" x14ac:dyDescent="0.25">
      <c r="A78" s="37" t="s">
        <v>254</v>
      </c>
      <c r="B78" s="37">
        <v>2015</v>
      </c>
      <c r="C78" s="37" t="s">
        <v>38</v>
      </c>
      <c r="D78" s="37" t="s">
        <v>701</v>
      </c>
      <c r="E78" s="37" t="s">
        <v>60</v>
      </c>
      <c r="F78" s="37" t="s">
        <v>40</v>
      </c>
      <c r="G78" s="37" t="s">
        <v>123</v>
      </c>
      <c r="H78" s="37" t="s">
        <v>123</v>
      </c>
      <c r="I78" s="37" t="s">
        <v>253</v>
      </c>
      <c r="J78" s="37" t="s">
        <v>39</v>
      </c>
      <c r="K78" s="37" t="s">
        <v>40</v>
      </c>
      <c r="L78" s="37" t="s">
        <v>257</v>
      </c>
      <c r="M78" s="37" t="s">
        <v>257</v>
      </c>
      <c r="N78" s="44" t="s">
        <v>245</v>
      </c>
      <c r="O78" s="37" t="s">
        <v>346</v>
      </c>
      <c r="P78" s="37" t="str">
        <f t="shared" si="20"/>
        <v>F0-elegansXgraellsii</v>
      </c>
      <c r="Q78" s="42">
        <v>42549</v>
      </c>
      <c r="R78" s="37" t="s">
        <v>80</v>
      </c>
      <c r="S78" s="37" t="s">
        <v>82</v>
      </c>
      <c r="T78" s="37" t="str">
        <f t="shared" si="21"/>
        <v>A.7XB.4</v>
      </c>
      <c r="U78" s="37" t="str">
        <f t="shared" si="22"/>
        <v>Heterospecifics-elegansXgraellsii-BelgiumXCachadas</v>
      </c>
      <c r="V78" s="37">
        <v>1</v>
      </c>
      <c r="W78" s="37">
        <v>0</v>
      </c>
      <c r="X78" s="37">
        <v>0</v>
      </c>
      <c r="Y78" s="37">
        <v>0</v>
      </c>
      <c r="Z78" s="37"/>
      <c r="AA78" s="37"/>
      <c r="AB78" s="37"/>
      <c r="AC78" s="37"/>
      <c r="AD78" s="40">
        <v>0</v>
      </c>
      <c r="AE78" s="40">
        <v>0</v>
      </c>
      <c r="AF78" s="40" t="s">
        <v>6</v>
      </c>
      <c r="AG78" s="40" t="s">
        <v>6</v>
      </c>
      <c r="AH78" s="40" t="s">
        <v>6</v>
      </c>
      <c r="AI78" s="39"/>
      <c r="AJ78" s="38"/>
      <c r="AK78" s="38"/>
      <c r="AL78" s="38"/>
      <c r="AM78" s="38"/>
    </row>
    <row r="79" spans="1:39" ht="15.75" x14ac:dyDescent="0.25">
      <c r="A79" s="37" t="s">
        <v>42</v>
      </c>
      <c r="B79" s="37">
        <v>2015</v>
      </c>
      <c r="C79" s="37" t="s">
        <v>46</v>
      </c>
      <c r="D79" s="37" t="s">
        <v>700</v>
      </c>
      <c r="E79" s="37" t="s">
        <v>39</v>
      </c>
      <c r="F79" s="37" t="s">
        <v>40</v>
      </c>
      <c r="G79" s="37" t="s">
        <v>684</v>
      </c>
      <c r="H79" s="37" t="s">
        <v>684</v>
      </c>
      <c r="I79" s="37" t="s">
        <v>258</v>
      </c>
      <c r="J79" s="37" t="s">
        <v>39</v>
      </c>
      <c r="K79" s="37" t="s">
        <v>40</v>
      </c>
      <c r="L79" s="37" t="s">
        <v>257</v>
      </c>
      <c r="M79" s="37" t="s">
        <v>257</v>
      </c>
      <c r="N79" s="44" t="s">
        <v>249</v>
      </c>
      <c r="O79" s="37" t="s">
        <v>377</v>
      </c>
      <c r="P79" s="37" t="str">
        <f t="shared" si="20"/>
        <v>F1-elegansXelegans</v>
      </c>
      <c r="Q79" s="42">
        <v>42672</v>
      </c>
      <c r="R79" s="37" t="s">
        <v>214</v>
      </c>
      <c r="S79" s="37" t="s">
        <v>185</v>
      </c>
      <c r="T79" s="37" t="str">
        <f t="shared" si="21"/>
        <v>B.10XK.9</v>
      </c>
      <c r="U79" s="37" t="str">
        <f t="shared" si="22"/>
        <v>Conspecifics-elegansXelegans-BelgiumX(E:BelgiumXSweden)</v>
      </c>
      <c r="V79" s="37">
        <v>3</v>
      </c>
      <c r="W79" s="41">
        <v>2</v>
      </c>
      <c r="X79" s="41">
        <v>107</v>
      </c>
      <c r="Y79" s="41">
        <v>100</v>
      </c>
      <c r="Z79" s="41">
        <v>4</v>
      </c>
      <c r="AA79" s="41">
        <v>5</v>
      </c>
      <c r="AB79" s="41">
        <v>0</v>
      </c>
      <c r="AC79" s="41">
        <v>0</v>
      </c>
      <c r="AD79" s="40">
        <v>111</v>
      </c>
      <c r="AE79" s="40">
        <v>105</v>
      </c>
      <c r="AF79" s="40">
        <f t="shared" ref="AF79:AF87" si="23">AD79+AE79</f>
        <v>216</v>
      </c>
      <c r="AG79" s="68">
        <f t="shared" ref="AG79:AG87" si="24">AF79/V79</f>
        <v>72</v>
      </c>
      <c r="AH79" s="39">
        <f t="shared" ref="AH79:AH87" si="25">AD79/AF79</f>
        <v>0.51388888888888884</v>
      </c>
      <c r="AI79" s="39"/>
      <c r="AJ79" s="38"/>
      <c r="AK79" s="38"/>
      <c r="AL79" s="38"/>
      <c r="AM79" s="38"/>
    </row>
    <row r="80" spans="1:39" ht="15.75" x14ac:dyDescent="0.25">
      <c r="A80" s="37" t="s">
        <v>254</v>
      </c>
      <c r="B80" s="37">
        <v>2015</v>
      </c>
      <c r="C80" s="37" t="s">
        <v>38</v>
      </c>
      <c r="D80" s="37" t="s">
        <v>701</v>
      </c>
      <c r="E80" s="37" t="s">
        <v>39</v>
      </c>
      <c r="F80" s="37" t="s">
        <v>40</v>
      </c>
      <c r="G80" s="37" t="s">
        <v>257</v>
      </c>
      <c r="H80" s="37" t="s">
        <v>257</v>
      </c>
      <c r="I80" s="37" t="s">
        <v>258</v>
      </c>
      <c r="J80" s="37" t="s">
        <v>60</v>
      </c>
      <c r="K80" s="37" t="s">
        <v>40</v>
      </c>
      <c r="L80" s="37" t="s">
        <v>123</v>
      </c>
      <c r="M80" s="37" t="s">
        <v>123</v>
      </c>
      <c r="N80" s="37" t="s">
        <v>246</v>
      </c>
      <c r="O80" s="37" t="s">
        <v>344</v>
      </c>
      <c r="P80" s="37" t="str">
        <f t="shared" si="20"/>
        <v>F0-graellsiiXelegans</v>
      </c>
      <c r="Q80" s="42">
        <v>42555</v>
      </c>
      <c r="R80" s="37" t="s">
        <v>476</v>
      </c>
      <c r="S80" s="37" t="s">
        <v>145</v>
      </c>
      <c r="T80" s="37" t="str">
        <f t="shared" si="21"/>
        <v>B.36XA.38</v>
      </c>
      <c r="U80" s="37" t="str">
        <f t="shared" si="22"/>
        <v>Heterospecifics-graellsiiXelegans-CachadasXBelgium</v>
      </c>
      <c r="V80" s="37">
        <v>2</v>
      </c>
      <c r="W80" s="37">
        <v>2</v>
      </c>
      <c r="X80" s="37">
        <v>454</v>
      </c>
      <c r="Y80" s="37">
        <v>93</v>
      </c>
      <c r="Z80" s="37">
        <v>72</v>
      </c>
      <c r="AA80" s="37">
        <v>32</v>
      </c>
      <c r="AB80" s="37"/>
      <c r="AC80" s="37"/>
      <c r="AD80" s="45">
        <v>526</v>
      </c>
      <c r="AE80" s="45">
        <v>125</v>
      </c>
      <c r="AF80" s="40">
        <f t="shared" si="23"/>
        <v>651</v>
      </c>
      <c r="AG80" s="68">
        <f t="shared" si="24"/>
        <v>325.5</v>
      </c>
      <c r="AH80" s="39">
        <f t="shared" si="25"/>
        <v>0.80798771121351765</v>
      </c>
      <c r="AI80" s="39"/>
      <c r="AJ80" s="38"/>
      <c r="AK80" s="38"/>
      <c r="AL80" s="38"/>
      <c r="AM80" s="38"/>
    </row>
    <row r="81" spans="1:42" ht="15.75" x14ac:dyDescent="0.25">
      <c r="A81" s="37" t="s">
        <v>254</v>
      </c>
      <c r="B81" s="37">
        <v>2015</v>
      </c>
      <c r="C81" s="37" t="s">
        <v>38</v>
      </c>
      <c r="D81" s="37" t="s">
        <v>701</v>
      </c>
      <c r="E81" s="37" t="s">
        <v>39</v>
      </c>
      <c r="F81" s="37" t="s">
        <v>40</v>
      </c>
      <c r="G81" s="37" t="s">
        <v>257</v>
      </c>
      <c r="H81" s="37" t="s">
        <v>257</v>
      </c>
      <c r="I81" s="37" t="s">
        <v>259</v>
      </c>
      <c r="J81" s="37" t="s">
        <v>60</v>
      </c>
      <c r="K81" s="37" t="s">
        <v>40</v>
      </c>
      <c r="L81" s="37" t="s">
        <v>123</v>
      </c>
      <c r="M81" s="37" t="s">
        <v>123</v>
      </c>
      <c r="N81" s="37" t="s">
        <v>246</v>
      </c>
      <c r="O81" s="37" t="s">
        <v>344</v>
      </c>
      <c r="P81" s="37" t="str">
        <f t="shared" si="20"/>
        <v>F0-graellsiiXelegans</v>
      </c>
      <c r="Q81" s="42">
        <v>42551</v>
      </c>
      <c r="R81" s="37" t="s">
        <v>86</v>
      </c>
      <c r="S81" s="37" t="s">
        <v>125</v>
      </c>
      <c r="T81" s="37" t="str">
        <f t="shared" si="21"/>
        <v>B.42XA.21</v>
      </c>
      <c r="U81" s="37" t="str">
        <f t="shared" si="22"/>
        <v>Heterospecifics-graellsiiXelegans-CachadasXBelgium</v>
      </c>
      <c r="V81" s="37">
        <v>3</v>
      </c>
      <c r="W81" s="37">
        <v>3</v>
      </c>
      <c r="X81" s="37">
        <v>508</v>
      </c>
      <c r="Y81" s="37">
        <v>13</v>
      </c>
      <c r="Z81" s="37">
        <v>32</v>
      </c>
      <c r="AA81" s="37">
        <v>5</v>
      </c>
      <c r="AB81" s="37">
        <v>169</v>
      </c>
      <c r="AC81" s="37">
        <v>4</v>
      </c>
      <c r="AD81" s="45">
        <v>709</v>
      </c>
      <c r="AE81" s="45">
        <v>22</v>
      </c>
      <c r="AF81" s="40">
        <f t="shared" si="23"/>
        <v>731</v>
      </c>
      <c r="AG81" s="68">
        <f t="shared" si="24"/>
        <v>243.66666666666666</v>
      </c>
      <c r="AH81" s="39">
        <f t="shared" si="25"/>
        <v>0.96990424076607384</v>
      </c>
      <c r="AI81" s="39"/>
      <c r="AJ81" s="38"/>
      <c r="AK81" s="38"/>
      <c r="AL81" s="38"/>
      <c r="AM81" s="38"/>
    </row>
    <row r="82" spans="1:42" ht="15.75" x14ac:dyDescent="0.25">
      <c r="A82" s="37" t="s">
        <v>254</v>
      </c>
      <c r="B82" s="37">
        <v>2015</v>
      </c>
      <c r="C82" s="37" t="s">
        <v>38</v>
      </c>
      <c r="D82" s="37" t="s">
        <v>701</v>
      </c>
      <c r="E82" s="37" t="s">
        <v>39</v>
      </c>
      <c r="F82" s="37" t="s">
        <v>40</v>
      </c>
      <c r="G82" s="37" t="s">
        <v>257</v>
      </c>
      <c r="H82" s="37" t="s">
        <v>257</v>
      </c>
      <c r="I82" s="37" t="s">
        <v>253</v>
      </c>
      <c r="J82" s="37" t="s">
        <v>60</v>
      </c>
      <c r="K82" s="37" t="s">
        <v>40</v>
      </c>
      <c r="L82" s="37" t="s">
        <v>123</v>
      </c>
      <c r="M82" s="37" t="s">
        <v>123</v>
      </c>
      <c r="N82" s="37" t="s">
        <v>246</v>
      </c>
      <c r="O82" s="37" t="s">
        <v>344</v>
      </c>
      <c r="P82" s="37" t="str">
        <f t="shared" si="20"/>
        <v>F0-graellsiiXelegans</v>
      </c>
      <c r="Q82" s="42">
        <v>42557</v>
      </c>
      <c r="R82" s="37" t="s">
        <v>479</v>
      </c>
      <c r="S82" s="37" t="s">
        <v>125</v>
      </c>
      <c r="T82" s="37" t="str">
        <f t="shared" si="21"/>
        <v>B.42XA.43</v>
      </c>
      <c r="U82" s="37" t="str">
        <f t="shared" si="22"/>
        <v>Heterospecifics-graellsiiXelegans-CachadasXBelgium</v>
      </c>
      <c r="V82" s="37">
        <v>3</v>
      </c>
      <c r="W82" s="37">
        <v>3</v>
      </c>
      <c r="X82" s="37">
        <v>295</v>
      </c>
      <c r="Y82" s="37">
        <v>2</v>
      </c>
      <c r="Z82" s="37">
        <v>146</v>
      </c>
      <c r="AA82" s="37">
        <v>11</v>
      </c>
      <c r="AB82" s="37">
        <v>261</v>
      </c>
      <c r="AC82" s="37">
        <v>8</v>
      </c>
      <c r="AD82" s="45">
        <v>702</v>
      </c>
      <c r="AE82" s="45">
        <v>21</v>
      </c>
      <c r="AF82" s="40">
        <f t="shared" si="23"/>
        <v>723</v>
      </c>
      <c r="AG82" s="68">
        <f t="shared" si="24"/>
        <v>241</v>
      </c>
      <c r="AH82" s="39">
        <f t="shared" si="25"/>
        <v>0.97095435684647302</v>
      </c>
      <c r="AI82" s="39"/>
      <c r="AJ82" s="38"/>
      <c r="AK82" s="38"/>
      <c r="AL82" s="38"/>
      <c r="AM82" s="38"/>
    </row>
    <row r="83" spans="1:42" ht="15.75" x14ac:dyDescent="0.25">
      <c r="A83" s="37" t="s">
        <v>254</v>
      </c>
      <c r="B83" s="37">
        <v>2015</v>
      </c>
      <c r="C83" s="37" t="s">
        <v>38</v>
      </c>
      <c r="D83" s="37" t="s">
        <v>701</v>
      </c>
      <c r="E83" s="37" t="s">
        <v>39</v>
      </c>
      <c r="F83" s="37" t="s">
        <v>40</v>
      </c>
      <c r="G83" s="37" t="s">
        <v>257</v>
      </c>
      <c r="H83" s="37" t="s">
        <v>257</v>
      </c>
      <c r="I83" s="37" t="s">
        <v>259</v>
      </c>
      <c r="J83" s="37" t="s">
        <v>60</v>
      </c>
      <c r="K83" s="37" t="s">
        <v>40</v>
      </c>
      <c r="L83" s="37" t="s">
        <v>123</v>
      </c>
      <c r="M83" s="37" t="s">
        <v>123</v>
      </c>
      <c r="N83" s="37" t="s">
        <v>246</v>
      </c>
      <c r="O83" s="37" t="s">
        <v>344</v>
      </c>
      <c r="P83" s="37" t="str">
        <f t="shared" si="20"/>
        <v>F0-graellsiiXelegans</v>
      </c>
      <c r="Q83" s="42">
        <v>42553</v>
      </c>
      <c r="R83" s="37" t="s">
        <v>474</v>
      </c>
      <c r="S83" s="37" t="s">
        <v>475</v>
      </c>
      <c r="T83" s="37" t="str">
        <f t="shared" si="21"/>
        <v>B.44XA.34</v>
      </c>
      <c r="U83" s="37" t="str">
        <f t="shared" si="22"/>
        <v>Heterospecifics-graellsiiXelegans-CachadasXBelgium</v>
      </c>
      <c r="V83" s="37">
        <v>3</v>
      </c>
      <c r="W83" s="37">
        <v>3</v>
      </c>
      <c r="X83" s="37">
        <v>115</v>
      </c>
      <c r="Y83" s="37">
        <v>18</v>
      </c>
      <c r="Z83" s="37">
        <v>335</v>
      </c>
      <c r="AA83" s="37">
        <v>42</v>
      </c>
      <c r="AB83" s="37">
        <v>109</v>
      </c>
      <c r="AC83" s="37">
        <v>32</v>
      </c>
      <c r="AD83" s="45">
        <v>559</v>
      </c>
      <c r="AE83" s="45">
        <v>92</v>
      </c>
      <c r="AF83" s="40">
        <f t="shared" si="23"/>
        <v>651</v>
      </c>
      <c r="AG83" s="68">
        <f t="shared" si="24"/>
        <v>217</v>
      </c>
      <c r="AH83" s="39">
        <f t="shared" si="25"/>
        <v>0.85867895545314898</v>
      </c>
      <c r="AI83" s="39"/>
      <c r="AJ83" s="39"/>
      <c r="AK83" s="39"/>
      <c r="AL83" s="38"/>
      <c r="AM83" s="38"/>
    </row>
    <row r="84" spans="1:42" ht="15.75" x14ac:dyDescent="0.25">
      <c r="A84" s="37" t="s">
        <v>42</v>
      </c>
      <c r="B84" s="37">
        <v>2015</v>
      </c>
      <c r="C84" s="37" t="s">
        <v>46</v>
      </c>
      <c r="D84" s="37" t="s">
        <v>700</v>
      </c>
      <c r="E84" s="37" t="s">
        <v>39</v>
      </c>
      <c r="F84" s="37" t="s">
        <v>40</v>
      </c>
      <c r="G84" s="37" t="s">
        <v>257</v>
      </c>
      <c r="H84" s="37" t="s">
        <v>257</v>
      </c>
      <c r="I84" s="37" t="s">
        <v>253</v>
      </c>
      <c r="J84" s="37" t="s">
        <v>39</v>
      </c>
      <c r="K84" s="37" t="s">
        <v>40</v>
      </c>
      <c r="L84" s="37" t="s">
        <v>257</v>
      </c>
      <c r="M84" s="37" t="s">
        <v>257</v>
      </c>
      <c r="N84" s="44" t="s">
        <v>249</v>
      </c>
      <c r="O84" s="37" t="s">
        <v>377</v>
      </c>
      <c r="P84" s="37" t="str">
        <f t="shared" si="20"/>
        <v>F1-elegansXelegans</v>
      </c>
      <c r="Q84" s="42">
        <v>42668</v>
      </c>
      <c r="R84" s="37" t="s">
        <v>97</v>
      </c>
      <c r="S84" s="37" t="s">
        <v>74</v>
      </c>
      <c r="T84" s="37" t="str">
        <f t="shared" si="21"/>
        <v>B.6XB.8</v>
      </c>
      <c r="U84" s="37" t="str">
        <f t="shared" si="22"/>
        <v>Conspecifics-elegansXelegans-BelgiumXBelgium</v>
      </c>
      <c r="V84" s="37">
        <v>3</v>
      </c>
      <c r="W84" s="41">
        <v>3</v>
      </c>
      <c r="X84" s="41">
        <v>384</v>
      </c>
      <c r="Y84" s="41">
        <v>9</v>
      </c>
      <c r="Z84" s="41">
        <v>67</v>
      </c>
      <c r="AA84" s="41">
        <v>11</v>
      </c>
      <c r="AB84" s="41">
        <v>129</v>
      </c>
      <c r="AC84" s="41">
        <v>16</v>
      </c>
      <c r="AD84" s="40">
        <v>580</v>
      </c>
      <c r="AE84" s="40">
        <v>36</v>
      </c>
      <c r="AF84" s="40">
        <f t="shared" si="23"/>
        <v>616</v>
      </c>
      <c r="AG84" s="68">
        <f t="shared" si="24"/>
        <v>205.33333333333334</v>
      </c>
      <c r="AH84" s="39">
        <f t="shared" si="25"/>
        <v>0.94155844155844159</v>
      </c>
      <c r="AI84" s="39"/>
      <c r="AJ84" s="38"/>
      <c r="AK84" s="38"/>
      <c r="AL84" s="38"/>
      <c r="AM84" s="38"/>
    </row>
    <row r="85" spans="1:42" ht="15.75" x14ac:dyDescent="0.25">
      <c r="A85" s="37" t="s">
        <v>42</v>
      </c>
      <c r="B85" s="37">
        <v>2015</v>
      </c>
      <c r="C85" s="37" t="s">
        <v>46</v>
      </c>
      <c r="D85" s="37" t="s">
        <v>700</v>
      </c>
      <c r="E85" s="37" t="s">
        <v>39</v>
      </c>
      <c r="F85" s="37" t="s">
        <v>40</v>
      </c>
      <c r="G85" s="37" t="s">
        <v>257</v>
      </c>
      <c r="H85" s="37" t="s">
        <v>257</v>
      </c>
      <c r="I85" s="37" t="s">
        <v>258</v>
      </c>
      <c r="J85" s="37" t="s">
        <v>39</v>
      </c>
      <c r="K85" s="37" t="s">
        <v>40</v>
      </c>
      <c r="L85" s="37" t="s">
        <v>257</v>
      </c>
      <c r="M85" s="37" t="s">
        <v>257</v>
      </c>
      <c r="N85" s="44" t="s">
        <v>249</v>
      </c>
      <c r="O85" s="37" t="s">
        <v>377</v>
      </c>
      <c r="P85" s="37" t="str">
        <f t="shared" si="20"/>
        <v>F1-elegansXelegans</v>
      </c>
      <c r="Q85" s="42">
        <v>42660</v>
      </c>
      <c r="R85" s="46" t="s">
        <v>242</v>
      </c>
      <c r="S85" s="46" t="s">
        <v>74</v>
      </c>
      <c r="T85" s="37" t="str">
        <f t="shared" si="21"/>
        <v>B.6XE.5</v>
      </c>
      <c r="U85" s="37" t="str">
        <f t="shared" si="22"/>
        <v>Conspecifics-elegansXelegans-BelgiumXBelgium</v>
      </c>
      <c r="V85" s="37">
        <v>3</v>
      </c>
      <c r="W85" s="41">
        <v>3</v>
      </c>
      <c r="X85" s="41">
        <v>57</v>
      </c>
      <c r="Y85" s="41">
        <v>81</v>
      </c>
      <c r="Z85" s="41">
        <v>6</v>
      </c>
      <c r="AA85" s="41">
        <v>11</v>
      </c>
      <c r="AB85" s="41">
        <v>16</v>
      </c>
      <c r="AC85" s="41">
        <v>172</v>
      </c>
      <c r="AD85" s="40">
        <v>79</v>
      </c>
      <c r="AE85" s="40">
        <v>264</v>
      </c>
      <c r="AF85" s="40">
        <f t="shared" si="23"/>
        <v>343</v>
      </c>
      <c r="AG85" s="68">
        <f t="shared" si="24"/>
        <v>114.33333333333333</v>
      </c>
      <c r="AH85" s="39">
        <f t="shared" si="25"/>
        <v>0.23032069970845481</v>
      </c>
      <c r="AI85" s="39"/>
      <c r="AJ85" s="38"/>
      <c r="AK85" s="38"/>
      <c r="AL85" s="38"/>
      <c r="AM85" s="38"/>
      <c r="AN85" s="37"/>
      <c r="AO85" s="37"/>
      <c r="AP85" s="37"/>
    </row>
    <row r="86" spans="1:42" ht="15.75" x14ac:dyDescent="0.25">
      <c r="A86" s="37" t="s">
        <v>254</v>
      </c>
      <c r="B86" s="37">
        <v>2015</v>
      </c>
      <c r="C86" s="37" t="s">
        <v>38</v>
      </c>
      <c r="D86" s="37" t="s">
        <v>701</v>
      </c>
      <c r="E86" s="37" t="s">
        <v>39</v>
      </c>
      <c r="F86" s="37" t="s">
        <v>40</v>
      </c>
      <c r="G86" s="37" t="s">
        <v>257</v>
      </c>
      <c r="H86" s="37" t="s">
        <v>257</v>
      </c>
      <c r="I86" s="37" t="s">
        <v>259</v>
      </c>
      <c r="J86" s="37" t="s">
        <v>60</v>
      </c>
      <c r="K86" s="37" t="s">
        <v>40</v>
      </c>
      <c r="L86" s="37" t="s">
        <v>123</v>
      </c>
      <c r="M86" s="37" t="s">
        <v>123</v>
      </c>
      <c r="N86" s="37" t="s">
        <v>246</v>
      </c>
      <c r="O86" s="37" t="s">
        <v>344</v>
      </c>
      <c r="P86" s="37" t="str">
        <f t="shared" si="20"/>
        <v>F0-graellsiiXelegans</v>
      </c>
      <c r="Q86" s="42">
        <v>42556</v>
      </c>
      <c r="R86" s="37" t="s">
        <v>477</v>
      </c>
      <c r="S86" s="37" t="s">
        <v>478</v>
      </c>
      <c r="T86" s="37" t="str">
        <f t="shared" si="21"/>
        <v>B.88XA.39</v>
      </c>
      <c r="U86" s="37" t="str">
        <f t="shared" si="22"/>
        <v>Heterospecifics-graellsiiXelegans-CachadasXBelgium</v>
      </c>
      <c r="V86" s="37">
        <v>3</v>
      </c>
      <c r="W86" s="37">
        <v>3</v>
      </c>
      <c r="X86" s="37">
        <v>313</v>
      </c>
      <c r="Y86" s="37">
        <v>20</v>
      </c>
      <c r="Z86" s="37">
        <v>9</v>
      </c>
      <c r="AA86" s="37">
        <v>219</v>
      </c>
      <c r="AB86" s="37">
        <v>0</v>
      </c>
      <c r="AC86" s="37">
        <v>105</v>
      </c>
      <c r="AD86" s="45">
        <v>322</v>
      </c>
      <c r="AE86" s="45">
        <v>344</v>
      </c>
      <c r="AF86" s="40">
        <f t="shared" si="23"/>
        <v>666</v>
      </c>
      <c r="AG86" s="68">
        <f t="shared" si="24"/>
        <v>222</v>
      </c>
      <c r="AH86" s="39">
        <f t="shared" si="25"/>
        <v>0.48348348348348347</v>
      </c>
    </row>
    <row r="87" spans="1:42" ht="15.75" x14ac:dyDescent="0.25">
      <c r="A87" s="37" t="s">
        <v>42</v>
      </c>
      <c r="B87" s="37">
        <v>2015</v>
      </c>
      <c r="C87" s="37" t="s">
        <v>46</v>
      </c>
      <c r="D87" s="37" t="s">
        <v>700</v>
      </c>
      <c r="E87" s="37" t="s">
        <v>39</v>
      </c>
      <c r="F87" s="37" t="s">
        <v>40</v>
      </c>
      <c r="G87" s="37" t="s">
        <v>257</v>
      </c>
      <c r="H87" s="37" t="s">
        <v>257</v>
      </c>
      <c r="I87" s="37" t="s">
        <v>253</v>
      </c>
      <c r="J87" s="37" t="s">
        <v>39</v>
      </c>
      <c r="K87" s="37" t="s">
        <v>40</v>
      </c>
      <c r="L87" s="37" t="s">
        <v>257</v>
      </c>
      <c r="M87" s="37" t="s">
        <v>257</v>
      </c>
      <c r="N87" s="44" t="s">
        <v>249</v>
      </c>
      <c r="O87" s="37" t="s">
        <v>377</v>
      </c>
      <c r="P87" s="37" t="str">
        <f t="shared" si="20"/>
        <v>F1-elegansXelegans</v>
      </c>
      <c r="Q87" s="42">
        <v>42674</v>
      </c>
      <c r="R87" s="37" t="s">
        <v>539</v>
      </c>
      <c r="S87" s="37" t="s">
        <v>81</v>
      </c>
      <c r="T87" s="37" t="str">
        <f t="shared" si="21"/>
        <v>B.9XE.13</v>
      </c>
      <c r="U87" s="37" t="str">
        <f t="shared" si="22"/>
        <v>Conspecifics-elegansXelegans-BelgiumXBelgium</v>
      </c>
      <c r="V87" s="37">
        <v>3</v>
      </c>
      <c r="W87" s="41">
        <v>3</v>
      </c>
      <c r="X87" s="41">
        <v>19</v>
      </c>
      <c r="Y87" s="41">
        <v>121</v>
      </c>
      <c r="Z87" s="41">
        <v>10</v>
      </c>
      <c r="AA87" s="41">
        <v>100</v>
      </c>
      <c r="AB87" s="41">
        <v>11</v>
      </c>
      <c r="AC87" s="41">
        <v>74</v>
      </c>
      <c r="AD87" s="40">
        <v>40</v>
      </c>
      <c r="AE87" s="40">
        <v>295</v>
      </c>
      <c r="AF87" s="40">
        <f t="shared" si="23"/>
        <v>335</v>
      </c>
      <c r="AG87" s="68">
        <f t="shared" si="24"/>
        <v>111.66666666666667</v>
      </c>
      <c r="AH87" s="39">
        <f t="shared" si="25"/>
        <v>0.11940298507462686</v>
      </c>
    </row>
    <row r="88" spans="1:42" ht="15.75" x14ac:dyDescent="0.25">
      <c r="A88" s="37" t="s">
        <v>254</v>
      </c>
      <c r="B88" s="37">
        <v>2015</v>
      </c>
      <c r="C88" s="37" t="s">
        <v>38</v>
      </c>
      <c r="D88" s="37" t="s">
        <v>701</v>
      </c>
      <c r="E88" s="37" t="s">
        <v>60</v>
      </c>
      <c r="F88" s="37" t="s">
        <v>40</v>
      </c>
      <c r="G88" s="37" t="s">
        <v>123</v>
      </c>
      <c r="H88" s="37" t="s">
        <v>123</v>
      </c>
      <c r="I88" s="37" t="s">
        <v>253</v>
      </c>
      <c r="J88" s="37" t="s">
        <v>39</v>
      </c>
      <c r="K88" s="37" t="s">
        <v>40</v>
      </c>
      <c r="L88" s="37" t="s">
        <v>256</v>
      </c>
      <c r="M88" s="37" t="s">
        <v>256</v>
      </c>
      <c r="N88" s="44" t="s">
        <v>245</v>
      </c>
      <c r="O88" s="37" t="s">
        <v>346</v>
      </c>
      <c r="P88" s="37" t="str">
        <f t="shared" si="20"/>
        <v>F0-elegansXgraellsii</v>
      </c>
      <c r="Q88" s="42">
        <v>42551</v>
      </c>
      <c r="R88" s="37" t="s">
        <v>126</v>
      </c>
      <c r="S88" s="37" t="s">
        <v>170</v>
      </c>
      <c r="T88" s="37" t="str">
        <f t="shared" si="21"/>
        <v>C.12XB.53</v>
      </c>
      <c r="U88" s="37" t="str">
        <f t="shared" si="22"/>
        <v>Heterospecifics-elegansXgraellsii-SwedenXCachadas</v>
      </c>
      <c r="V88" s="37">
        <v>3</v>
      </c>
      <c r="W88" s="37">
        <v>0</v>
      </c>
      <c r="X88" s="37">
        <v>0</v>
      </c>
      <c r="Y88" s="37">
        <v>0</v>
      </c>
      <c r="Z88" s="37">
        <v>0</v>
      </c>
      <c r="AA88" s="37">
        <v>0</v>
      </c>
      <c r="AB88" s="37">
        <v>0</v>
      </c>
      <c r="AC88" s="37">
        <v>0</v>
      </c>
      <c r="AD88" s="40">
        <v>0</v>
      </c>
      <c r="AE88" s="40">
        <v>0</v>
      </c>
      <c r="AF88" s="40" t="s">
        <v>6</v>
      </c>
      <c r="AG88" s="40" t="s">
        <v>6</v>
      </c>
      <c r="AH88" s="40" t="s">
        <v>6</v>
      </c>
    </row>
    <row r="89" spans="1:42" ht="15.75" x14ac:dyDescent="0.25">
      <c r="A89" s="37" t="s">
        <v>254</v>
      </c>
      <c r="B89" s="37">
        <v>2015</v>
      </c>
      <c r="C89" s="37" t="s">
        <v>38</v>
      </c>
      <c r="D89" s="37" t="s">
        <v>701</v>
      </c>
      <c r="E89" s="37" t="s">
        <v>60</v>
      </c>
      <c r="F89" s="37" t="s">
        <v>40</v>
      </c>
      <c r="G89" s="37" t="s">
        <v>123</v>
      </c>
      <c r="H89" s="37" t="s">
        <v>123</v>
      </c>
      <c r="I89" s="37" t="s">
        <v>253</v>
      </c>
      <c r="J89" s="37" t="s">
        <v>39</v>
      </c>
      <c r="K89" s="37" t="s">
        <v>40</v>
      </c>
      <c r="L89" s="37" t="s">
        <v>256</v>
      </c>
      <c r="M89" s="37" t="s">
        <v>256</v>
      </c>
      <c r="N89" s="44" t="s">
        <v>245</v>
      </c>
      <c r="O89" s="37" t="s">
        <v>346</v>
      </c>
      <c r="P89" s="37" t="str">
        <f t="shared" si="20"/>
        <v>F0-elegansXgraellsii</v>
      </c>
      <c r="Q89" s="42">
        <v>42550</v>
      </c>
      <c r="R89" s="37" t="s">
        <v>131</v>
      </c>
      <c r="S89" s="37" t="s">
        <v>485</v>
      </c>
      <c r="T89" s="37" t="str">
        <f t="shared" si="21"/>
        <v>C.16XB.52</v>
      </c>
      <c r="U89" s="37" t="str">
        <f t="shared" si="22"/>
        <v>Heterospecifics-elegansXgraellsii-SwedenXCachadas</v>
      </c>
      <c r="V89" s="37">
        <v>2</v>
      </c>
      <c r="W89" s="37">
        <v>1</v>
      </c>
      <c r="X89" s="37">
        <v>0</v>
      </c>
      <c r="Y89" s="37">
        <v>31</v>
      </c>
      <c r="Z89" s="37">
        <v>0</v>
      </c>
      <c r="AA89" s="37">
        <v>0</v>
      </c>
      <c r="AB89" s="37"/>
      <c r="AC89" s="37"/>
      <c r="AD89" s="45">
        <v>0</v>
      </c>
      <c r="AE89" s="45">
        <v>31</v>
      </c>
      <c r="AF89" s="40">
        <f>AD89+AE89</f>
        <v>31</v>
      </c>
      <c r="AG89" s="68">
        <f>AF89/V89</f>
        <v>15.5</v>
      </c>
      <c r="AH89" s="39">
        <f>AD89/AF89</f>
        <v>0</v>
      </c>
    </row>
    <row r="90" spans="1:42" ht="15.75" x14ac:dyDescent="0.25">
      <c r="A90" s="37" t="s">
        <v>254</v>
      </c>
      <c r="B90" s="37">
        <v>2015</v>
      </c>
      <c r="C90" s="37" t="s">
        <v>38</v>
      </c>
      <c r="D90" s="37" t="s">
        <v>700</v>
      </c>
      <c r="E90" s="37" t="s">
        <v>39</v>
      </c>
      <c r="F90" s="37" t="s">
        <v>40</v>
      </c>
      <c r="G90" s="37" t="s">
        <v>256</v>
      </c>
      <c r="H90" s="37" t="s">
        <v>256</v>
      </c>
      <c r="I90" s="37" t="s">
        <v>258</v>
      </c>
      <c r="J90" s="37" t="s">
        <v>39</v>
      </c>
      <c r="K90" s="37" t="s">
        <v>40</v>
      </c>
      <c r="L90" s="37" t="s">
        <v>256</v>
      </c>
      <c r="M90" s="37" t="s">
        <v>256</v>
      </c>
      <c r="N90" s="44" t="s">
        <v>249</v>
      </c>
      <c r="O90" s="37" t="s">
        <v>377</v>
      </c>
      <c r="P90" s="37" t="str">
        <f t="shared" si="20"/>
        <v>F0-elegansXelegans</v>
      </c>
      <c r="Q90" s="42">
        <v>42561</v>
      </c>
      <c r="R90" s="37" t="s">
        <v>494</v>
      </c>
      <c r="S90" s="37" t="s">
        <v>171</v>
      </c>
      <c r="T90" s="37" t="str">
        <f t="shared" si="21"/>
        <v>C.17XC.22</v>
      </c>
      <c r="U90" s="37" t="str">
        <f t="shared" si="22"/>
        <v>Conspecifics-elegansXelegans-SwedenXSweden</v>
      </c>
      <c r="V90" s="37">
        <v>1</v>
      </c>
      <c r="W90" s="41">
        <v>1</v>
      </c>
      <c r="X90" s="41">
        <v>181</v>
      </c>
      <c r="Y90" s="41">
        <v>24</v>
      </c>
      <c r="Z90" s="41"/>
      <c r="AA90" s="41"/>
      <c r="AB90" s="41"/>
      <c r="AC90" s="41"/>
      <c r="AD90" s="40">
        <v>181</v>
      </c>
      <c r="AE90" s="40">
        <v>24</v>
      </c>
      <c r="AF90" s="40">
        <f>AD90+AE90</f>
        <v>205</v>
      </c>
      <c r="AG90" s="68">
        <f>AF90/V90</f>
        <v>205</v>
      </c>
      <c r="AH90" s="39">
        <f>AD90/AF90</f>
        <v>0.88292682926829269</v>
      </c>
    </row>
    <row r="91" spans="1:42" ht="15.75" x14ac:dyDescent="0.25">
      <c r="A91" s="37" t="s">
        <v>42</v>
      </c>
      <c r="B91" s="37">
        <v>2015</v>
      </c>
      <c r="C91" s="37" t="s">
        <v>38</v>
      </c>
      <c r="D91" s="37" t="s">
        <v>701</v>
      </c>
      <c r="E91" s="37" t="s">
        <v>60</v>
      </c>
      <c r="F91" s="37" t="s">
        <v>40</v>
      </c>
      <c r="G91" s="37" t="s">
        <v>123</v>
      </c>
      <c r="H91" s="37" t="s">
        <v>123</v>
      </c>
      <c r="I91" s="37" t="s">
        <v>253</v>
      </c>
      <c r="J91" s="37" t="s">
        <v>39</v>
      </c>
      <c r="K91" s="37" t="s">
        <v>40</v>
      </c>
      <c r="L91" s="37" t="s">
        <v>256</v>
      </c>
      <c r="M91" s="37" t="s">
        <v>256</v>
      </c>
      <c r="N91" s="44" t="s">
        <v>245</v>
      </c>
      <c r="O91" s="37" t="s">
        <v>346</v>
      </c>
      <c r="P91" s="37" t="str">
        <f t="shared" si="20"/>
        <v>F0-elegansXgraellsii</v>
      </c>
      <c r="Q91" s="42">
        <v>42548</v>
      </c>
      <c r="R91" s="37" t="s">
        <v>66</v>
      </c>
      <c r="S91" s="37" t="s">
        <v>173</v>
      </c>
      <c r="T91" s="37" t="str">
        <f t="shared" si="21"/>
        <v>C.4XB.1</v>
      </c>
      <c r="U91" s="37" t="str">
        <f t="shared" si="22"/>
        <v>Heterospecifics-elegansXgraellsii-SwedenXCachadas</v>
      </c>
      <c r="V91" s="37">
        <v>1</v>
      </c>
      <c r="W91" s="37">
        <v>0</v>
      </c>
      <c r="X91" s="37">
        <v>0</v>
      </c>
      <c r="Y91" s="37">
        <v>0</v>
      </c>
      <c r="Z91" s="37"/>
      <c r="AA91" s="37"/>
      <c r="AB91" s="37"/>
      <c r="AC91" s="37"/>
      <c r="AD91" s="40">
        <v>0</v>
      </c>
      <c r="AE91" s="40">
        <v>0</v>
      </c>
      <c r="AF91" s="40" t="s">
        <v>6</v>
      </c>
      <c r="AG91" s="40" t="s">
        <v>6</v>
      </c>
      <c r="AH91" s="40" t="s">
        <v>6</v>
      </c>
    </row>
    <row r="92" spans="1:42" ht="15.75" x14ac:dyDescent="0.25">
      <c r="A92" s="37" t="s">
        <v>42</v>
      </c>
      <c r="B92" s="37">
        <v>2015</v>
      </c>
      <c r="C92" s="37" t="s">
        <v>38</v>
      </c>
      <c r="D92" s="37" t="s">
        <v>700</v>
      </c>
      <c r="E92" s="37" t="s">
        <v>39</v>
      </c>
      <c r="F92" s="37" t="s">
        <v>40</v>
      </c>
      <c r="G92" s="37" t="s">
        <v>256</v>
      </c>
      <c r="H92" s="37" t="s">
        <v>256</v>
      </c>
      <c r="I92" s="37" t="s">
        <v>258</v>
      </c>
      <c r="J92" s="37" t="s">
        <v>39</v>
      </c>
      <c r="K92" s="37" t="s">
        <v>40</v>
      </c>
      <c r="L92" s="37" t="s">
        <v>256</v>
      </c>
      <c r="M92" s="37" t="s">
        <v>256</v>
      </c>
      <c r="N92" s="44" t="s">
        <v>249</v>
      </c>
      <c r="O92" s="37" t="s">
        <v>377</v>
      </c>
      <c r="P92" s="37" t="str">
        <f t="shared" si="20"/>
        <v>F0-elegansXelegans</v>
      </c>
      <c r="Q92" s="42">
        <v>42552</v>
      </c>
      <c r="R92" s="37" t="s">
        <v>68</v>
      </c>
      <c r="S92" s="37" t="s">
        <v>141</v>
      </c>
      <c r="T92" s="37" t="str">
        <f t="shared" si="21"/>
        <v>C.6XA.20</v>
      </c>
      <c r="U92" s="37" t="str">
        <f t="shared" si="22"/>
        <v>Conspecifics-elegansXelegans-SwedenXSweden</v>
      </c>
      <c r="V92" s="37">
        <v>3</v>
      </c>
      <c r="W92" s="41">
        <v>0</v>
      </c>
      <c r="X92" s="41">
        <v>0</v>
      </c>
      <c r="Y92" s="41">
        <v>0</v>
      </c>
      <c r="Z92" s="41">
        <v>0</v>
      </c>
      <c r="AA92" s="41">
        <v>0</v>
      </c>
      <c r="AB92" s="41">
        <v>0</v>
      </c>
      <c r="AC92" s="41">
        <v>0</v>
      </c>
      <c r="AD92" s="40">
        <v>0</v>
      </c>
      <c r="AE92" s="40">
        <v>0</v>
      </c>
      <c r="AF92" s="40" t="s">
        <v>6</v>
      </c>
      <c r="AG92" s="40" t="s">
        <v>6</v>
      </c>
      <c r="AH92" s="40" t="s">
        <v>6</v>
      </c>
    </row>
    <row r="93" spans="1:42" ht="15.75" x14ac:dyDescent="0.25">
      <c r="A93" s="37" t="s">
        <v>42</v>
      </c>
      <c r="B93" s="37">
        <v>2015</v>
      </c>
      <c r="C93" s="37" t="s">
        <v>38</v>
      </c>
      <c r="D93" s="37" t="s">
        <v>701</v>
      </c>
      <c r="E93" s="37" t="s">
        <v>60</v>
      </c>
      <c r="F93" s="37" t="s">
        <v>40</v>
      </c>
      <c r="G93" s="37" t="s">
        <v>123</v>
      </c>
      <c r="H93" s="37" t="s">
        <v>123</v>
      </c>
      <c r="I93" s="37" t="s">
        <v>253</v>
      </c>
      <c r="J93" s="37" t="s">
        <v>39</v>
      </c>
      <c r="K93" s="37" t="s">
        <v>40</v>
      </c>
      <c r="L93" s="37" t="s">
        <v>256</v>
      </c>
      <c r="M93" s="37" t="s">
        <v>256</v>
      </c>
      <c r="N93" s="44" t="s">
        <v>245</v>
      </c>
      <c r="O93" s="37" t="s">
        <v>346</v>
      </c>
      <c r="P93" s="37" t="str">
        <f t="shared" si="20"/>
        <v>F0-elegansXgraellsii</v>
      </c>
      <c r="Q93" s="42">
        <v>42549</v>
      </c>
      <c r="R93" s="37" t="s">
        <v>464</v>
      </c>
      <c r="S93" s="37" t="s">
        <v>141</v>
      </c>
      <c r="T93" s="37" t="str">
        <f t="shared" si="21"/>
        <v>C.6XB.28</v>
      </c>
      <c r="U93" s="37" t="str">
        <f t="shared" si="22"/>
        <v>Heterospecifics-elegansXgraellsii-SwedenXCachadas</v>
      </c>
      <c r="V93" s="37">
        <v>1</v>
      </c>
      <c r="W93" s="37">
        <v>0</v>
      </c>
      <c r="X93" s="37">
        <v>0</v>
      </c>
      <c r="Y93" s="37">
        <v>0</v>
      </c>
      <c r="Z93" s="37"/>
      <c r="AA93" s="37"/>
      <c r="AB93" s="37"/>
      <c r="AC93" s="37"/>
      <c r="AD93" s="40">
        <v>0</v>
      </c>
      <c r="AE93" s="40">
        <v>0</v>
      </c>
      <c r="AF93" s="40" t="s">
        <v>6</v>
      </c>
      <c r="AG93" s="40" t="s">
        <v>6</v>
      </c>
      <c r="AH93" s="40" t="s">
        <v>6</v>
      </c>
    </row>
    <row r="94" spans="1:42" ht="15.75" x14ac:dyDescent="0.25">
      <c r="A94" s="37" t="s">
        <v>254</v>
      </c>
      <c r="B94" s="37">
        <v>2015</v>
      </c>
      <c r="C94" s="37" t="s">
        <v>38</v>
      </c>
      <c r="D94" s="37" t="s">
        <v>700</v>
      </c>
      <c r="E94" s="37" t="s">
        <v>39</v>
      </c>
      <c r="F94" s="37" t="s">
        <v>40</v>
      </c>
      <c r="G94" s="37" t="s">
        <v>256</v>
      </c>
      <c r="H94" s="37" t="s">
        <v>256</v>
      </c>
      <c r="I94" s="37" t="s">
        <v>253</v>
      </c>
      <c r="J94" s="37" t="s">
        <v>39</v>
      </c>
      <c r="K94" s="37" t="s">
        <v>40</v>
      </c>
      <c r="L94" s="37" t="s">
        <v>256</v>
      </c>
      <c r="M94" s="37" t="s">
        <v>256</v>
      </c>
      <c r="N94" s="44" t="s">
        <v>249</v>
      </c>
      <c r="O94" s="37" t="s">
        <v>377</v>
      </c>
      <c r="P94" s="37" t="str">
        <f t="shared" si="20"/>
        <v>F0-elegansXelegans</v>
      </c>
      <c r="Q94" s="42">
        <v>42548</v>
      </c>
      <c r="R94" s="37" t="s">
        <v>140</v>
      </c>
      <c r="S94" s="37" t="s">
        <v>141</v>
      </c>
      <c r="T94" s="37" t="str">
        <f t="shared" si="21"/>
        <v>C.6XC.3</v>
      </c>
      <c r="U94" s="37" t="str">
        <f t="shared" si="22"/>
        <v>Conspecifics-elegansXelegans-SwedenXSweden</v>
      </c>
      <c r="V94" s="37">
        <v>2</v>
      </c>
      <c r="W94" s="41">
        <v>2</v>
      </c>
      <c r="X94" s="41">
        <v>551</v>
      </c>
      <c r="Y94" s="41">
        <v>27</v>
      </c>
      <c r="Z94" s="41">
        <v>107</v>
      </c>
      <c r="AA94" s="41">
        <v>4</v>
      </c>
      <c r="AB94" s="41"/>
      <c r="AC94" s="41"/>
      <c r="AD94" s="40">
        <v>658</v>
      </c>
      <c r="AE94" s="40">
        <v>31</v>
      </c>
      <c r="AF94" s="40">
        <f>AD94+AE94</f>
        <v>689</v>
      </c>
      <c r="AG94" s="68">
        <f>AF94/V94</f>
        <v>344.5</v>
      </c>
      <c r="AH94" s="39">
        <f>AD94/AF94</f>
        <v>0.95500725689404931</v>
      </c>
    </row>
    <row r="95" spans="1:42" ht="15.75" x14ac:dyDescent="0.25">
      <c r="A95" s="37" t="s">
        <v>42</v>
      </c>
      <c r="B95" s="37">
        <v>2015</v>
      </c>
      <c r="C95" s="37" t="s">
        <v>38</v>
      </c>
      <c r="D95" s="37" t="s">
        <v>701</v>
      </c>
      <c r="E95" s="37" t="s">
        <v>60</v>
      </c>
      <c r="F95" s="37" t="s">
        <v>40</v>
      </c>
      <c r="G95" s="37" t="s">
        <v>123</v>
      </c>
      <c r="H95" s="37" t="s">
        <v>123</v>
      </c>
      <c r="I95" s="37" t="s">
        <v>253</v>
      </c>
      <c r="J95" s="37" t="s">
        <v>39</v>
      </c>
      <c r="K95" s="37" t="s">
        <v>40</v>
      </c>
      <c r="L95" s="37" t="s">
        <v>256</v>
      </c>
      <c r="M95" s="37" t="s">
        <v>256</v>
      </c>
      <c r="N95" s="44" t="s">
        <v>245</v>
      </c>
      <c r="O95" s="37" t="s">
        <v>346</v>
      </c>
      <c r="P95" s="37" t="str">
        <f t="shared" si="20"/>
        <v>F0-elegansXgraellsii</v>
      </c>
      <c r="Q95" s="42">
        <v>42550</v>
      </c>
      <c r="R95" s="37" t="s">
        <v>126</v>
      </c>
      <c r="S95" s="37" t="s">
        <v>176</v>
      </c>
      <c r="T95" s="37" t="str">
        <f t="shared" si="21"/>
        <v>C.8XB.53</v>
      </c>
      <c r="U95" s="37" t="str">
        <f t="shared" si="22"/>
        <v>Heterospecifics-elegansXgraellsii-SwedenXCachadas</v>
      </c>
      <c r="V95" s="37">
        <v>3</v>
      </c>
      <c r="W95" s="37">
        <v>0</v>
      </c>
      <c r="X95" s="37">
        <v>0</v>
      </c>
      <c r="Y95" s="37">
        <v>0</v>
      </c>
      <c r="Z95" s="37">
        <v>0</v>
      </c>
      <c r="AA95" s="37">
        <v>0</v>
      </c>
      <c r="AB95" s="37">
        <v>0</v>
      </c>
      <c r="AC95" s="37">
        <v>0</v>
      </c>
      <c r="AD95" s="40">
        <v>0</v>
      </c>
      <c r="AE95" s="40">
        <v>0</v>
      </c>
      <c r="AF95" s="40" t="s">
        <v>6</v>
      </c>
      <c r="AG95" s="40" t="s">
        <v>6</v>
      </c>
      <c r="AH95" s="40" t="s">
        <v>6</v>
      </c>
    </row>
    <row r="96" spans="1:42" ht="15.75" x14ac:dyDescent="0.25">
      <c r="A96" s="37" t="s">
        <v>254</v>
      </c>
      <c r="B96" s="37">
        <v>2015</v>
      </c>
      <c r="C96" s="37" t="s">
        <v>38</v>
      </c>
      <c r="D96" s="37" t="s">
        <v>701</v>
      </c>
      <c r="E96" s="37" t="s">
        <v>60</v>
      </c>
      <c r="F96" s="37" t="s">
        <v>40</v>
      </c>
      <c r="G96" s="37" t="s">
        <v>123</v>
      </c>
      <c r="H96" s="37" t="s">
        <v>123</v>
      </c>
      <c r="I96" s="37" t="s">
        <v>253</v>
      </c>
      <c r="J96" s="37" t="s">
        <v>39</v>
      </c>
      <c r="K96" s="37" t="s">
        <v>40</v>
      </c>
      <c r="L96" s="37" t="s">
        <v>256</v>
      </c>
      <c r="M96" s="37" t="s">
        <v>256</v>
      </c>
      <c r="N96" s="44" t="s">
        <v>245</v>
      </c>
      <c r="O96" s="37" t="s">
        <v>346</v>
      </c>
      <c r="P96" s="37" t="str">
        <f t="shared" si="20"/>
        <v>F0-elegansXgraellsii</v>
      </c>
      <c r="Q96" s="42">
        <v>42551</v>
      </c>
      <c r="R96" s="37" t="s">
        <v>81</v>
      </c>
      <c r="S96" s="37" t="s">
        <v>176</v>
      </c>
      <c r="T96" s="37" t="str">
        <f t="shared" si="21"/>
        <v>C.8XB.9</v>
      </c>
      <c r="U96" s="37" t="str">
        <f t="shared" si="22"/>
        <v>Heterospecifics-elegansXgraellsii-SwedenXCachadas</v>
      </c>
      <c r="V96" s="37">
        <v>3</v>
      </c>
      <c r="W96" s="37">
        <v>0</v>
      </c>
      <c r="X96" s="37">
        <v>0</v>
      </c>
      <c r="Y96" s="37">
        <v>0</v>
      </c>
      <c r="Z96" s="37">
        <v>0</v>
      </c>
      <c r="AA96" s="37">
        <v>0</v>
      </c>
      <c r="AB96" s="37">
        <v>0</v>
      </c>
      <c r="AC96" s="37">
        <v>0</v>
      </c>
      <c r="AD96" s="40">
        <v>0</v>
      </c>
      <c r="AE96" s="40">
        <v>0</v>
      </c>
      <c r="AF96" s="40" t="s">
        <v>6</v>
      </c>
      <c r="AG96" s="40" t="s">
        <v>6</v>
      </c>
      <c r="AH96" s="40" t="s">
        <v>6</v>
      </c>
    </row>
    <row r="97" spans="1:34" ht="15.75" x14ac:dyDescent="0.25">
      <c r="A97" s="37" t="s">
        <v>42</v>
      </c>
      <c r="B97" s="37">
        <v>2015</v>
      </c>
      <c r="C97" s="37" t="s">
        <v>46</v>
      </c>
      <c r="D97" s="37" t="s">
        <v>701</v>
      </c>
      <c r="E97" s="37" t="s">
        <v>60</v>
      </c>
      <c r="F97" s="37" t="s">
        <v>40</v>
      </c>
      <c r="G97" s="37" t="s">
        <v>123</v>
      </c>
      <c r="H97" s="37" t="s">
        <v>123</v>
      </c>
      <c r="I97" s="37" t="s">
        <v>253</v>
      </c>
      <c r="J97" s="37" t="s">
        <v>39</v>
      </c>
      <c r="K97" s="37" t="s">
        <v>40</v>
      </c>
      <c r="L97" s="37" t="s">
        <v>257</v>
      </c>
      <c r="M97" s="37" t="s">
        <v>257</v>
      </c>
      <c r="N97" s="44" t="s">
        <v>245</v>
      </c>
      <c r="O97" s="37" t="s">
        <v>346</v>
      </c>
      <c r="P97" s="37" t="str">
        <f t="shared" si="20"/>
        <v>F1-elegansXgraellsii</v>
      </c>
      <c r="Q97" s="42">
        <v>42644</v>
      </c>
      <c r="R97" s="37" t="s">
        <v>82</v>
      </c>
      <c r="S97" s="37" t="s">
        <v>480</v>
      </c>
      <c r="T97" s="37" t="str">
        <f t="shared" si="21"/>
        <v>E.1XA.7</v>
      </c>
      <c r="U97" s="37" t="str">
        <f t="shared" si="22"/>
        <v>Heterospecifics-elegansXgraellsii-BelgiumXCachadas</v>
      </c>
      <c r="V97" s="37">
        <v>3</v>
      </c>
      <c r="W97" s="37">
        <v>2</v>
      </c>
      <c r="X97" s="37">
        <v>0</v>
      </c>
      <c r="Y97" s="37">
        <v>1</v>
      </c>
      <c r="Z97" s="37">
        <v>0</v>
      </c>
      <c r="AA97" s="37">
        <v>0</v>
      </c>
      <c r="AB97" s="37">
        <v>0</v>
      </c>
      <c r="AC97" s="37">
        <v>0</v>
      </c>
      <c r="AD97" s="45">
        <v>0</v>
      </c>
      <c r="AE97" s="45">
        <v>1</v>
      </c>
      <c r="AF97" s="40">
        <f t="shared" ref="AF97:AF111" si="26">AD97+AE97</f>
        <v>1</v>
      </c>
      <c r="AG97" s="68">
        <f t="shared" ref="AG97:AG111" si="27">AF97/V97</f>
        <v>0.33333333333333331</v>
      </c>
      <c r="AH97" s="39">
        <f t="shared" ref="AH97:AH111" si="28">AD97/AF97</f>
        <v>0</v>
      </c>
    </row>
    <row r="98" spans="1:34" ht="15.75" x14ac:dyDescent="0.25">
      <c r="A98" s="37" t="s">
        <v>42</v>
      </c>
      <c r="B98" s="37">
        <v>2015</v>
      </c>
      <c r="C98" s="37" t="s">
        <v>46</v>
      </c>
      <c r="D98" s="37" t="s">
        <v>700</v>
      </c>
      <c r="E98" s="37" t="s">
        <v>39</v>
      </c>
      <c r="F98" s="37" t="s">
        <v>40</v>
      </c>
      <c r="G98" s="37" t="s">
        <v>257</v>
      </c>
      <c r="H98" s="37" t="s">
        <v>257</v>
      </c>
      <c r="I98" s="37" t="s">
        <v>253</v>
      </c>
      <c r="J98" s="37" t="s">
        <v>39</v>
      </c>
      <c r="K98" s="37" t="s">
        <v>40</v>
      </c>
      <c r="L98" s="37" t="s">
        <v>257</v>
      </c>
      <c r="M98" s="37" t="s">
        <v>257</v>
      </c>
      <c r="N98" s="44" t="s">
        <v>249</v>
      </c>
      <c r="O98" s="37" t="s">
        <v>377</v>
      </c>
      <c r="P98" s="37" t="str">
        <f t="shared" ref="P98:P129" si="29">CONCATENATE(C98,"-",O98)</f>
        <v>F1-elegansXelegans</v>
      </c>
      <c r="Q98" s="42">
        <v>42668</v>
      </c>
      <c r="R98" s="37" t="s">
        <v>497</v>
      </c>
      <c r="S98" s="37" t="s">
        <v>284</v>
      </c>
      <c r="T98" s="37" t="str">
        <f t="shared" ref="T98:T129" si="30">CONCATENATE(S98,"X",R98)</f>
        <v>E.10XE.11</v>
      </c>
      <c r="U98" s="37" t="str">
        <f t="shared" si="22"/>
        <v>Conspecifics-elegansXelegans-BelgiumXBelgium</v>
      </c>
      <c r="V98" s="37">
        <v>3</v>
      </c>
      <c r="W98" s="41">
        <v>2</v>
      </c>
      <c r="X98" s="41">
        <v>90</v>
      </c>
      <c r="Y98" s="41">
        <v>50</v>
      </c>
      <c r="Z98" s="41">
        <v>182</v>
      </c>
      <c r="AA98" s="41">
        <v>28</v>
      </c>
      <c r="AB98" s="41">
        <v>0</v>
      </c>
      <c r="AC98" s="41">
        <v>0</v>
      </c>
      <c r="AD98" s="40">
        <v>272</v>
      </c>
      <c r="AE98" s="40">
        <v>78</v>
      </c>
      <c r="AF98" s="40">
        <f t="shared" si="26"/>
        <v>350</v>
      </c>
      <c r="AG98" s="68">
        <f t="shared" si="27"/>
        <v>116.66666666666667</v>
      </c>
      <c r="AH98" s="39">
        <f t="shared" si="28"/>
        <v>0.77714285714285714</v>
      </c>
    </row>
    <row r="99" spans="1:34" ht="15.75" x14ac:dyDescent="0.25">
      <c r="A99" s="37" t="s">
        <v>264</v>
      </c>
      <c r="B99" s="37">
        <v>2015</v>
      </c>
      <c r="C99" s="37" t="s">
        <v>46</v>
      </c>
      <c r="D99" s="37" t="s">
        <v>700</v>
      </c>
      <c r="E99" s="37" t="s">
        <v>39</v>
      </c>
      <c r="F99" s="37" t="s">
        <v>40</v>
      </c>
      <c r="G99" s="37" t="s">
        <v>461</v>
      </c>
      <c r="H99" s="37" t="s">
        <v>461</v>
      </c>
      <c r="I99" s="37" t="s">
        <v>253</v>
      </c>
      <c r="J99" s="37" t="s">
        <v>39</v>
      </c>
      <c r="K99" s="37" t="s">
        <v>40</v>
      </c>
      <c r="L99" s="37" t="s">
        <v>257</v>
      </c>
      <c r="M99" s="37" t="s">
        <v>257</v>
      </c>
      <c r="N99" s="44" t="s">
        <v>249</v>
      </c>
      <c r="O99" s="37" t="s">
        <v>377</v>
      </c>
      <c r="P99" s="37" t="str">
        <f t="shared" si="29"/>
        <v>F1-elegansXelegans</v>
      </c>
      <c r="Q99" s="42">
        <v>42676</v>
      </c>
      <c r="R99" s="37" t="s">
        <v>502</v>
      </c>
      <c r="S99" s="37" t="s">
        <v>515</v>
      </c>
      <c r="T99" s="37" t="str">
        <f t="shared" si="30"/>
        <v>E.14XL.18</v>
      </c>
      <c r="U99" s="37" t="str">
        <f t="shared" si="22"/>
        <v>Conspecifics-elegansXelegans-BelgiumXMaraixDorx</v>
      </c>
      <c r="V99" s="37">
        <v>3</v>
      </c>
      <c r="W99" s="41">
        <v>2</v>
      </c>
      <c r="X99" s="41">
        <v>5</v>
      </c>
      <c r="Y99" s="41">
        <v>12</v>
      </c>
      <c r="Z99" s="41">
        <v>0</v>
      </c>
      <c r="AA99" s="41">
        <v>230</v>
      </c>
      <c r="AB99" s="41">
        <v>0</v>
      </c>
      <c r="AC99" s="41">
        <v>0</v>
      </c>
      <c r="AD99" s="40">
        <v>5</v>
      </c>
      <c r="AE99" s="40">
        <v>242</v>
      </c>
      <c r="AF99" s="40">
        <f t="shared" si="26"/>
        <v>247</v>
      </c>
      <c r="AG99" s="68">
        <f t="shared" si="27"/>
        <v>82.333333333333329</v>
      </c>
      <c r="AH99" s="39">
        <f t="shared" si="28"/>
        <v>2.0242914979757085E-2</v>
      </c>
    </row>
    <row r="100" spans="1:34" ht="15.75" x14ac:dyDescent="0.25">
      <c r="A100" s="37" t="s">
        <v>42</v>
      </c>
      <c r="B100" s="37">
        <v>2015</v>
      </c>
      <c r="C100" s="37" t="s">
        <v>46</v>
      </c>
      <c r="D100" s="37" t="s">
        <v>700</v>
      </c>
      <c r="E100" s="37" t="s">
        <v>39</v>
      </c>
      <c r="F100" s="37" t="s">
        <v>40</v>
      </c>
      <c r="G100" s="37" t="s">
        <v>256</v>
      </c>
      <c r="H100" s="37" t="s">
        <v>256</v>
      </c>
      <c r="I100" s="37" t="s">
        <v>253</v>
      </c>
      <c r="J100" s="37" t="s">
        <v>39</v>
      </c>
      <c r="K100" s="37" t="s">
        <v>40</v>
      </c>
      <c r="L100" s="37" t="s">
        <v>257</v>
      </c>
      <c r="M100" s="37" t="s">
        <v>257</v>
      </c>
      <c r="N100" s="44" t="s">
        <v>249</v>
      </c>
      <c r="O100" s="37" t="s">
        <v>377</v>
      </c>
      <c r="P100" s="37" t="str">
        <f t="shared" si="29"/>
        <v>F1-elegansXelegans</v>
      </c>
      <c r="Q100" s="42">
        <v>42672</v>
      </c>
      <c r="R100" s="41" t="s">
        <v>506</v>
      </c>
      <c r="S100" s="41" t="s">
        <v>307</v>
      </c>
      <c r="T100" s="37" t="str">
        <f t="shared" si="30"/>
        <v>E.15XV.1</v>
      </c>
      <c r="U100" s="37" t="str">
        <f t="shared" si="22"/>
        <v>Conspecifics-elegansXelegans-BelgiumXSweden</v>
      </c>
      <c r="V100" s="37">
        <v>3</v>
      </c>
      <c r="W100" s="41">
        <v>3</v>
      </c>
      <c r="X100" s="41">
        <v>0</v>
      </c>
      <c r="Y100" s="41">
        <v>207</v>
      </c>
      <c r="Z100" s="41">
        <v>0</v>
      </c>
      <c r="AA100" s="41">
        <v>61</v>
      </c>
      <c r="AB100" s="41">
        <v>1</v>
      </c>
      <c r="AC100" s="41">
        <v>60</v>
      </c>
      <c r="AD100" s="40">
        <v>1</v>
      </c>
      <c r="AE100" s="40">
        <v>328</v>
      </c>
      <c r="AF100" s="40">
        <f t="shared" si="26"/>
        <v>329</v>
      </c>
      <c r="AG100" s="68">
        <f t="shared" si="27"/>
        <v>109.66666666666667</v>
      </c>
      <c r="AH100" s="39">
        <f t="shared" si="28"/>
        <v>3.0395136778115501E-3</v>
      </c>
    </row>
    <row r="101" spans="1:34" ht="15.75" x14ac:dyDescent="0.25">
      <c r="A101" s="37" t="s">
        <v>42</v>
      </c>
      <c r="B101" s="37">
        <v>2015</v>
      </c>
      <c r="C101" s="37" t="s">
        <v>46</v>
      </c>
      <c r="D101" s="37" t="s">
        <v>700</v>
      </c>
      <c r="E101" s="37" t="s">
        <v>39</v>
      </c>
      <c r="F101" s="37" t="s">
        <v>40</v>
      </c>
      <c r="G101" s="37" t="s">
        <v>257</v>
      </c>
      <c r="H101" s="37" t="s">
        <v>257</v>
      </c>
      <c r="I101" s="37" t="s">
        <v>253</v>
      </c>
      <c r="J101" s="37" t="s">
        <v>39</v>
      </c>
      <c r="K101" s="37" t="s">
        <v>40</v>
      </c>
      <c r="L101" s="37" t="s">
        <v>257</v>
      </c>
      <c r="M101" s="37" t="s">
        <v>257</v>
      </c>
      <c r="N101" s="44" t="s">
        <v>249</v>
      </c>
      <c r="O101" s="37" t="s">
        <v>377</v>
      </c>
      <c r="P101" s="37" t="str">
        <f t="shared" si="29"/>
        <v>F1-elegansXelegans</v>
      </c>
      <c r="Q101" s="42">
        <v>42673</v>
      </c>
      <c r="R101" s="37" t="s">
        <v>190</v>
      </c>
      <c r="S101" s="37" t="s">
        <v>481</v>
      </c>
      <c r="T101" s="37" t="str">
        <f t="shared" si="30"/>
        <v>E.19XB.12</v>
      </c>
      <c r="U101" s="37" t="str">
        <f t="shared" si="22"/>
        <v>Conspecifics-elegansXelegans-BelgiumXBelgium</v>
      </c>
      <c r="V101" s="37">
        <v>3</v>
      </c>
      <c r="W101" s="41">
        <v>3</v>
      </c>
      <c r="X101" s="41">
        <v>326</v>
      </c>
      <c r="Y101" s="41">
        <v>52</v>
      </c>
      <c r="Z101" s="41">
        <v>90</v>
      </c>
      <c r="AA101" s="41">
        <v>2</v>
      </c>
      <c r="AB101" s="41">
        <v>126</v>
      </c>
      <c r="AC101" s="41">
        <v>8</v>
      </c>
      <c r="AD101" s="40">
        <v>542</v>
      </c>
      <c r="AE101" s="40">
        <v>62</v>
      </c>
      <c r="AF101" s="40">
        <f t="shared" si="26"/>
        <v>604</v>
      </c>
      <c r="AG101" s="68">
        <f t="shared" si="27"/>
        <v>201.33333333333334</v>
      </c>
      <c r="AH101" s="39">
        <f t="shared" si="28"/>
        <v>0.89735099337748347</v>
      </c>
    </row>
    <row r="102" spans="1:34" ht="15.75" x14ac:dyDescent="0.25">
      <c r="A102" s="37" t="s">
        <v>264</v>
      </c>
      <c r="B102" s="37">
        <v>2015</v>
      </c>
      <c r="C102" s="37" t="s">
        <v>46</v>
      </c>
      <c r="D102" s="37" t="s">
        <v>700</v>
      </c>
      <c r="E102" s="37" t="s">
        <v>39</v>
      </c>
      <c r="F102" s="37" t="s">
        <v>40</v>
      </c>
      <c r="G102" s="37" t="s">
        <v>460</v>
      </c>
      <c r="H102" s="37" t="s">
        <v>460</v>
      </c>
      <c r="I102" s="37" t="s">
        <v>259</v>
      </c>
      <c r="J102" s="37" t="s">
        <v>39</v>
      </c>
      <c r="K102" s="37" t="s">
        <v>40</v>
      </c>
      <c r="L102" s="37" t="s">
        <v>257</v>
      </c>
      <c r="M102" s="37" t="s">
        <v>257</v>
      </c>
      <c r="N102" s="44" t="s">
        <v>249</v>
      </c>
      <c r="O102" s="37" t="s">
        <v>377</v>
      </c>
      <c r="P102" s="37" t="str">
        <f t="shared" si="29"/>
        <v>F1-elegansXelegans</v>
      </c>
      <c r="Q102" s="42">
        <v>42681</v>
      </c>
      <c r="R102" s="37" t="s">
        <v>540</v>
      </c>
      <c r="S102" s="37" t="s">
        <v>541</v>
      </c>
      <c r="T102" s="37" t="str">
        <f t="shared" si="30"/>
        <v>E.23XP.31</v>
      </c>
      <c r="U102" s="37" t="str">
        <f t="shared" si="22"/>
        <v>Conspecifics-elegansXelegans-BelgiumXLaigual</v>
      </c>
      <c r="V102" s="37">
        <v>3</v>
      </c>
      <c r="W102" s="41">
        <v>2</v>
      </c>
      <c r="X102" s="41">
        <v>0</v>
      </c>
      <c r="Y102" s="41">
        <v>0</v>
      </c>
      <c r="Z102" s="41">
        <v>56</v>
      </c>
      <c r="AA102" s="41">
        <v>152</v>
      </c>
      <c r="AB102" s="41">
        <v>33</v>
      </c>
      <c r="AC102" s="41">
        <v>29</v>
      </c>
      <c r="AD102" s="40">
        <v>89</v>
      </c>
      <c r="AE102" s="40">
        <v>181</v>
      </c>
      <c r="AF102" s="40">
        <f t="shared" si="26"/>
        <v>270</v>
      </c>
      <c r="AG102" s="68">
        <f t="shared" si="27"/>
        <v>90</v>
      </c>
      <c r="AH102" s="39">
        <f t="shared" si="28"/>
        <v>0.32962962962962961</v>
      </c>
    </row>
    <row r="103" spans="1:34" ht="15.75" x14ac:dyDescent="0.25">
      <c r="A103" s="37" t="s">
        <v>42</v>
      </c>
      <c r="B103" s="37">
        <v>2015</v>
      </c>
      <c r="C103" s="37" t="s">
        <v>46</v>
      </c>
      <c r="D103" s="37" t="s">
        <v>700</v>
      </c>
      <c r="E103" s="37" t="s">
        <v>39</v>
      </c>
      <c r="F103" s="37" t="s">
        <v>40</v>
      </c>
      <c r="G103" s="37" t="s">
        <v>257</v>
      </c>
      <c r="H103" s="37" t="s">
        <v>257</v>
      </c>
      <c r="I103" s="37" t="s">
        <v>258</v>
      </c>
      <c r="J103" s="37" t="s">
        <v>39</v>
      </c>
      <c r="K103" s="37" t="s">
        <v>40</v>
      </c>
      <c r="L103" s="37" t="s">
        <v>257</v>
      </c>
      <c r="M103" s="37" t="s">
        <v>257</v>
      </c>
      <c r="N103" s="44" t="s">
        <v>249</v>
      </c>
      <c r="O103" s="37" t="s">
        <v>377</v>
      </c>
      <c r="P103" s="37" t="str">
        <f t="shared" si="29"/>
        <v>F1-elegansXelegans</v>
      </c>
      <c r="Q103" s="42">
        <v>42674</v>
      </c>
      <c r="R103" s="37" t="s">
        <v>542</v>
      </c>
      <c r="S103" s="37" t="s">
        <v>543</v>
      </c>
      <c r="T103" s="37" t="str">
        <f t="shared" si="30"/>
        <v>E.9XE.20</v>
      </c>
      <c r="U103" s="37" t="str">
        <f t="shared" si="22"/>
        <v>Conspecifics-elegansXelegans-BelgiumXBelgium</v>
      </c>
      <c r="V103" s="37">
        <v>3</v>
      </c>
      <c r="W103" s="41">
        <v>1</v>
      </c>
      <c r="X103" s="41">
        <v>0</v>
      </c>
      <c r="Y103" s="41">
        <v>0</v>
      </c>
      <c r="Z103" s="41">
        <v>0</v>
      </c>
      <c r="AA103" s="41">
        <v>0</v>
      </c>
      <c r="AB103" s="41">
        <v>0</v>
      </c>
      <c r="AC103" s="41">
        <v>167</v>
      </c>
      <c r="AD103" s="40">
        <v>0</v>
      </c>
      <c r="AE103" s="40">
        <v>167</v>
      </c>
      <c r="AF103" s="40">
        <f t="shared" si="26"/>
        <v>167</v>
      </c>
      <c r="AG103" s="68">
        <f t="shared" si="27"/>
        <v>55.666666666666664</v>
      </c>
      <c r="AH103" s="39">
        <f t="shared" si="28"/>
        <v>0</v>
      </c>
    </row>
    <row r="104" spans="1:34" ht="15.75" x14ac:dyDescent="0.25">
      <c r="A104" s="37" t="s">
        <v>42</v>
      </c>
      <c r="B104" s="37">
        <v>2015</v>
      </c>
      <c r="C104" s="37" t="s">
        <v>46</v>
      </c>
      <c r="D104" s="37" t="s">
        <v>700</v>
      </c>
      <c r="E104" s="37" t="s">
        <v>39</v>
      </c>
      <c r="F104" s="37" t="s">
        <v>40</v>
      </c>
      <c r="G104" s="37" t="s">
        <v>684</v>
      </c>
      <c r="H104" s="37" t="s">
        <v>684</v>
      </c>
      <c r="I104" s="37" t="s">
        <v>258</v>
      </c>
      <c r="J104" s="37" t="s">
        <v>39</v>
      </c>
      <c r="K104" s="37" t="s">
        <v>40</v>
      </c>
      <c r="L104" s="37" t="s">
        <v>684</v>
      </c>
      <c r="M104" s="37" t="s">
        <v>684</v>
      </c>
      <c r="N104" s="44" t="s">
        <v>249</v>
      </c>
      <c r="O104" s="37" t="s">
        <v>377</v>
      </c>
      <c r="P104" s="37" t="str">
        <f t="shared" si="29"/>
        <v>F1-elegansXelegans</v>
      </c>
      <c r="Q104" s="42">
        <v>42659</v>
      </c>
      <c r="R104" s="46" t="s">
        <v>305</v>
      </c>
      <c r="S104" s="46" t="s">
        <v>306</v>
      </c>
      <c r="T104" s="37" t="str">
        <f t="shared" si="30"/>
        <v>H.2XH.1</v>
      </c>
      <c r="U104" s="37" t="str">
        <f t="shared" si="22"/>
        <v>Conspecifics-elegansXelegans-(E:BelgiumXSweden)X(E:BelgiumXSweden)</v>
      </c>
      <c r="V104" s="37">
        <v>3</v>
      </c>
      <c r="W104" s="41">
        <v>3</v>
      </c>
      <c r="X104" s="41">
        <v>10</v>
      </c>
      <c r="Y104" s="41">
        <v>65</v>
      </c>
      <c r="Z104" s="41">
        <v>2</v>
      </c>
      <c r="AA104" s="41">
        <v>103</v>
      </c>
      <c r="AB104" s="41">
        <v>1</v>
      </c>
      <c r="AC104" s="41">
        <v>69</v>
      </c>
      <c r="AD104" s="40">
        <v>13</v>
      </c>
      <c r="AE104" s="40">
        <v>237</v>
      </c>
      <c r="AF104" s="40">
        <f t="shared" si="26"/>
        <v>250</v>
      </c>
      <c r="AG104" s="68">
        <f t="shared" si="27"/>
        <v>83.333333333333329</v>
      </c>
      <c r="AH104" s="39">
        <f t="shared" si="28"/>
        <v>5.1999999999999998E-2</v>
      </c>
    </row>
    <row r="105" spans="1:34" ht="15.75" x14ac:dyDescent="0.25">
      <c r="A105" s="37" t="s">
        <v>42</v>
      </c>
      <c r="B105" s="37">
        <v>2015</v>
      </c>
      <c r="C105" s="37" t="s">
        <v>46</v>
      </c>
      <c r="D105" s="37" t="s">
        <v>700</v>
      </c>
      <c r="E105" s="37" t="s">
        <v>39</v>
      </c>
      <c r="F105" s="37" t="s">
        <v>40</v>
      </c>
      <c r="G105" s="37" t="s">
        <v>257</v>
      </c>
      <c r="H105" s="37" t="s">
        <v>257</v>
      </c>
      <c r="I105" s="37" t="s">
        <v>258</v>
      </c>
      <c r="J105" s="37" t="s">
        <v>39</v>
      </c>
      <c r="K105" s="37" t="s">
        <v>40</v>
      </c>
      <c r="L105" s="37" t="s">
        <v>684</v>
      </c>
      <c r="M105" s="37" t="s">
        <v>684</v>
      </c>
      <c r="N105" s="44" t="s">
        <v>249</v>
      </c>
      <c r="O105" s="37" t="s">
        <v>377</v>
      </c>
      <c r="P105" s="37" t="str">
        <f t="shared" si="29"/>
        <v>F1-elegansXelegans</v>
      </c>
      <c r="Q105" s="42">
        <v>42679</v>
      </c>
      <c r="R105" s="37" t="s">
        <v>544</v>
      </c>
      <c r="S105" s="37" t="s">
        <v>545</v>
      </c>
      <c r="T105" s="37" t="str">
        <f t="shared" si="30"/>
        <v>I.2XE.25</v>
      </c>
      <c r="U105" s="37" t="str">
        <f t="shared" si="22"/>
        <v>Conspecifics-elegansXelegans-(E:BelgiumXSweden)XBelgium</v>
      </c>
      <c r="V105" s="37">
        <v>3</v>
      </c>
      <c r="W105" s="41">
        <v>1</v>
      </c>
      <c r="X105" s="41">
        <v>0</v>
      </c>
      <c r="Y105" s="41">
        <v>0</v>
      </c>
      <c r="Z105" s="41">
        <v>0</v>
      </c>
      <c r="AA105" s="41">
        <v>0</v>
      </c>
      <c r="AB105" s="41">
        <v>0</v>
      </c>
      <c r="AC105" s="41">
        <v>161</v>
      </c>
      <c r="AD105" s="40">
        <v>0</v>
      </c>
      <c r="AE105" s="40">
        <v>161</v>
      </c>
      <c r="AF105" s="40">
        <f t="shared" si="26"/>
        <v>161</v>
      </c>
      <c r="AG105" s="68">
        <f t="shared" si="27"/>
        <v>53.666666666666664</v>
      </c>
      <c r="AH105" s="39">
        <f t="shared" si="28"/>
        <v>0</v>
      </c>
    </row>
    <row r="106" spans="1:34" ht="15.75" x14ac:dyDescent="0.25">
      <c r="A106" s="37" t="s">
        <v>42</v>
      </c>
      <c r="B106" s="37">
        <v>2015</v>
      </c>
      <c r="C106" s="37" t="s">
        <v>46</v>
      </c>
      <c r="D106" s="37" t="s">
        <v>700</v>
      </c>
      <c r="E106" s="37" t="s">
        <v>39</v>
      </c>
      <c r="F106" s="37" t="s">
        <v>40</v>
      </c>
      <c r="G106" s="37" t="s">
        <v>684</v>
      </c>
      <c r="H106" s="37" t="s">
        <v>684</v>
      </c>
      <c r="I106" s="37" t="s">
        <v>253</v>
      </c>
      <c r="J106" s="37" t="s">
        <v>39</v>
      </c>
      <c r="K106" s="37" t="s">
        <v>40</v>
      </c>
      <c r="L106" s="37" t="s">
        <v>684</v>
      </c>
      <c r="M106" s="37" t="s">
        <v>684</v>
      </c>
      <c r="N106" s="44" t="s">
        <v>249</v>
      </c>
      <c r="O106" s="37" t="s">
        <v>377</v>
      </c>
      <c r="P106" s="37" t="str">
        <f t="shared" si="29"/>
        <v>F1-elegansXelegans</v>
      </c>
      <c r="Q106" s="42">
        <v>42682</v>
      </c>
      <c r="R106" s="37" t="s">
        <v>546</v>
      </c>
      <c r="S106" s="37" t="s">
        <v>545</v>
      </c>
      <c r="T106" s="37" t="str">
        <f t="shared" si="30"/>
        <v>I.2XH.12</v>
      </c>
      <c r="U106" s="37" t="str">
        <f t="shared" si="22"/>
        <v>Conspecifics-elegansXelegans-(E:BelgiumXSweden)X(E:BelgiumXSweden)</v>
      </c>
      <c r="V106" s="37">
        <v>3</v>
      </c>
      <c r="W106" s="41">
        <v>3</v>
      </c>
      <c r="X106" s="41">
        <v>254</v>
      </c>
      <c r="Y106" s="41">
        <v>135</v>
      </c>
      <c r="Z106" s="41">
        <v>0</v>
      </c>
      <c r="AA106" s="41">
        <v>3</v>
      </c>
      <c r="AB106" s="41">
        <v>5</v>
      </c>
      <c r="AC106" s="41">
        <v>10</v>
      </c>
      <c r="AD106" s="40">
        <v>259</v>
      </c>
      <c r="AE106" s="40">
        <v>148</v>
      </c>
      <c r="AF106" s="40">
        <f t="shared" si="26"/>
        <v>407</v>
      </c>
      <c r="AG106" s="68">
        <f t="shared" si="27"/>
        <v>135.66666666666666</v>
      </c>
      <c r="AH106" s="39">
        <f t="shared" si="28"/>
        <v>0.63636363636363635</v>
      </c>
    </row>
    <row r="107" spans="1:34" ht="15.75" x14ac:dyDescent="0.25">
      <c r="A107" s="37" t="s">
        <v>42</v>
      </c>
      <c r="B107" s="37">
        <v>2015</v>
      </c>
      <c r="C107" s="37" t="s">
        <v>46</v>
      </c>
      <c r="D107" s="37" t="s">
        <v>700</v>
      </c>
      <c r="E107" s="37" t="s">
        <v>39</v>
      </c>
      <c r="F107" s="37" t="s">
        <v>40</v>
      </c>
      <c r="G107" s="37" t="s">
        <v>684</v>
      </c>
      <c r="H107" s="37" t="s">
        <v>684</v>
      </c>
      <c r="I107" s="37" t="s">
        <v>258</v>
      </c>
      <c r="J107" s="37" t="s">
        <v>39</v>
      </c>
      <c r="K107" s="37" t="s">
        <v>40</v>
      </c>
      <c r="L107" s="37" t="s">
        <v>684</v>
      </c>
      <c r="M107" s="37" t="s">
        <v>684</v>
      </c>
      <c r="N107" s="44" t="s">
        <v>249</v>
      </c>
      <c r="O107" s="37" t="s">
        <v>377</v>
      </c>
      <c r="P107" s="37" t="str">
        <f t="shared" si="29"/>
        <v>F1-elegansXelegans</v>
      </c>
      <c r="Q107" s="42">
        <v>42684</v>
      </c>
      <c r="R107" s="37" t="s">
        <v>547</v>
      </c>
      <c r="S107" s="37" t="s">
        <v>548</v>
      </c>
      <c r="T107" s="37" t="str">
        <f t="shared" si="30"/>
        <v>K.28XK.30</v>
      </c>
      <c r="U107" s="37" t="str">
        <f t="shared" si="22"/>
        <v>Conspecifics-elegansXelegans-(E:BelgiumXSweden)X(E:BelgiumXSweden)</v>
      </c>
      <c r="V107" s="37">
        <v>3</v>
      </c>
      <c r="W107" s="41">
        <v>1</v>
      </c>
      <c r="X107" s="41">
        <v>113</v>
      </c>
      <c r="Y107" s="41">
        <v>66</v>
      </c>
      <c r="Z107" s="41">
        <v>0</v>
      </c>
      <c r="AA107" s="41">
        <v>0</v>
      </c>
      <c r="AB107" s="41">
        <v>0</v>
      </c>
      <c r="AC107" s="41">
        <v>0</v>
      </c>
      <c r="AD107" s="40">
        <v>113</v>
      </c>
      <c r="AE107" s="40">
        <v>66</v>
      </c>
      <c r="AF107" s="40">
        <f t="shared" si="26"/>
        <v>179</v>
      </c>
      <c r="AG107" s="68">
        <f t="shared" si="27"/>
        <v>59.666666666666664</v>
      </c>
      <c r="AH107" s="39">
        <f t="shared" si="28"/>
        <v>0.63128491620111726</v>
      </c>
    </row>
    <row r="108" spans="1:34" ht="15.75" x14ac:dyDescent="0.25">
      <c r="A108" s="37" t="s">
        <v>42</v>
      </c>
      <c r="B108" s="37">
        <v>2015</v>
      </c>
      <c r="C108" s="37" t="s">
        <v>46</v>
      </c>
      <c r="D108" s="37" t="s">
        <v>700</v>
      </c>
      <c r="E108" s="37" t="s">
        <v>39</v>
      </c>
      <c r="F108" s="37" t="s">
        <v>40</v>
      </c>
      <c r="G108" s="37" t="s">
        <v>684</v>
      </c>
      <c r="H108" s="37" t="s">
        <v>684</v>
      </c>
      <c r="I108" s="37" t="s">
        <v>253</v>
      </c>
      <c r="J108" s="37" t="s">
        <v>39</v>
      </c>
      <c r="K108" s="37" t="s">
        <v>40</v>
      </c>
      <c r="L108" s="37" t="s">
        <v>684</v>
      </c>
      <c r="M108" s="37" t="s">
        <v>684</v>
      </c>
      <c r="N108" s="44" t="s">
        <v>249</v>
      </c>
      <c r="O108" s="37" t="s">
        <v>377</v>
      </c>
      <c r="P108" s="37" t="str">
        <f t="shared" si="29"/>
        <v>F1-elegansXelegans</v>
      </c>
      <c r="Q108" s="42">
        <v>42673</v>
      </c>
      <c r="R108" s="37" t="s">
        <v>213</v>
      </c>
      <c r="S108" s="37" t="s">
        <v>499</v>
      </c>
      <c r="T108" s="37" t="str">
        <f t="shared" si="30"/>
        <v>K.11XK.12</v>
      </c>
      <c r="U108" s="37" t="str">
        <f t="shared" si="22"/>
        <v>Conspecifics-elegansXelegans-(E:BelgiumXSweden)X(E:BelgiumXSweden)</v>
      </c>
      <c r="V108" s="37">
        <v>3</v>
      </c>
      <c r="W108" s="41">
        <v>3</v>
      </c>
      <c r="X108" s="41">
        <v>169</v>
      </c>
      <c r="Y108" s="41">
        <v>23</v>
      </c>
      <c r="Z108" s="41">
        <v>197</v>
      </c>
      <c r="AA108" s="41">
        <v>17</v>
      </c>
      <c r="AB108" s="41">
        <v>103</v>
      </c>
      <c r="AC108" s="41">
        <v>2</v>
      </c>
      <c r="AD108" s="40">
        <v>469</v>
      </c>
      <c r="AE108" s="40">
        <v>42</v>
      </c>
      <c r="AF108" s="40">
        <f t="shared" si="26"/>
        <v>511</v>
      </c>
      <c r="AG108" s="68">
        <f t="shared" si="27"/>
        <v>170.33333333333334</v>
      </c>
      <c r="AH108" s="39">
        <f t="shared" si="28"/>
        <v>0.9178082191780822</v>
      </c>
    </row>
    <row r="109" spans="1:34" ht="15.75" x14ac:dyDescent="0.25">
      <c r="A109" s="37" t="s">
        <v>42</v>
      </c>
      <c r="B109" s="37">
        <v>2015</v>
      </c>
      <c r="C109" s="37" t="s">
        <v>46</v>
      </c>
      <c r="D109" s="37" t="s">
        <v>700</v>
      </c>
      <c r="E109" s="37" t="s">
        <v>39</v>
      </c>
      <c r="F109" s="37" t="s">
        <v>40</v>
      </c>
      <c r="G109" s="37" t="s">
        <v>256</v>
      </c>
      <c r="H109" s="37" t="s">
        <v>256</v>
      </c>
      <c r="I109" s="37" t="s">
        <v>258</v>
      </c>
      <c r="J109" s="37" t="s">
        <v>39</v>
      </c>
      <c r="K109" s="37" t="s">
        <v>40</v>
      </c>
      <c r="L109" s="37" t="s">
        <v>684</v>
      </c>
      <c r="M109" s="37" t="s">
        <v>684</v>
      </c>
      <c r="N109" s="44" t="s">
        <v>249</v>
      </c>
      <c r="O109" s="37" t="s">
        <v>377</v>
      </c>
      <c r="P109" s="37" t="str">
        <f t="shared" si="29"/>
        <v>F1-elegansXelegans</v>
      </c>
      <c r="Q109" s="42">
        <v>42681</v>
      </c>
      <c r="R109" s="37" t="s">
        <v>549</v>
      </c>
      <c r="S109" s="37" t="s">
        <v>548</v>
      </c>
      <c r="T109" s="37" t="str">
        <f t="shared" si="30"/>
        <v>K.28XV.4</v>
      </c>
      <c r="U109" s="37" t="str">
        <f t="shared" si="22"/>
        <v>Conspecifics-elegansXelegans-(E:BelgiumXSweden)XSweden</v>
      </c>
      <c r="V109" s="37">
        <v>3</v>
      </c>
      <c r="W109" s="41">
        <v>2</v>
      </c>
      <c r="X109" s="41">
        <v>0</v>
      </c>
      <c r="Y109" s="41">
        <v>277</v>
      </c>
      <c r="Z109" s="41">
        <v>0</v>
      </c>
      <c r="AA109" s="41">
        <v>0</v>
      </c>
      <c r="AB109" s="41">
        <v>89</v>
      </c>
      <c r="AC109" s="41">
        <v>14</v>
      </c>
      <c r="AD109" s="40">
        <v>89</v>
      </c>
      <c r="AE109" s="40">
        <v>291</v>
      </c>
      <c r="AF109" s="40">
        <f t="shared" si="26"/>
        <v>380</v>
      </c>
      <c r="AG109" s="68">
        <f t="shared" si="27"/>
        <v>126.66666666666667</v>
      </c>
      <c r="AH109" s="39">
        <f t="shared" si="28"/>
        <v>0.23421052631578948</v>
      </c>
    </row>
    <row r="110" spans="1:34" ht="15.75" x14ac:dyDescent="0.25">
      <c r="A110" s="37" t="s">
        <v>42</v>
      </c>
      <c r="B110" s="37">
        <v>2015</v>
      </c>
      <c r="C110" s="37" t="s">
        <v>46</v>
      </c>
      <c r="D110" s="37" t="s">
        <v>700</v>
      </c>
      <c r="E110" s="37" t="s">
        <v>39</v>
      </c>
      <c r="F110" s="37" t="s">
        <v>40</v>
      </c>
      <c r="G110" s="37" t="s">
        <v>256</v>
      </c>
      <c r="H110" s="37" t="s">
        <v>256</v>
      </c>
      <c r="I110" s="37" t="s">
        <v>258</v>
      </c>
      <c r="J110" s="37" t="s">
        <v>39</v>
      </c>
      <c r="K110" s="37" t="s">
        <v>40</v>
      </c>
      <c r="L110" s="37" t="s">
        <v>461</v>
      </c>
      <c r="M110" s="37" t="s">
        <v>461</v>
      </c>
      <c r="N110" s="44" t="s">
        <v>249</v>
      </c>
      <c r="O110" s="37" t="s">
        <v>377</v>
      </c>
      <c r="P110" s="37" t="str">
        <f t="shared" si="29"/>
        <v>F1-elegansXelegans</v>
      </c>
      <c r="Q110" s="42">
        <v>42684</v>
      </c>
      <c r="R110" s="37" t="s">
        <v>550</v>
      </c>
      <c r="S110" s="37" t="s">
        <v>551</v>
      </c>
      <c r="T110" s="37" t="str">
        <f t="shared" si="30"/>
        <v>L.20XV.7</v>
      </c>
      <c r="U110" s="37" t="str">
        <f t="shared" si="22"/>
        <v>Conspecifics-elegansXelegans-MaraixDorxXSweden</v>
      </c>
      <c r="V110" s="37">
        <v>3</v>
      </c>
      <c r="W110" s="41">
        <v>2</v>
      </c>
      <c r="X110" s="41">
        <v>124</v>
      </c>
      <c r="Y110" s="41">
        <v>31</v>
      </c>
      <c r="Z110" s="41">
        <v>33</v>
      </c>
      <c r="AA110" s="41">
        <v>50</v>
      </c>
      <c r="AB110" s="41">
        <v>0</v>
      </c>
      <c r="AC110" s="41">
        <v>0</v>
      </c>
      <c r="AD110" s="40">
        <v>157</v>
      </c>
      <c r="AE110" s="40">
        <v>81</v>
      </c>
      <c r="AF110" s="40">
        <f t="shared" si="26"/>
        <v>238</v>
      </c>
      <c r="AG110" s="68">
        <f t="shared" si="27"/>
        <v>79.333333333333329</v>
      </c>
      <c r="AH110" s="39">
        <f t="shared" si="28"/>
        <v>0.65966386554621848</v>
      </c>
    </row>
    <row r="111" spans="1:34" ht="15.75" x14ac:dyDescent="0.25">
      <c r="A111" s="37" t="s">
        <v>264</v>
      </c>
      <c r="B111" s="37">
        <v>2015</v>
      </c>
      <c r="C111" s="37" t="s">
        <v>46</v>
      </c>
      <c r="D111" s="37" t="s">
        <v>700</v>
      </c>
      <c r="E111" s="37" t="s">
        <v>39</v>
      </c>
      <c r="F111" s="37" t="s">
        <v>40</v>
      </c>
      <c r="G111" s="37" t="s">
        <v>460</v>
      </c>
      <c r="H111" s="37" t="s">
        <v>460</v>
      </c>
      <c r="I111" s="37" t="s">
        <v>259</v>
      </c>
      <c r="J111" s="37" t="s">
        <v>39</v>
      </c>
      <c r="K111" s="37" t="s">
        <v>40</v>
      </c>
      <c r="L111" s="37" t="s">
        <v>685</v>
      </c>
      <c r="M111" s="37" t="s">
        <v>685</v>
      </c>
      <c r="N111" s="44" t="s">
        <v>249</v>
      </c>
      <c r="O111" s="37" t="s">
        <v>377</v>
      </c>
      <c r="P111" s="37" t="str">
        <f t="shared" si="29"/>
        <v>F1-elegansXelegans</v>
      </c>
      <c r="Q111" s="42">
        <v>42679</v>
      </c>
      <c r="R111" s="37" t="s">
        <v>552</v>
      </c>
      <c r="S111" s="37" t="s">
        <v>536</v>
      </c>
      <c r="T111" s="37" t="str">
        <f t="shared" si="30"/>
        <v>O.3XP.29</v>
      </c>
      <c r="U111" s="37" t="str">
        <f t="shared" si="22"/>
        <v>Conspecifics-elegansXelegans-BayonneXLaigual</v>
      </c>
      <c r="V111" s="37">
        <v>3</v>
      </c>
      <c r="W111" s="41">
        <v>2</v>
      </c>
      <c r="X111" s="41">
        <v>85</v>
      </c>
      <c r="Y111" s="41">
        <v>67</v>
      </c>
      <c r="Z111" s="41">
        <v>0</v>
      </c>
      <c r="AA111" s="41">
        <v>0</v>
      </c>
      <c r="AB111" s="41">
        <v>295</v>
      </c>
      <c r="AC111" s="41">
        <v>283</v>
      </c>
      <c r="AD111" s="40">
        <v>380</v>
      </c>
      <c r="AE111" s="40">
        <v>350</v>
      </c>
      <c r="AF111" s="40">
        <f t="shared" si="26"/>
        <v>730</v>
      </c>
      <c r="AG111" s="68">
        <f t="shared" si="27"/>
        <v>243.33333333333334</v>
      </c>
      <c r="AH111" s="39">
        <f t="shared" si="28"/>
        <v>0.52054794520547942</v>
      </c>
    </row>
    <row r="112" spans="1:34" ht="15.75" x14ac:dyDescent="0.25">
      <c r="A112" s="37" t="s">
        <v>254</v>
      </c>
      <c r="B112" s="37">
        <v>2015</v>
      </c>
      <c r="C112" s="37" t="s">
        <v>46</v>
      </c>
      <c r="D112" s="37" t="s">
        <v>701</v>
      </c>
      <c r="E112" s="37" t="s">
        <v>60</v>
      </c>
      <c r="F112" s="37" t="s">
        <v>40</v>
      </c>
      <c r="G112" s="37" t="s">
        <v>123</v>
      </c>
      <c r="H112" s="37" t="s">
        <v>123</v>
      </c>
      <c r="I112" s="37" t="s">
        <v>253</v>
      </c>
      <c r="J112" s="37" t="s">
        <v>39</v>
      </c>
      <c r="K112" s="37" t="s">
        <v>40</v>
      </c>
      <c r="L112" s="37" t="s">
        <v>460</v>
      </c>
      <c r="M112" s="37" t="s">
        <v>460</v>
      </c>
      <c r="N112" s="44" t="s">
        <v>245</v>
      </c>
      <c r="O112" s="37" t="s">
        <v>346</v>
      </c>
      <c r="P112" s="37" t="str">
        <f t="shared" si="29"/>
        <v>F1-elegansXgraellsii</v>
      </c>
      <c r="Q112" s="42">
        <v>42668</v>
      </c>
      <c r="R112" s="37" t="s">
        <v>113</v>
      </c>
      <c r="S112" s="37" t="s">
        <v>289</v>
      </c>
      <c r="T112" s="37" t="str">
        <f t="shared" si="30"/>
        <v>P.16XA.27</v>
      </c>
      <c r="U112" s="37" t="str">
        <f t="shared" si="22"/>
        <v>Heterospecifics-elegansXgraellsii-LaigualXCachadas</v>
      </c>
      <c r="V112" s="37">
        <v>3</v>
      </c>
      <c r="W112" s="37">
        <v>0</v>
      </c>
      <c r="X112" s="37">
        <v>0</v>
      </c>
      <c r="Y112" s="37">
        <v>0</v>
      </c>
      <c r="Z112" s="37">
        <v>0</v>
      </c>
      <c r="AA112" s="37">
        <v>0</v>
      </c>
      <c r="AB112" s="37">
        <v>0</v>
      </c>
      <c r="AC112" s="37">
        <v>0</v>
      </c>
      <c r="AD112" s="40">
        <v>0</v>
      </c>
      <c r="AE112" s="40">
        <v>0</v>
      </c>
      <c r="AF112" s="40" t="s">
        <v>6</v>
      </c>
      <c r="AG112" s="40" t="s">
        <v>6</v>
      </c>
      <c r="AH112" s="40" t="s">
        <v>6</v>
      </c>
    </row>
    <row r="113" spans="1:34" ht="15.75" x14ac:dyDescent="0.25">
      <c r="A113" s="37" t="s">
        <v>42</v>
      </c>
      <c r="B113" s="37">
        <v>2015</v>
      </c>
      <c r="C113" s="37" t="s">
        <v>46</v>
      </c>
      <c r="D113" s="37" t="s">
        <v>700</v>
      </c>
      <c r="E113" s="37" t="s">
        <v>39</v>
      </c>
      <c r="F113" s="37" t="s">
        <v>40</v>
      </c>
      <c r="G113" s="37" t="s">
        <v>684</v>
      </c>
      <c r="H113" s="37" t="s">
        <v>684</v>
      </c>
      <c r="I113" s="37" t="s">
        <v>259</v>
      </c>
      <c r="J113" s="37" t="s">
        <v>39</v>
      </c>
      <c r="K113" s="37" t="s">
        <v>40</v>
      </c>
      <c r="L113" s="37" t="s">
        <v>460</v>
      </c>
      <c r="M113" s="37" t="s">
        <v>460</v>
      </c>
      <c r="N113" s="44" t="s">
        <v>249</v>
      </c>
      <c r="O113" s="37" t="s">
        <v>377</v>
      </c>
      <c r="P113" s="37" t="str">
        <f t="shared" si="29"/>
        <v>F1-elegansXelegans</v>
      </c>
      <c r="Q113" s="42">
        <v>42666</v>
      </c>
      <c r="R113" s="46" t="s">
        <v>206</v>
      </c>
      <c r="S113" s="46" t="s">
        <v>500</v>
      </c>
      <c r="T113" s="37" t="str">
        <f t="shared" si="30"/>
        <v>P.15XK.2</v>
      </c>
      <c r="U113" s="37" t="str">
        <f t="shared" si="22"/>
        <v>Conspecifics-elegansXelegans-LaigualX(E:BelgiumXSweden)</v>
      </c>
      <c r="V113" s="37">
        <v>3</v>
      </c>
      <c r="W113" s="41">
        <v>2</v>
      </c>
      <c r="X113" s="41">
        <v>313</v>
      </c>
      <c r="Y113" s="41">
        <v>8</v>
      </c>
      <c r="Z113" s="41">
        <v>113</v>
      </c>
      <c r="AA113" s="41">
        <v>8</v>
      </c>
      <c r="AB113" s="41">
        <v>0</v>
      </c>
      <c r="AC113" s="41">
        <v>0</v>
      </c>
      <c r="AD113" s="40">
        <v>426</v>
      </c>
      <c r="AE113" s="40">
        <v>16</v>
      </c>
      <c r="AF113" s="40">
        <f>AD113+AE113</f>
        <v>442</v>
      </c>
      <c r="AG113" s="68">
        <f>AF113/V113</f>
        <v>147.33333333333334</v>
      </c>
      <c r="AH113" s="39">
        <f>AD113/AF113</f>
        <v>0.96380090497737558</v>
      </c>
    </row>
    <row r="114" spans="1:34" ht="15.75" x14ac:dyDescent="0.25">
      <c r="A114" s="37" t="s">
        <v>264</v>
      </c>
      <c r="B114" s="37">
        <v>2015</v>
      </c>
      <c r="C114" s="37" t="s">
        <v>46</v>
      </c>
      <c r="D114" s="37" t="s">
        <v>700</v>
      </c>
      <c r="E114" s="37" t="s">
        <v>39</v>
      </c>
      <c r="F114" s="37" t="s">
        <v>40</v>
      </c>
      <c r="G114" s="37" t="s">
        <v>460</v>
      </c>
      <c r="H114" s="37" t="s">
        <v>460</v>
      </c>
      <c r="I114" s="37" t="s">
        <v>259</v>
      </c>
      <c r="J114" s="37" t="s">
        <v>39</v>
      </c>
      <c r="K114" s="37" t="s">
        <v>40</v>
      </c>
      <c r="L114" s="37" t="s">
        <v>460</v>
      </c>
      <c r="M114" s="37" t="s">
        <v>460</v>
      </c>
      <c r="N114" s="44" t="s">
        <v>249</v>
      </c>
      <c r="O114" s="37" t="s">
        <v>377</v>
      </c>
      <c r="P114" s="37" t="str">
        <f t="shared" si="29"/>
        <v>F1-elegansXelegans</v>
      </c>
      <c r="Q114" s="42">
        <v>42682</v>
      </c>
      <c r="R114" s="37" t="s">
        <v>553</v>
      </c>
      <c r="S114" s="37" t="s">
        <v>554</v>
      </c>
      <c r="T114" s="37" t="str">
        <f t="shared" si="30"/>
        <v>P.22XP.28</v>
      </c>
      <c r="U114" s="37" t="str">
        <f t="shared" si="22"/>
        <v>Conspecifics-elegansXelegans-LaigualXLaigual</v>
      </c>
      <c r="V114" s="37">
        <v>3</v>
      </c>
      <c r="W114" s="41">
        <v>2</v>
      </c>
      <c r="X114" s="41">
        <v>295</v>
      </c>
      <c r="Y114" s="41">
        <v>283</v>
      </c>
      <c r="Z114" s="41">
        <v>0</v>
      </c>
      <c r="AA114" s="41">
        <v>0</v>
      </c>
      <c r="AB114" s="41">
        <v>29</v>
      </c>
      <c r="AC114" s="41">
        <v>168</v>
      </c>
      <c r="AD114" s="40">
        <v>324</v>
      </c>
      <c r="AE114" s="40">
        <v>451</v>
      </c>
      <c r="AF114" s="40">
        <f>AD114+AE114</f>
        <v>775</v>
      </c>
      <c r="AG114" s="68">
        <f>AF114/V114</f>
        <v>258.33333333333331</v>
      </c>
      <c r="AH114" s="39">
        <f>AD114/AF114</f>
        <v>0.41806451612903228</v>
      </c>
    </row>
    <row r="115" spans="1:34" ht="15.75" x14ac:dyDescent="0.25">
      <c r="A115" s="37" t="s">
        <v>42</v>
      </c>
      <c r="B115" s="37">
        <v>2015</v>
      </c>
      <c r="C115" s="37" t="s">
        <v>46</v>
      </c>
      <c r="D115" s="37" t="s">
        <v>701</v>
      </c>
      <c r="E115" s="37" t="s">
        <v>60</v>
      </c>
      <c r="F115" s="37" t="s">
        <v>40</v>
      </c>
      <c r="G115" s="37" t="s">
        <v>123</v>
      </c>
      <c r="H115" s="37" t="s">
        <v>123</v>
      </c>
      <c r="I115" s="37" t="s">
        <v>253</v>
      </c>
      <c r="J115" s="37" t="s">
        <v>39</v>
      </c>
      <c r="K115" s="37" t="s">
        <v>40</v>
      </c>
      <c r="L115" s="37" t="s">
        <v>460</v>
      </c>
      <c r="M115" s="37" t="s">
        <v>460</v>
      </c>
      <c r="N115" s="44" t="s">
        <v>245</v>
      </c>
      <c r="O115" s="37" t="s">
        <v>346</v>
      </c>
      <c r="P115" s="37" t="str">
        <f t="shared" si="29"/>
        <v>F1-elegansXgraellsii</v>
      </c>
      <c r="Q115" s="42">
        <v>42667</v>
      </c>
      <c r="R115" s="37" t="s">
        <v>119</v>
      </c>
      <c r="S115" s="37" t="s">
        <v>473</v>
      </c>
      <c r="T115" s="37" t="str">
        <f t="shared" si="30"/>
        <v>P.23XA.30</v>
      </c>
      <c r="U115" s="37" t="str">
        <f t="shared" si="22"/>
        <v>Heterospecifics-elegansXgraellsii-LaigualXCachadas</v>
      </c>
      <c r="V115" s="37">
        <v>3</v>
      </c>
      <c r="W115" s="37">
        <v>0</v>
      </c>
      <c r="X115" s="37">
        <v>0</v>
      </c>
      <c r="Y115" s="37">
        <v>0</v>
      </c>
      <c r="Z115" s="37">
        <v>0</v>
      </c>
      <c r="AA115" s="37">
        <v>0</v>
      </c>
      <c r="AB115" s="37">
        <v>0</v>
      </c>
      <c r="AC115" s="37">
        <v>0</v>
      </c>
      <c r="AD115" s="40">
        <v>0</v>
      </c>
      <c r="AE115" s="40">
        <v>0</v>
      </c>
      <c r="AF115" s="40" t="s">
        <v>6</v>
      </c>
      <c r="AG115" s="40" t="s">
        <v>6</v>
      </c>
      <c r="AH115" s="40" t="s">
        <v>6</v>
      </c>
    </row>
    <row r="116" spans="1:34" ht="15.75" x14ac:dyDescent="0.25">
      <c r="A116" s="37" t="s">
        <v>42</v>
      </c>
      <c r="B116" s="37">
        <v>2015</v>
      </c>
      <c r="C116" s="37" t="s">
        <v>46</v>
      </c>
      <c r="D116" s="37" t="s">
        <v>701</v>
      </c>
      <c r="E116" s="37" t="s">
        <v>60</v>
      </c>
      <c r="F116" s="37" t="s">
        <v>40</v>
      </c>
      <c r="G116" s="37" t="s">
        <v>123</v>
      </c>
      <c r="H116" s="37" t="s">
        <v>123</v>
      </c>
      <c r="I116" s="37" t="s">
        <v>253</v>
      </c>
      <c r="J116" s="37" t="s">
        <v>39</v>
      </c>
      <c r="K116" s="37" t="s">
        <v>40</v>
      </c>
      <c r="L116" s="37" t="s">
        <v>460</v>
      </c>
      <c r="M116" s="37" t="s">
        <v>460</v>
      </c>
      <c r="N116" s="44" t="s">
        <v>245</v>
      </c>
      <c r="O116" s="37" t="s">
        <v>346</v>
      </c>
      <c r="P116" s="37" t="str">
        <f t="shared" si="29"/>
        <v>F1-elegansXgraellsii</v>
      </c>
      <c r="Q116" s="42">
        <v>42668</v>
      </c>
      <c r="R116" s="37" t="s">
        <v>116</v>
      </c>
      <c r="S116" s="37" t="s">
        <v>287</v>
      </c>
      <c r="T116" s="37" t="str">
        <f t="shared" si="30"/>
        <v>P.24XA.28</v>
      </c>
      <c r="U116" s="37" t="str">
        <f t="shared" si="22"/>
        <v>Heterospecifics-elegansXgraellsii-LaigualXCachadas</v>
      </c>
      <c r="V116" s="37">
        <v>3</v>
      </c>
      <c r="W116" s="37">
        <v>1</v>
      </c>
      <c r="X116" s="37">
        <v>0</v>
      </c>
      <c r="Y116" s="37">
        <v>0</v>
      </c>
      <c r="Z116" s="37">
        <v>0</v>
      </c>
      <c r="AA116" s="37">
        <v>0</v>
      </c>
      <c r="AB116" s="37">
        <v>0</v>
      </c>
      <c r="AC116" s="37">
        <v>6</v>
      </c>
      <c r="AD116" s="45">
        <v>0</v>
      </c>
      <c r="AE116" s="45">
        <v>6</v>
      </c>
      <c r="AF116" s="40">
        <f t="shared" ref="AF116:AF129" si="31">AD116+AE116</f>
        <v>6</v>
      </c>
      <c r="AG116" s="68">
        <f t="shared" ref="AG116:AG129" si="32">AF116/V116</f>
        <v>2</v>
      </c>
      <c r="AH116" s="39">
        <f t="shared" ref="AH116:AH129" si="33">AD116/AF116</f>
        <v>0</v>
      </c>
    </row>
    <row r="117" spans="1:34" ht="15.75" x14ac:dyDescent="0.25">
      <c r="A117" s="37" t="s">
        <v>264</v>
      </c>
      <c r="B117" s="37">
        <v>2015</v>
      </c>
      <c r="C117" s="37" t="s">
        <v>46</v>
      </c>
      <c r="D117" s="37" t="s">
        <v>700</v>
      </c>
      <c r="E117" s="37" t="s">
        <v>39</v>
      </c>
      <c r="F117" s="37" t="s">
        <v>40</v>
      </c>
      <c r="G117" s="37" t="s">
        <v>685</v>
      </c>
      <c r="H117" s="37" t="s">
        <v>685</v>
      </c>
      <c r="I117" s="37" t="s">
        <v>253</v>
      </c>
      <c r="J117" s="37" t="s">
        <v>39</v>
      </c>
      <c r="K117" s="37" t="s">
        <v>40</v>
      </c>
      <c r="L117" s="37" t="s">
        <v>460</v>
      </c>
      <c r="M117" s="37" t="s">
        <v>460</v>
      </c>
      <c r="N117" s="44" t="s">
        <v>249</v>
      </c>
      <c r="O117" s="37" t="s">
        <v>377</v>
      </c>
      <c r="P117" s="37" t="str">
        <f t="shared" si="29"/>
        <v>F1-elegansXelegans</v>
      </c>
      <c r="Q117" s="42">
        <v>42682</v>
      </c>
      <c r="R117" s="37" t="s">
        <v>555</v>
      </c>
      <c r="S117" s="37" t="s">
        <v>556</v>
      </c>
      <c r="T117" s="37" t="str">
        <f t="shared" si="30"/>
        <v>P.6XO.4</v>
      </c>
      <c r="U117" s="37" t="str">
        <f t="shared" si="22"/>
        <v>Conspecifics-elegansXelegans-LaigualXBayonne</v>
      </c>
      <c r="V117" s="37">
        <v>3</v>
      </c>
      <c r="W117" s="41">
        <v>3</v>
      </c>
      <c r="X117" s="41">
        <v>212</v>
      </c>
      <c r="Y117" s="41">
        <v>102</v>
      </c>
      <c r="Z117" s="41">
        <v>14</v>
      </c>
      <c r="AA117" s="41">
        <v>66</v>
      </c>
      <c r="AB117" s="41">
        <v>90</v>
      </c>
      <c r="AC117" s="41">
        <v>60</v>
      </c>
      <c r="AD117" s="40">
        <v>316</v>
      </c>
      <c r="AE117" s="40">
        <v>228</v>
      </c>
      <c r="AF117" s="40">
        <f t="shared" si="31"/>
        <v>544</v>
      </c>
      <c r="AG117" s="68">
        <f t="shared" si="32"/>
        <v>181.33333333333334</v>
      </c>
      <c r="AH117" s="39">
        <f t="shared" si="33"/>
        <v>0.58088235294117652</v>
      </c>
    </row>
    <row r="118" spans="1:34" ht="15.75" x14ac:dyDescent="0.25">
      <c r="A118" s="37" t="s">
        <v>42</v>
      </c>
      <c r="B118" s="37">
        <v>2015</v>
      </c>
      <c r="C118" s="37" t="s">
        <v>46</v>
      </c>
      <c r="D118" s="37" t="s">
        <v>700</v>
      </c>
      <c r="E118" s="37" t="s">
        <v>39</v>
      </c>
      <c r="F118" s="37" t="s">
        <v>40</v>
      </c>
      <c r="G118" s="37" t="s">
        <v>684</v>
      </c>
      <c r="H118" s="37" t="s">
        <v>684</v>
      </c>
      <c r="I118" s="37" t="s">
        <v>258</v>
      </c>
      <c r="J118" s="37" t="s">
        <v>39</v>
      </c>
      <c r="K118" s="37" t="s">
        <v>40</v>
      </c>
      <c r="L118" s="37" t="s">
        <v>256</v>
      </c>
      <c r="M118" s="37" t="s">
        <v>256</v>
      </c>
      <c r="N118" s="44" t="s">
        <v>249</v>
      </c>
      <c r="O118" s="37" t="s">
        <v>377</v>
      </c>
      <c r="P118" s="37" t="str">
        <f t="shared" si="29"/>
        <v>F1-elegansXelegans</v>
      </c>
      <c r="Q118" s="42">
        <v>42684</v>
      </c>
      <c r="R118" s="37" t="s">
        <v>557</v>
      </c>
      <c r="S118" s="37" t="s">
        <v>558</v>
      </c>
      <c r="T118" s="37" t="str">
        <f t="shared" si="30"/>
        <v>V.6XK.27</v>
      </c>
      <c r="U118" s="37" t="str">
        <f t="shared" si="22"/>
        <v>Conspecifics-elegansXelegans-SwedenX(E:BelgiumXSweden)</v>
      </c>
      <c r="V118" s="37">
        <v>3</v>
      </c>
      <c r="W118" s="41">
        <v>2</v>
      </c>
      <c r="X118" s="41">
        <v>167</v>
      </c>
      <c r="Y118" s="41">
        <v>63</v>
      </c>
      <c r="Z118" s="41">
        <v>16</v>
      </c>
      <c r="AA118" s="41">
        <v>7</v>
      </c>
      <c r="AB118" s="41">
        <v>0</v>
      </c>
      <c r="AC118" s="41">
        <v>0</v>
      </c>
      <c r="AD118" s="40">
        <v>183</v>
      </c>
      <c r="AE118" s="40">
        <v>70</v>
      </c>
      <c r="AF118" s="40">
        <f t="shared" si="31"/>
        <v>253</v>
      </c>
      <c r="AG118" s="68">
        <f t="shared" si="32"/>
        <v>84.333333333333329</v>
      </c>
      <c r="AH118" s="39">
        <f t="shared" si="33"/>
        <v>0.72332015810276684</v>
      </c>
    </row>
    <row r="119" spans="1:34" ht="15.75" x14ac:dyDescent="0.25">
      <c r="A119" s="37" t="s">
        <v>42</v>
      </c>
      <c r="B119" s="37">
        <v>2015</v>
      </c>
      <c r="C119" s="37" t="s">
        <v>46</v>
      </c>
      <c r="D119" s="37" t="s">
        <v>699</v>
      </c>
      <c r="E119" s="37" t="s">
        <v>263</v>
      </c>
      <c r="F119" s="37" t="s">
        <v>261</v>
      </c>
      <c r="G119" s="37" t="s">
        <v>683</v>
      </c>
      <c r="H119" s="37" t="s">
        <v>683</v>
      </c>
      <c r="I119" s="37" t="s">
        <v>253</v>
      </c>
      <c r="J119" s="37" t="s">
        <v>60</v>
      </c>
      <c r="K119" s="37" t="s">
        <v>40</v>
      </c>
      <c r="L119" s="37" t="s">
        <v>123</v>
      </c>
      <c r="M119" s="37" t="s">
        <v>703</v>
      </c>
      <c r="N119" s="37" t="s">
        <v>250</v>
      </c>
      <c r="O119" s="37" t="s">
        <v>372</v>
      </c>
      <c r="P119" s="37" t="str">
        <f t="shared" si="29"/>
        <v>F1-graellsiiXhybrid</v>
      </c>
      <c r="Q119" s="42">
        <v>42640</v>
      </c>
      <c r="R119" s="93">
        <v>2.2999999999999998</v>
      </c>
      <c r="S119" s="93" t="s">
        <v>77</v>
      </c>
      <c r="T119" s="37" t="str">
        <f t="shared" si="30"/>
        <v>A.4X2.3</v>
      </c>
      <c r="U119" s="37" t="str">
        <f t="shared" si="22"/>
        <v>Postzygotics-graellsiiXhybrid-AlloGraX(H:BelgiumXCachadas)</v>
      </c>
      <c r="V119" s="37">
        <v>3</v>
      </c>
      <c r="W119" s="37">
        <v>3</v>
      </c>
      <c r="X119" s="37">
        <v>25</v>
      </c>
      <c r="Y119" s="37">
        <v>51</v>
      </c>
      <c r="Z119" s="37">
        <v>273</v>
      </c>
      <c r="AA119" s="37">
        <v>7</v>
      </c>
      <c r="AB119" s="37">
        <v>159</v>
      </c>
      <c r="AC119" s="37">
        <v>11</v>
      </c>
      <c r="AD119" s="45">
        <v>457</v>
      </c>
      <c r="AE119" s="45">
        <v>69</v>
      </c>
      <c r="AF119" s="40">
        <f t="shared" si="31"/>
        <v>526</v>
      </c>
      <c r="AG119" s="68">
        <f t="shared" si="32"/>
        <v>175.33333333333334</v>
      </c>
      <c r="AH119" s="39">
        <f t="shared" si="33"/>
        <v>0.86882129277566544</v>
      </c>
    </row>
    <row r="120" spans="1:34" ht="15.75" x14ac:dyDescent="0.25">
      <c r="A120" s="37" t="s">
        <v>264</v>
      </c>
      <c r="B120" s="37">
        <v>2015</v>
      </c>
      <c r="C120" s="37" t="s">
        <v>46</v>
      </c>
      <c r="D120" s="37" t="s">
        <v>699</v>
      </c>
      <c r="E120" s="37" t="s">
        <v>263</v>
      </c>
      <c r="F120" s="37" t="s">
        <v>261</v>
      </c>
      <c r="G120" s="37" t="s">
        <v>683</v>
      </c>
      <c r="H120" s="37" t="s">
        <v>683</v>
      </c>
      <c r="I120" s="37" t="s">
        <v>259</v>
      </c>
      <c r="J120" s="37" t="s">
        <v>39</v>
      </c>
      <c r="K120" s="37" t="s">
        <v>40</v>
      </c>
      <c r="L120" s="37" t="s">
        <v>257</v>
      </c>
      <c r="M120" s="37" t="s">
        <v>702</v>
      </c>
      <c r="N120" s="37" t="s">
        <v>251</v>
      </c>
      <c r="O120" s="37" t="s">
        <v>458</v>
      </c>
      <c r="P120" s="37" t="str">
        <f t="shared" si="29"/>
        <v>F1-elegansXhybrid</v>
      </c>
      <c r="Q120" s="42">
        <v>42677</v>
      </c>
      <c r="R120" s="93">
        <v>1.38</v>
      </c>
      <c r="S120" s="93" t="s">
        <v>185</v>
      </c>
      <c r="T120" s="37" t="str">
        <f t="shared" si="30"/>
        <v>B.10X1.38</v>
      </c>
      <c r="U120" s="37" t="str">
        <f t="shared" si="22"/>
        <v>Postzygotics-elegansXhybrid-AlloEleX(H:BelgiumXCachadas)</v>
      </c>
      <c r="V120" s="37">
        <v>3</v>
      </c>
      <c r="W120" s="37">
        <v>2</v>
      </c>
      <c r="X120" s="37">
        <v>0</v>
      </c>
      <c r="Y120" s="37">
        <v>0</v>
      </c>
      <c r="Z120" s="37">
        <v>0</v>
      </c>
      <c r="AA120" s="37">
        <v>56</v>
      </c>
      <c r="AB120" s="37">
        <v>0</v>
      </c>
      <c r="AC120" s="37">
        <v>55</v>
      </c>
      <c r="AD120" s="45">
        <v>0</v>
      </c>
      <c r="AE120" s="45">
        <v>111</v>
      </c>
      <c r="AF120" s="40">
        <f t="shared" si="31"/>
        <v>111</v>
      </c>
      <c r="AG120" s="68">
        <f t="shared" si="32"/>
        <v>37</v>
      </c>
      <c r="AH120" s="39">
        <f t="shared" si="33"/>
        <v>0</v>
      </c>
    </row>
    <row r="121" spans="1:34" ht="15.75" x14ac:dyDescent="0.25">
      <c r="A121" s="37" t="s">
        <v>264</v>
      </c>
      <c r="B121" s="37">
        <v>2015</v>
      </c>
      <c r="C121" s="37" t="s">
        <v>46</v>
      </c>
      <c r="D121" s="37" t="s">
        <v>699</v>
      </c>
      <c r="E121" s="37" t="s">
        <v>263</v>
      </c>
      <c r="F121" s="37" t="s">
        <v>261</v>
      </c>
      <c r="G121" s="37" t="s">
        <v>683</v>
      </c>
      <c r="H121" s="37" t="s">
        <v>683</v>
      </c>
      <c r="I121" s="37" t="s">
        <v>259</v>
      </c>
      <c r="J121" s="37" t="s">
        <v>39</v>
      </c>
      <c r="K121" s="37" t="s">
        <v>40</v>
      </c>
      <c r="L121" s="37" t="s">
        <v>257</v>
      </c>
      <c r="M121" s="37" t="s">
        <v>702</v>
      </c>
      <c r="N121" s="37" t="s">
        <v>251</v>
      </c>
      <c r="O121" s="37" t="s">
        <v>458</v>
      </c>
      <c r="P121" s="37" t="str">
        <f t="shared" si="29"/>
        <v>F1-elegansXhybrid</v>
      </c>
      <c r="Q121" s="42">
        <v>42677</v>
      </c>
      <c r="R121" s="93">
        <v>1.28</v>
      </c>
      <c r="S121" s="93" t="s">
        <v>92</v>
      </c>
      <c r="T121" s="37" t="str">
        <f t="shared" si="30"/>
        <v>B.14X1.28</v>
      </c>
      <c r="U121" s="37" t="str">
        <f t="shared" si="22"/>
        <v>Postzygotics-elegansXhybrid-AlloEleX(H:BelgiumXCachadas)</v>
      </c>
      <c r="V121" s="37">
        <v>3</v>
      </c>
      <c r="W121" s="37">
        <v>1</v>
      </c>
      <c r="X121" s="37">
        <v>0</v>
      </c>
      <c r="Y121" s="37">
        <v>0</v>
      </c>
      <c r="Z121" s="37">
        <v>0</v>
      </c>
      <c r="AA121" s="37">
        <v>1</v>
      </c>
      <c r="AB121" s="37">
        <v>0</v>
      </c>
      <c r="AC121" s="37">
        <v>0</v>
      </c>
      <c r="AD121" s="45">
        <v>0</v>
      </c>
      <c r="AE121" s="45">
        <v>1</v>
      </c>
      <c r="AF121" s="40">
        <f t="shared" si="31"/>
        <v>1</v>
      </c>
      <c r="AG121" s="68">
        <f t="shared" si="32"/>
        <v>0.33333333333333331</v>
      </c>
      <c r="AH121" s="39">
        <f t="shared" si="33"/>
        <v>0</v>
      </c>
    </row>
    <row r="122" spans="1:34" ht="15.75" x14ac:dyDescent="0.25">
      <c r="A122" s="37" t="s">
        <v>254</v>
      </c>
      <c r="B122" s="37">
        <v>2015</v>
      </c>
      <c r="C122" s="37" t="s">
        <v>46</v>
      </c>
      <c r="D122" s="37" t="s">
        <v>700</v>
      </c>
      <c r="E122" s="37" t="s">
        <v>60</v>
      </c>
      <c r="F122" s="37" t="s">
        <v>40</v>
      </c>
      <c r="G122" s="37" t="s">
        <v>123</v>
      </c>
      <c r="H122" s="37" t="s">
        <v>123</v>
      </c>
      <c r="I122" s="37" t="s">
        <v>253</v>
      </c>
      <c r="J122" s="37" t="s">
        <v>60</v>
      </c>
      <c r="K122" s="37" t="s">
        <v>40</v>
      </c>
      <c r="L122" s="37" t="s">
        <v>123</v>
      </c>
      <c r="M122" s="37" t="s">
        <v>123</v>
      </c>
      <c r="N122" s="37" t="s">
        <v>249</v>
      </c>
      <c r="O122" s="37" t="s">
        <v>364</v>
      </c>
      <c r="P122" s="37" t="str">
        <f t="shared" si="29"/>
        <v>F1-graellsiiXgraellsii</v>
      </c>
      <c r="Q122" s="42">
        <v>42554</v>
      </c>
      <c r="R122" s="37" t="s">
        <v>487</v>
      </c>
      <c r="S122" s="37" t="s">
        <v>125</v>
      </c>
      <c r="T122" s="37" t="str">
        <f t="shared" si="30"/>
        <v>B.42XB.57</v>
      </c>
      <c r="U122" s="37" t="str">
        <f t="shared" si="22"/>
        <v>Conspecifics-graellsiiXgraellsii-CachadasXCachadas</v>
      </c>
      <c r="V122" s="41">
        <v>3</v>
      </c>
      <c r="W122" s="41">
        <v>3</v>
      </c>
      <c r="X122" s="41">
        <v>34</v>
      </c>
      <c r="Y122" s="41">
        <v>2</v>
      </c>
      <c r="Z122" s="41">
        <v>75</v>
      </c>
      <c r="AA122" s="41">
        <v>26</v>
      </c>
      <c r="AB122" s="41">
        <v>84</v>
      </c>
      <c r="AC122" s="41">
        <v>8</v>
      </c>
      <c r="AD122" s="40">
        <v>193</v>
      </c>
      <c r="AE122" s="40">
        <v>36</v>
      </c>
      <c r="AF122" s="40">
        <f t="shared" si="31"/>
        <v>229</v>
      </c>
      <c r="AG122" s="68">
        <f t="shared" si="32"/>
        <v>76.333333333333329</v>
      </c>
      <c r="AH122" s="39">
        <f t="shared" si="33"/>
        <v>0.84279475982532748</v>
      </c>
    </row>
    <row r="123" spans="1:34" ht="15.75" x14ac:dyDescent="0.25">
      <c r="A123" s="37" t="s">
        <v>264</v>
      </c>
      <c r="B123" s="37">
        <v>2015</v>
      </c>
      <c r="C123" s="37" t="s">
        <v>46</v>
      </c>
      <c r="D123" s="37" t="s">
        <v>699</v>
      </c>
      <c r="E123" s="37" t="s">
        <v>263</v>
      </c>
      <c r="F123" s="37" t="s">
        <v>261</v>
      </c>
      <c r="G123" s="37" t="s">
        <v>683</v>
      </c>
      <c r="H123" s="37" t="s">
        <v>683</v>
      </c>
      <c r="I123" s="37" t="s">
        <v>259</v>
      </c>
      <c r="J123" s="37" t="s">
        <v>39</v>
      </c>
      <c r="K123" s="37" t="s">
        <v>40</v>
      </c>
      <c r="L123" s="37" t="s">
        <v>257</v>
      </c>
      <c r="M123" s="37" t="s">
        <v>702</v>
      </c>
      <c r="N123" s="37" t="s">
        <v>251</v>
      </c>
      <c r="O123" s="37" t="s">
        <v>458</v>
      </c>
      <c r="P123" s="37" t="str">
        <f t="shared" si="29"/>
        <v>F1-elegansXhybrid</v>
      </c>
      <c r="Q123" s="42">
        <v>42677</v>
      </c>
      <c r="R123" s="93">
        <v>1.26</v>
      </c>
      <c r="S123" s="93" t="s">
        <v>284</v>
      </c>
      <c r="T123" s="37" t="str">
        <f t="shared" si="30"/>
        <v>E.10X1.26</v>
      </c>
      <c r="U123" s="37" t="str">
        <f t="shared" si="22"/>
        <v>Postzygotics-elegansXhybrid-AlloEleX(H:BelgiumXCachadas)</v>
      </c>
      <c r="V123" s="37">
        <v>3</v>
      </c>
      <c r="W123" s="37">
        <v>2</v>
      </c>
      <c r="X123" s="37">
        <v>0</v>
      </c>
      <c r="Y123" s="37">
        <v>168</v>
      </c>
      <c r="Z123" s="37">
        <v>0</v>
      </c>
      <c r="AA123" s="37">
        <v>6</v>
      </c>
      <c r="AB123" s="37">
        <v>0</v>
      </c>
      <c r="AC123" s="37">
        <v>0</v>
      </c>
      <c r="AD123" s="45">
        <v>0</v>
      </c>
      <c r="AE123" s="45">
        <v>174</v>
      </c>
      <c r="AF123" s="40">
        <f t="shared" si="31"/>
        <v>174</v>
      </c>
      <c r="AG123" s="68">
        <f t="shared" si="32"/>
        <v>58</v>
      </c>
      <c r="AH123" s="39">
        <f t="shared" si="33"/>
        <v>0</v>
      </c>
    </row>
    <row r="124" spans="1:34" ht="15.75" x14ac:dyDescent="0.25">
      <c r="A124" s="37" t="s">
        <v>42</v>
      </c>
      <c r="B124" s="37">
        <v>2015</v>
      </c>
      <c r="C124" s="37" t="s">
        <v>46</v>
      </c>
      <c r="D124" s="37" t="s">
        <v>699</v>
      </c>
      <c r="E124" s="37" t="s">
        <v>263</v>
      </c>
      <c r="F124" s="37" t="s">
        <v>261</v>
      </c>
      <c r="G124" s="37" t="s">
        <v>683</v>
      </c>
      <c r="H124" s="37" t="s">
        <v>683</v>
      </c>
      <c r="I124" s="37" t="s">
        <v>253</v>
      </c>
      <c r="J124" s="37" t="s">
        <v>39</v>
      </c>
      <c r="K124" s="37" t="s">
        <v>40</v>
      </c>
      <c r="L124" s="37" t="s">
        <v>684</v>
      </c>
      <c r="M124" s="37" t="s">
        <v>702</v>
      </c>
      <c r="N124" s="37" t="s">
        <v>251</v>
      </c>
      <c r="O124" s="37" t="s">
        <v>458</v>
      </c>
      <c r="P124" s="37" t="str">
        <f t="shared" si="29"/>
        <v>F1-elegansXhybrid</v>
      </c>
      <c r="Q124" s="42">
        <v>42674</v>
      </c>
      <c r="R124" s="93">
        <v>4.9000000000000004</v>
      </c>
      <c r="S124" s="93" t="s">
        <v>284</v>
      </c>
      <c r="T124" s="37" t="str">
        <f t="shared" si="30"/>
        <v>E.10X4.9</v>
      </c>
      <c r="U124" s="37" t="str">
        <f t="shared" si="22"/>
        <v>Postzygotics-elegansXhybrid-AlloEleX(H:BelgiumXCachadas)</v>
      </c>
      <c r="V124" s="37">
        <v>3</v>
      </c>
      <c r="W124" s="37">
        <v>1</v>
      </c>
      <c r="X124" s="37">
        <v>0</v>
      </c>
      <c r="Y124" s="37">
        <v>0</v>
      </c>
      <c r="Z124" s="37">
        <v>0</v>
      </c>
      <c r="AA124" s="37">
        <v>0</v>
      </c>
      <c r="AB124" s="37">
        <v>0</v>
      </c>
      <c r="AC124" s="37">
        <v>238</v>
      </c>
      <c r="AD124" s="45">
        <v>0</v>
      </c>
      <c r="AE124" s="45">
        <v>238</v>
      </c>
      <c r="AF124" s="40">
        <f t="shared" si="31"/>
        <v>238</v>
      </c>
      <c r="AG124" s="68">
        <f t="shared" si="32"/>
        <v>79.333333333333329</v>
      </c>
      <c r="AH124" s="39">
        <f t="shared" si="33"/>
        <v>0</v>
      </c>
    </row>
    <row r="125" spans="1:34" ht="15.75" x14ac:dyDescent="0.25">
      <c r="A125" s="37" t="s">
        <v>264</v>
      </c>
      <c r="B125" s="37">
        <v>2015</v>
      </c>
      <c r="C125" s="37" t="s">
        <v>46</v>
      </c>
      <c r="D125" s="37" t="s">
        <v>699</v>
      </c>
      <c r="E125" s="37" t="s">
        <v>263</v>
      </c>
      <c r="F125" s="37" t="s">
        <v>261</v>
      </c>
      <c r="G125" s="37" t="s">
        <v>683</v>
      </c>
      <c r="H125" s="37" t="s">
        <v>683</v>
      </c>
      <c r="I125" s="37" t="s">
        <v>259</v>
      </c>
      <c r="J125" s="37" t="s">
        <v>39</v>
      </c>
      <c r="K125" s="37" t="s">
        <v>40</v>
      </c>
      <c r="L125" s="37" t="s">
        <v>684</v>
      </c>
      <c r="M125" s="37" t="s">
        <v>702</v>
      </c>
      <c r="N125" s="37" t="s">
        <v>251</v>
      </c>
      <c r="O125" s="37" t="s">
        <v>458</v>
      </c>
      <c r="P125" s="37" t="str">
        <f t="shared" si="29"/>
        <v>F1-elegansXhybrid</v>
      </c>
      <c r="Q125" s="42">
        <v>42678</v>
      </c>
      <c r="R125" s="93">
        <v>1.3</v>
      </c>
      <c r="S125" s="93" t="s">
        <v>515</v>
      </c>
      <c r="T125" s="37" t="str">
        <f t="shared" si="30"/>
        <v>E.14X1.3</v>
      </c>
      <c r="U125" s="37" t="str">
        <f t="shared" si="22"/>
        <v>Postzygotics-elegansXhybrid-AlloEleX(H:BelgiumXCachadas)</v>
      </c>
      <c r="V125" s="37">
        <v>3</v>
      </c>
      <c r="W125" s="37">
        <v>1</v>
      </c>
      <c r="X125" s="37">
        <v>0</v>
      </c>
      <c r="Y125" s="37">
        <v>0</v>
      </c>
      <c r="Z125" s="37">
        <v>0</v>
      </c>
      <c r="AA125" s="37">
        <v>0</v>
      </c>
      <c r="AB125" s="37">
        <v>0</v>
      </c>
      <c r="AC125" s="37">
        <v>27</v>
      </c>
      <c r="AD125" s="45">
        <v>0</v>
      </c>
      <c r="AE125" s="45">
        <v>27</v>
      </c>
      <c r="AF125" s="40">
        <f t="shared" si="31"/>
        <v>27</v>
      </c>
      <c r="AG125" s="68">
        <f t="shared" si="32"/>
        <v>9</v>
      </c>
      <c r="AH125" s="39">
        <f t="shared" si="33"/>
        <v>0</v>
      </c>
    </row>
    <row r="126" spans="1:34" ht="15.75" x14ac:dyDescent="0.25">
      <c r="A126" s="37" t="s">
        <v>264</v>
      </c>
      <c r="B126" s="37">
        <v>2015</v>
      </c>
      <c r="C126" s="37" t="s">
        <v>46</v>
      </c>
      <c r="D126" s="37" t="s">
        <v>699</v>
      </c>
      <c r="E126" s="37" t="s">
        <v>263</v>
      </c>
      <c r="F126" s="37" t="s">
        <v>261</v>
      </c>
      <c r="G126" s="37" t="s">
        <v>683</v>
      </c>
      <c r="H126" s="37" t="s">
        <v>683</v>
      </c>
      <c r="I126" s="37" t="s">
        <v>253</v>
      </c>
      <c r="J126" s="37" t="s">
        <v>39</v>
      </c>
      <c r="K126" s="37" t="s">
        <v>40</v>
      </c>
      <c r="L126" s="37" t="s">
        <v>257</v>
      </c>
      <c r="M126" s="37" t="s">
        <v>702</v>
      </c>
      <c r="N126" s="37" t="s">
        <v>251</v>
      </c>
      <c r="O126" s="37" t="s">
        <v>458</v>
      </c>
      <c r="P126" s="37" t="str">
        <f t="shared" si="29"/>
        <v>F1-elegansXhybrid</v>
      </c>
      <c r="Q126" s="42">
        <v>42677</v>
      </c>
      <c r="R126" s="93">
        <v>3.18</v>
      </c>
      <c r="S126" s="93" t="s">
        <v>481</v>
      </c>
      <c r="T126" s="37" t="str">
        <f t="shared" si="30"/>
        <v>E.19X3.18</v>
      </c>
      <c r="U126" s="37" t="str">
        <f t="shared" si="22"/>
        <v>Postzygotics-elegansXhybrid-AlloEleX(H:BelgiumXCachadas)</v>
      </c>
      <c r="V126" s="37">
        <v>3</v>
      </c>
      <c r="W126" s="37">
        <v>2</v>
      </c>
      <c r="X126" s="37">
        <v>0</v>
      </c>
      <c r="Y126" s="37">
        <v>78</v>
      </c>
      <c r="Z126" s="37">
        <v>0</v>
      </c>
      <c r="AA126" s="37">
        <v>0</v>
      </c>
      <c r="AB126" s="37">
        <v>0</v>
      </c>
      <c r="AC126" s="37">
        <v>75</v>
      </c>
      <c r="AD126" s="45">
        <v>0</v>
      </c>
      <c r="AE126" s="45">
        <v>153</v>
      </c>
      <c r="AF126" s="40">
        <f t="shared" si="31"/>
        <v>153</v>
      </c>
      <c r="AG126" s="68">
        <f t="shared" si="32"/>
        <v>51</v>
      </c>
      <c r="AH126" s="39">
        <f t="shared" si="33"/>
        <v>0</v>
      </c>
    </row>
    <row r="127" spans="1:34" ht="15.75" x14ac:dyDescent="0.25">
      <c r="A127" s="37" t="s">
        <v>264</v>
      </c>
      <c r="B127" s="37">
        <v>2015</v>
      </c>
      <c r="C127" s="37" t="s">
        <v>46</v>
      </c>
      <c r="D127" s="37" t="s">
        <v>699</v>
      </c>
      <c r="E127" s="37" t="s">
        <v>263</v>
      </c>
      <c r="F127" s="37" t="s">
        <v>261</v>
      </c>
      <c r="G127" s="37" t="s">
        <v>683</v>
      </c>
      <c r="H127" s="37" t="s">
        <v>683</v>
      </c>
      <c r="I127" s="37" t="s">
        <v>259</v>
      </c>
      <c r="J127" s="37" t="s">
        <v>39</v>
      </c>
      <c r="K127" s="37" t="s">
        <v>40</v>
      </c>
      <c r="L127" s="37" t="s">
        <v>257</v>
      </c>
      <c r="M127" s="37" t="s">
        <v>702</v>
      </c>
      <c r="N127" s="37" t="s">
        <v>251</v>
      </c>
      <c r="O127" s="37" t="s">
        <v>458</v>
      </c>
      <c r="P127" s="37" t="str">
        <f t="shared" si="29"/>
        <v>F1-elegansXhybrid</v>
      </c>
      <c r="Q127" s="42">
        <v>42678</v>
      </c>
      <c r="R127" s="93">
        <v>1.42</v>
      </c>
      <c r="S127" s="93" t="s">
        <v>516</v>
      </c>
      <c r="T127" s="37" t="str">
        <f t="shared" si="30"/>
        <v>E.22X1.42</v>
      </c>
      <c r="U127" s="37" t="str">
        <f t="shared" si="22"/>
        <v>Postzygotics-elegansXhybrid-AlloEleX(H:BelgiumXCachadas)</v>
      </c>
      <c r="V127" s="37">
        <v>3</v>
      </c>
      <c r="W127" s="37">
        <v>3</v>
      </c>
      <c r="X127" s="37">
        <v>0</v>
      </c>
      <c r="Y127" s="37">
        <v>216</v>
      </c>
      <c r="Z127" s="37">
        <v>0</v>
      </c>
      <c r="AA127" s="37">
        <v>57</v>
      </c>
      <c r="AB127" s="37">
        <v>0</v>
      </c>
      <c r="AC127" s="37">
        <v>128</v>
      </c>
      <c r="AD127" s="45">
        <v>0</v>
      </c>
      <c r="AE127" s="45">
        <v>401</v>
      </c>
      <c r="AF127" s="40">
        <f t="shared" si="31"/>
        <v>401</v>
      </c>
      <c r="AG127" s="68">
        <f t="shared" si="32"/>
        <v>133.66666666666666</v>
      </c>
      <c r="AH127" s="39">
        <f t="shared" si="33"/>
        <v>0</v>
      </c>
    </row>
    <row r="128" spans="1:34" ht="15.75" x14ac:dyDescent="0.25">
      <c r="A128" s="37" t="s">
        <v>264</v>
      </c>
      <c r="B128" s="37">
        <v>2015</v>
      </c>
      <c r="C128" s="37" t="s">
        <v>46</v>
      </c>
      <c r="D128" s="37" t="s">
        <v>699</v>
      </c>
      <c r="E128" s="37" t="s">
        <v>263</v>
      </c>
      <c r="F128" s="37" t="s">
        <v>261</v>
      </c>
      <c r="G128" s="37" t="s">
        <v>683</v>
      </c>
      <c r="H128" s="37" t="s">
        <v>683</v>
      </c>
      <c r="I128" s="37" t="s">
        <v>259</v>
      </c>
      <c r="J128" s="37" t="s">
        <v>39</v>
      </c>
      <c r="K128" s="37" t="s">
        <v>40</v>
      </c>
      <c r="L128" s="37" t="s">
        <v>684</v>
      </c>
      <c r="M128" s="37" t="s">
        <v>702</v>
      </c>
      <c r="N128" s="37" t="s">
        <v>251</v>
      </c>
      <c r="O128" s="37" t="s">
        <v>458</v>
      </c>
      <c r="P128" s="37" t="str">
        <f t="shared" si="29"/>
        <v>F1-elegansXhybrid</v>
      </c>
      <c r="Q128" s="42">
        <v>42673</v>
      </c>
      <c r="R128" s="93">
        <v>1.29</v>
      </c>
      <c r="S128" s="93" t="s">
        <v>514</v>
      </c>
      <c r="T128" s="37" t="str">
        <f t="shared" si="30"/>
        <v>H.5X1.29</v>
      </c>
      <c r="U128" s="37" t="str">
        <f t="shared" si="22"/>
        <v>Postzygotics-elegansXhybrid-AlloEleX(H:BelgiumXCachadas)</v>
      </c>
      <c r="V128" s="37">
        <v>3</v>
      </c>
      <c r="W128" s="37">
        <v>2</v>
      </c>
      <c r="X128" s="37">
        <v>0</v>
      </c>
      <c r="Y128" s="37">
        <v>0</v>
      </c>
      <c r="Z128" s="37">
        <v>0</v>
      </c>
      <c r="AA128" s="37">
        <v>54</v>
      </c>
      <c r="AB128" s="37">
        <v>0</v>
      </c>
      <c r="AC128" s="37">
        <v>89</v>
      </c>
      <c r="AD128" s="45">
        <v>0</v>
      </c>
      <c r="AE128" s="45">
        <v>143</v>
      </c>
      <c r="AF128" s="40">
        <f t="shared" si="31"/>
        <v>143</v>
      </c>
      <c r="AG128" s="68">
        <f t="shared" si="32"/>
        <v>47.666666666666664</v>
      </c>
      <c r="AH128" s="39">
        <f t="shared" si="33"/>
        <v>0</v>
      </c>
    </row>
    <row r="129" spans="1:34" ht="15.75" x14ac:dyDescent="0.25">
      <c r="A129" s="37" t="s">
        <v>264</v>
      </c>
      <c r="B129" s="37">
        <v>2015</v>
      </c>
      <c r="C129" s="37" t="s">
        <v>46</v>
      </c>
      <c r="D129" s="37" t="s">
        <v>699</v>
      </c>
      <c r="E129" s="37" t="s">
        <v>263</v>
      </c>
      <c r="F129" s="37" t="s">
        <v>261</v>
      </c>
      <c r="G129" s="37" t="s">
        <v>683</v>
      </c>
      <c r="H129" s="37" t="s">
        <v>683</v>
      </c>
      <c r="I129" s="37" t="s">
        <v>253</v>
      </c>
      <c r="J129" s="37" t="s">
        <v>39</v>
      </c>
      <c r="K129" s="37" t="s">
        <v>40</v>
      </c>
      <c r="L129" s="37" t="s">
        <v>684</v>
      </c>
      <c r="M129" s="37" t="s">
        <v>702</v>
      </c>
      <c r="N129" s="37" t="s">
        <v>251</v>
      </c>
      <c r="O129" s="37" t="s">
        <v>458</v>
      </c>
      <c r="P129" s="37" t="str">
        <f t="shared" si="29"/>
        <v>F1-elegansXhybrid</v>
      </c>
      <c r="Q129" s="42">
        <v>42666</v>
      </c>
      <c r="R129" s="93">
        <v>3.6</v>
      </c>
      <c r="S129" s="93" t="s">
        <v>517</v>
      </c>
      <c r="T129" s="37" t="str">
        <f t="shared" si="30"/>
        <v>I.1X3.6</v>
      </c>
      <c r="U129" s="37" t="str">
        <f t="shared" si="22"/>
        <v>Postzygotics-elegansXhybrid-AlloEleX(H:BelgiumXCachadas)</v>
      </c>
      <c r="V129" s="37">
        <v>3</v>
      </c>
      <c r="W129" s="37">
        <v>2</v>
      </c>
      <c r="X129" s="37">
        <v>79</v>
      </c>
      <c r="Y129" s="37">
        <v>217</v>
      </c>
      <c r="Z129" s="37">
        <v>0</v>
      </c>
      <c r="AA129" s="37">
        <v>0</v>
      </c>
      <c r="AB129" s="37">
        <v>93</v>
      </c>
      <c r="AC129" s="37">
        <v>21</v>
      </c>
      <c r="AD129" s="45">
        <v>172</v>
      </c>
      <c r="AE129" s="45">
        <v>238</v>
      </c>
      <c r="AF129" s="40">
        <f t="shared" si="31"/>
        <v>410</v>
      </c>
      <c r="AG129" s="68">
        <f t="shared" si="32"/>
        <v>136.66666666666666</v>
      </c>
      <c r="AH129" s="39">
        <f t="shared" si="33"/>
        <v>0.4195121951219512</v>
      </c>
    </row>
    <row r="130" spans="1:34" ht="15.75" x14ac:dyDescent="0.25">
      <c r="A130" s="37" t="s">
        <v>254</v>
      </c>
      <c r="B130" s="37">
        <v>2015</v>
      </c>
      <c r="C130" s="37" t="s">
        <v>46</v>
      </c>
      <c r="D130" s="37" t="s">
        <v>699</v>
      </c>
      <c r="E130" s="37" t="s">
        <v>263</v>
      </c>
      <c r="F130" s="37" t="s">
        <v>261</v>
      </c>
      <c r="G130" s="37" t="s">
        <v>683</v>
      </c>
      <c r="H130" s="37" t="s">
        <v>683</v>
      </c>
      <c r="I130" s="37" t="s">
        <v>258</v>
      </c>
      <c r="J130" s="37" t="s">
        <v>39</v>
      </c>
      <c r="K130" s="37" t="s">
        <v>40</v>
      </c>
      <c r="L130" s="37" t="s">
        <v>257</v>
      </c>
      <c r="M130" s="37" t="s">
        <v>702</v>
      </c>
      <c r="N130" s="37" t="s">
        <v>251</v>
      </c>
      <c r="O130" s="37" t="s">
        <v>458</v>
      </c>
      <c r="P130" s="37" t="str">
        <f t="shared" ref="P130:P133" si="34">CONCATENATE(C130,"-",O130)</f>
        <v>F1-elegansXhybrid</v>
      </c>
      <c r="Q130" s="42">
        <v>42667</v>
      </c>
      <c r="R130" s="93" t="s">
        <v>520</v>
      </c>
      <c r="S130" s="93" t="s">
        <v>518</v>
      </c>
      <c r="T130" s="37" t="str">
        <f t="shared" ref="T130:T133" si="35">CONCATENATE(S130,"X",R130)</f>
        <v>K.5X3.9</v>
      </c>
      <c r="U130" s="37" t="str">
        <f t="shared" si="22"/>
        <v>Postzygotics-elegansXhybrid-AlloEleX(H:BelgiumXCachadas)</v>
      </c>
      <c r="V130" s="37">
        <v>3</v>
      </c>
      <c r="W130" s="37">
        <v>0</v>
      </c>
      <c r="X130" s="37">
        <v>0</v>
      </c>
      <c r="Y130" s="37">
        <v>0</v>
      </c>
      <c r="Z130" s="37">
        <v>0</v>
      </c>
      <c r="AA130" s="37">
        <v>0</v>
      </c>
      <c r="AB130" s="37">
        <v>0</v>
      </c>
      <c r="AC130" s="37">
        <v>0</v>
      </c>
      <c r="AD130" s="40">
        <v>0</v>
      </c>
      <c r="AE130" s="40">
        <v>0</v>
      </c>
      <c r="AF130" s="40" t="s">
        <v>6</v>
      </c>
      <c r="AG130" s="40" t="s">
        <v>6</v>
      </c>
      <c r="AH130" s="40" t="s">
        <v>6</v>
      </c>
    </row>
    <row r="131" spans="1:34" ht="15.75" x14ac:dyDescent="0.25">
      <c r="A131" s="37" t="s">
        <v>42</v>
      </c>
      <c r="B131" s="37">
        <v>2015</v>
      </c>
      <c r="C131" s="37" t="s">
        <v>46</v>
      </c>
      <c r="D131" s="37" t="s">
        <v>699</v>
      </c>
      <c r="E131" s="37" t="s">
        <v>263</v>
      </c>
      <c r="F131" s="37" t="s">
        <v>261</v>
      </c>
      <c r="G131" s="37" t="s">
        <v>683</v>
      </c>
      <c r="H131" s="37" t="s">
        <v>683</v>
      </c>
      <c r="I131" s="37" t="s">
        <v>253</v>
      </c>
      <c r="J131" s="37" t="s">
        <v>39</v>
      </c>
      <c r="K131" s="37" t="s">
        <v>40</v>
      </c>
      <c r="L131" s="37" t="s">
        <v>460</v>
      </c>
      <c r="M131" s="37" t="s">
        <v>702</v>
      </c>
      <c r="N131" s="37" t="s">
        <v>251</v>
      </c>
      <c r="O131" s="37" t="s">
        <v>458</v>
      </c>
      <c r="P131" s="37" t="str">
        <f t="shared" si="34"/>
        <v>F1-elegansXhybrid</v>
      </c>
      <c r="Q131" s="42">
        <v>42665</v>
      </c>
      <c r="R131" s="93">
        <v>5.15</v>
      </c>
      <c r="S131" s="93" t="s">
        <v>469</v>
      </c>
      <c r="T131" s="37" t="str">
        <f t="shared" si="35"/>
        <v>P.8X5.15</v>
      </c>
      <c r="U131" s="37" t="str">
        <f t="shared" ref="U131:U133" si="36">_xlfn.CONCAT(D131,"-",O131,"-",M131,"X",H131)</f>
        <v>Postzygotics-elegansXhybrid-AlloEleX(H:BelgiumXCachadas)</v>
      </c>
      <c r="V131" s="37">
        <v>3</v>
      </c>
      <c r="W131" s="37">
        <v>3</v>
      </c>
      <c r="X131" s="37">
        <v>0</v>
      </c>
      <c r="Y131" s="37">
        <v>327</v>
      </c>
      <c r="Z131" s="37">
        <v>0</v>
      </c>
      <c r="AA131" s="37">
        <v>30</v>
      </c>
      <c r="AB131" s="37">
        <v>0</v>
      </c>
      <c r="AC131" s="37">
        <v>83</v>
      </c>
      <c r="AD131" s="45">
        <v>0</v>
      </c>
      <c r="AE131" s="45">
        <v>440</v>
      </c>
      <c r="AF131" s="40">
        <f>AD131+AE131</f>
        <v>440</v>
      </c>
      <c r="AG131" s="68">
        <f>AF131/V131</f>
        <v>146.66666666666666</v>
      </c>
      <c r="AH131" s="39">
        <f>AD131/AF131</f>
        <v>0</v>
      </c>
    </row>
    <row r="132" spans="1:34" ht="15.75" x14ac:dyDescent="0.25">
      <c r="A132" s="37" t="s">
        <v>42</v>
      </c>
      <c r="B132" s="37">
        <v>2015</v>
      </c>
      <c r="C132" s="37" t="s">
        <v>46</v>
      </c>
      <c r="D132" s="37" t="s">
        <v>700</v>
      </c>
      <c r="E132" s="37" t="s">
        <v>39</v>
      </c>
      <c r="F132" s="37" t="s">
        <v>40</v>
      </c>
      <c r="G132" s="37" t="s">
        <v>257</v>
      </c>
      <c r="H132" s="37" t="s">
        <v>257</v>
      </c>
      <c r="I132" s="37" t="s">
        <v>253</v>
      </c>
      <c r="J132" s="37" t="s">
        <v>39</v>
      </c>
      <c r="K132" s="37" t="s">
        <v>40</v>
      </c>
      <c r="L132" s="37" t="s">
        <v>461</v>
      </c>
      <c r="M132" s="37" t="s">
        <v>461</v>
      </c>
      <c r="N132" s="44" t="s">
        <v>249</v>
      </c>
      <c r="O132" s="37" t="s">
        <v>377</v>
      </c>
      <c r="P132" s="37" t="str">
        <f t="shared" si="34"/>
        <v>F1-elegansXelegans</v>
      </c>
      <c r="Q132" s="42">
        <v>42659</v>
      </c>
      <c r="R132" s="37" t="s">
        <v>294</v>
      </c>
      <c r="S132" s="37" t="s">
        <v>289</v>
      </c>
      <c r="T132" s="37" t="str">
        <f t="shared" si="35"/>
        <v>P.16XE.3</v>
      </c>
      <c r="U132" s="37" t="str">
        <f t="shared" si="36"/>
        <v>Conspecifics-elegansXelegans-MaraixDorxXBelgium</v>
      </c>
      <c r="V132" s="37">
        <v>3</v>
      </c>
      <c r="W132" s="41">
        <v>2</v>
      </c>
      <c r="X132" s="41">
        <v>0</v>
      </c>
      <c r="Y132" s="41">
        <v>0</v>
      </c>
      <c r="Z132" s="41">
        <v>13</v>
      </c>
      <c r="AA132" s="41">
        <v>228</v>
      </c>
      <c r="AB132" s="41">
        <v>9</v>
      </c>
      <c r="AC132" s="41">
        <v>202</v>
      </c>
      <c r="AD132" s="40">
        <v>22</v>
      </c>
      <c r="AE132" s="40">
        <v>430</v>
      </c>
      <c r="AF132" s="40">
        <f>AD132+AE132</f>
        <v>452</v>
      </c>
      <c r="AG132" s="68">
        <f>AF132/V132</f>
        <v>150.66666666666666</v>
      </c>
      <c r="AH132" s="39">
        <f>AD132/AF132</f>
        <v>4.8672566371681415E-2</v>
      </c>
    </row>
    <row r="133" spans="1:34" ht="15.75" x14ac:dyDescent="0.25">
      <c r="A133" s="37" t="s">
        <v>42</v>
      </c>
      <c r="B133" s="37">
        <v>2015</v>
      </c>
      <c r="C133" s="37" t="s">
        <v>46</v>
      </c>
      <c r="D133" s="37" t="s">
        <v>700</v>
      </c>
      <c r="E133" s="37" t="s">
        <v>39</v>
      </c>
      <c r="F133" s="37" t="s">
        <v>40</v>
      </c>
      <c r="G133" s="37" t="s">
        <v>256</v>
      </c>
      <c r="H133" s="37" t="s">
        <v>256</v>
      </c>
      <c r="I133" s="37" t="s">
        <v>258</v>
      </c>
      <c r="J133" s="37" t="s">
        <v>39</v>
      </c>
      <c r="K133" s="37" t="s">
        <v>40</v>
      </c>
      <c r="L133" s="37" t="s">
        <v>684</v>
      </c>
      <c r="M133" s="37" t="s">
        <v>684</v>
      </c>
      <c r="N133" s="44" t="s">
        <v>249</v>
      </c>
      <c r="O133" s="37" t="s">
        <v>377</v>
      </c>
      <c r="P133" s="37" t="str">
        <f t="shared" si="34"/>
        <v>F1-elegansXelegans</v>
      </c>
      <c r="Q133" s="42">
        <v>42680</v>
      </c>
      <c r="R133" s="37" t="s">
        <v>535</v>
      </c>
      <c r="S133" s="37" t="s">
        <v>537</v>
      </c>
      <c r="T133" s="37" t="str">
        <f t="shared" si="35"/>
        <v>V.15XX.3</v>
      </c>
      <c r="U133" s="37" t="str">
        <f t="shared" si="36"/>
        <v>Conspecifics-elegansXelegans-(E:BelgiumXSweden)XSweden</v>
      </c>
      <c r="V133" s="37">
        <v>3</v>
      </c>
      <c r="W133" s="41">
        <v>2</v>
      </c>
      <c r="X133" s="41">
        <v>0</v>
      </c>
      <c r="Y133" s="41">
        <v>0</v>
      </c>
      <c r="Z133" s="41">
        <v>63</v>
      </c>
      <c r="AA133" s="41">
        <v>9</v>
      </c>
      <c r="AB133" s="41">
        <v>96</v>
      </c>
      <c r="AC133" s="41">
        <v>7</v>
      </c>
      <c r="AD133" s="40">
        <v>159</v>
      </c>
      <c r="AE133" s="40">
        <v>16</v>
      </c>
      <c r="AF133" s="40">
        <f>AD133+AE133</f>
        <v>175</v>
      </c>
      <c r="AG133" s="68">
        <f>AF133/V133</f>
        <v>58.333333333333336</v>
      </c>
      <c r="AH133" s="39">
        <f>AD133/AF133</f>
        <v>0.90857142857142859</v>
      </c>
    </row>
  </sheetData>
  <autoFilter ref="A1:AH133" xr:uid="{00000000-0009-0000-0000-000004000000}">
    <sortState xmlns:xlrd2="http://schemas.microsoft.com/office/spreadsheetml/2017/richdata2" ref="A2:AH133">
      <sortCondition ref="S1:S133"/>
    </sortState>
  </autoFilter>
  <conditionalFormatting sqref="T1:T1048576">
    <cfRule type="duplicateValues" dxfId="9" priority="2"/>
  </conditionalFormatting>
  <conditionalFormatting sqref="T2:T133">
    <cfRule type="duplicateValues" dxfId="8" priority="1"/>
    <cfRule type="duplicateValues" dxfId="7" priority="5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4390-2E44-48C2-B903-355529016145}">
  <sheetPr>
    <tabColor theme="5" tint="0.79998168889431442"/>
  </sheetPr>
  <dimension ref="A1:E187"/>
  <sheetViews>
    <sheetView workbookViewId="0"/>
    <sheetView workbookViewId="1"/>
  </sheetViews>
  <sheetFormatPr baseColWidth="10" defaultRowHeight="15" x14ac:dyDescent="0.25"/>
  <cols>
    <col min="1" max="1" width="10" bestFit="1" customWidth="1"/>
    <col min="2" max="2" width="59.140625" bestFit="1" customWidth="1"/>
    <col min="3" max="3" width="19" bestFit="1" customWidth="1"/>
    <col min="4" max="4" width="13.85546875" bestFit="1" customWidth="1"/>
  </cols>
  <sheetData>
    <row r="1" spans="1:5" x14ac:dyDescent="0.25">
      <c r="A1" s="33" t="s">
        <v>317</v>
      </c>
      <c r="B1" s="33" t="s">
        <v>318</v>
      </c>
      <c r="C1" s="72" t="s">
        <v>327</v>
      </c>
      <c r="D1" s="72" t="s">
        <v>326</v>
      </c>
      <c r="E1" s="33" t="s">
        <v>5</v>
      </c>
    </row>
    <row r="2" spans="1:5" x14ac:dyDescent="0.25">
      <c r="A2" t="str" cm="1">
        <f t="array" ref="A2:A134">_xlfn._xlws.SORT(_xlfn.UNIQUE(Allopatrics_Fertilities!T2:T999))</f>
        <v>1.14X1.2</v>
      </c>
      <c r="B2" t="str">
        <f>INDEX(Allopatrics_Fertilities!$U$2:$U$999,MATCH(Allopatrics_Fertilities_R!$A2,Allopatrics_Fertilities!$T$2:$T$999,0))</f>
        <v>Postzygotics-hybridXhybrid-(H:BelgiumXCachadas)X(H:BelgiumXCachadas)</v>
      </c>
      <c r="C2" s="37">
        <f>INDEX(Allopatrics_Fertilities!$W$2:$W$999,MATCH(Allopatrics_Fertilities_R!$A2,Allopatrics_Fertilities!$T$2:$T$999,0))</f>
        <v>2</v>
      </c>
      <c r="D2" s="37">
        <f>INDEX(Allopatrics_Fertilities!$AG$2:$AG$999,MATCH(Allopatrics_Fertilities_R!$A2,Allopatrics_Fertilities!$T$2:$T$999,0))</f>
        <v>7.666666666666667</v>
      </c>
      <c r="E2" s="37">
        <f>INDEX(Allopatrics_Fertilities!$AH$2:$AH$999,MATCH(Allopatrics_Fertilities_R!$A2,Allopatrics_Fertilities!$T$2:$T$999,0))</f>
        <v>0</v>
      </c>
    </row>
    <row r="3" spans="1:5" x14ac:dyDescent="0.25">
      <c r="A3" t="str">
        <v>1.14X1.3</v>
      </c>
      <c r="B3" t="str">
        <f>INDEX(Allopatrics_Fertilities!$U$2:$U$999,MATCH(Allopatrics_Fertilities_R!$A3,Allopatrics_Fertilities!$T$2:$T$999,0))</f>
        <v>Postzygotics-hybridXhybrid-(H:BelgiumXCachadas)X(H:BelgiumXCachadas)</v>
      </c>
      <c r="C3" s="37">
        <f>INDEX(Allopatrics_Fertilities!$W$2:$W$999,MATCH(Allopatrics_Fertilities_R!$A3,Allopatrics_Fertilities!$T$2:$T$999,0))</f>
        <v>1</v>
      </c>
      <c r="D3" s="37">
        <f>INDEX(Allopatrics_Fertilities!$AG$2:$AG$999,MATCH(Allopatrics_Fertilities_R!$A3,Allopatrics_Fertilities!$T$2:$T$999,0))</f>
        <v>1.3333333333333333</v>
      </c>
      <c r="E3" s="37">
        <f>INDEX(Allopatrics_Fertilities!$AH$2:$AH$999,MATCH(Allopatrics_Fertilities_R!$A3,Allopatrics_Fertilities!$T$2:$T$999,0))</f>
        <v>0</v>
      </c>
    </row>
    <row r="4" spans="1:5" x14ac:dyDescent="0.25">
      <c r="A4" t="str">
        <v>1.18X3.2</v>
      </c>
      <c r="B4" t="str">
        <f>INDEX(Allopatrics_Fertilities!$U$2:$U$999,MATCH(Allopatrics_Fertilities_R!$A4,Allopatrics_Fertilities!$T$2:$T$999,0))</f>
        <v>Postzygotics-hybridXhybrid-(H:BelgiumXCachadas)X(H:BelgiumXCachadas)</v>
      </c>
      <c r="C4" s="37">
        <f>INDEX(Allopatrics_Fertilities!$W$2:$W$999,MATCH(Allopatrics_Fertilities_R!$A4,Allopatrics_Fertilities!$T$2:$T$999,0))</f>
        <v>3</v>
      </c>
      <c r="D4" s="37">
        <f>INDEX(Allopatrics_Fertilities!$AG$2:$AG$999,MATCH(Allopatrics_Fertilities_R!$A4,Allopatrics_Fertilities!$T$2:$T$999,0))</f>
        <v>10.666666666666666</v>
      </c>
      <c r="E4" s="37">
        <f>INDEX(Allopatrics_Fertilities!$AH$2:$AH$999,MATCH(Allopatrics_Fertilities_R!$A4,Allopatrics_Fertilities!$T$2:$T$999,0))</f>
        <v>0</v>
      </c>
    </row>
    <row r="5" spans="1:5" x14ac:dyDescent="0.25">
      <c r="A5" t="str">
        <v>1.2XA.20</v>
      </c>
      <c r="B5" t="str">
        <f>INDEX(Allopatrics_Fertilities!$U$2:$U$999,MATCH(Allopatrics_Fertilities_R!$A5,Allopatrics_Fertilities!$T$2:$T$999,0))</f>
        <v>Postzygotics-hybridXgraellsii-(H:BelgiumXCachadas)XAlloGra</v>
      </c>
      <c r="C5" s="37">
        <f>INDEX(Allopatrics_Fertilities!$W$2:$W$999,MATCH(Allopatrics_Fertilities_R!$A5,Allopatrics_Fertilities!$T$2:$T$999,0))</f>
        <v>0</v>
      </c>
      <c r="D5" s="37" t="str">
        <f>INDEX(Allopatrics_Fertilities!$AG$2:$AG$999,MATCH(Allopatrics_Fertilities_R!$A5,Allopatrics_Fertilities!$T$2:$T$999,0))</f>
        <v>NA</v>
      </c>
      <c r="E5" s="37" t="str">
        <f>INDEX(Allopatrics_Fertilities!$AH$2:$AH$999,MATCH(Allopatrics_Fertilities_R!$A5,Allopatrics_Fertilities!$T$2:$T$999,0))</f>
        <v>NA</v>
      </c>
    </row>
    <row r="6" spans="1:5" x14ac:dyDescent="0.25">
      <c r="A6" t="str">
        <v>1.34X1.19</v>
      </c>
      <c r="B6" t="str">
        <f>INDEX(Allopatrics_Fertilities!$U$2:$U$999,MATCH(Allopatrics_Fertilities_R!$A6,Allopatrics_Fertilities!$T$2:$T$999,0))</f>
        <v>Postzygotics-hybridXhybrid-(H:BelgiumXCachadas)X(H:BelgiumXCachadas)</v>
      </c>
      <c r="C6" s="37">
        <f>INDEX(Allopatrics_Fertilities!$W$2:$W$999,MATCH(Allopatrics_Fertilities_R!$A6,Allopatrics_Fertilities!$T$2:$T$999,0))</f>
        <v>1</v>
      </c>
      <c r="D6" s="37">
        <f>INDEX(Allopatrics_Fertilities!$AG$2:$AG$999,MATCH(Allopatrics_Fertilities_R!$A6,Allopatrics_Fertilities!$T$2:$T$999,0))</f>
        <v>1.6666666666666667</v>
      </c>
      <c r="E6" s="37">
        <f>INDEX(Allopatrics_Fertilities!$AH$2:$AH$999,MATCH(Allopatrics_Fertilities_R!$A6,Allopatrics_Fertilities!$T$2:$T$999,0))</f>
        <v>0</v>
      </c>
    </row>
    <row r="7" spans="1:5" x14ac:dyDescent="0.25">
      <c r="A7" t="str">
        <v>1.34X3.19</v>
      </c>
      <c r="B7" t="str">
        <f>INDEX(Allopatrics_Fertilities!$U$2:$U$999,MATCH(Allopatrics_Fertilities_R!$A7,Allopatrics_Fertilities!$T$2:$T$999,0))</f>
        <v>Postzygotics-hybridXhybrid-(H:BelgiumXCachadas)X(H:BelgiumXCachadas)</v>
      </c>
      <c r="C7" s="37">
        <f>INDEX(Allopatrics_Fertilities!$W$2:$W$999,MATCH(Allopatrics_Fertilities_R!$A7,Allopatrics_Fertilities!$T$2:$T$999,0))</f>
        <v>3</v>
      </c>
      <c r="D7" s="37">
        <f>INDEX(Allopatrics_Fertilities!$AG$2:$AG$999,MATCH(Allopatrics_Fertilities_R!$A7,Allopatrics_Fertilities!$T$2:$T$999,0))</f>
        <v>33</v>
      </c>
      <c r="E7" s="37">
        <f>INDEX(Allopatrics_Fertilities!$AH$2:$AH$999,MATCH(Allopatrics_Fertilities_R!$A7,Allopatrics_Fertilities!$T$2:$T$999,0))</f>
        <v>0</v>
      </c>
    </row>
    <row r="8" spans="1:5" x14ac:dyDescent="0.25">
      <c r="A8" t="str">
        <v>1.35X1.51</v>
      </c>
      <c r="B8" t="str">
        <f>INDEX(Allopatrics_Fertilities!$U$2:$U$999,MATCH(Allopatrics_Fertilities_R!$A8,Allopatrics_Fertilities!$T$2:$T$999,0))</f>
        <v>Postzygotics-hybridXhybrid-(H:BelgiumXCachadas)X(H:BelgiumXCachadas)</v>
      </c>
      <c r="C8" s="37">
        <f>INDEX(Allopatrics_Fertilities!$W$2:$W$999,MATCH(Allopatrics_Fertilities_R!$A8,Allopatrics_Fertilities!$T$2:$T$999,0))</f>
        <v>3</v>
      </c>
      <c r="D8" s="37">
        <f>INDEX(Allopatrics_Fertilities!$AG$2:$AG$999,MATCH(Allopatrics_Fertilities_R!$A8,Allopatrics_Fertilities!$T$2:$T$999,0))</f>
        <v>4</v>
      </c>
      <c r="E8" s="37">
        <f>INDEX(Allopatrics_Fertilities!$AH$2:$AH$999,MATCH(Allopatrics_Fertilities_R!$A8,Allopatrics_Fertilities!$T$2:$T$999,0))</f>
        <v>0</v>
      </c>
    </row>
    <row r="9" spans="1:5" x14ac:dyDescent="0.25">
      <c r="A9" t="str">
        <v>1.43X3.22</v>
      </c>
      <c r="B9" t="str">
        <f>INDEX(Allopatrics_Fertilities!$U$2:$U$999,MATCH(Allopatrics_Fertilities_R!$A9,Allopatrics_Fertilities!$T$2:$T$999,0))</f>
        <v>Postzygotics-hybridXhybrid-(H:BelgiumXCachadas)X(H:BelgiumXCachadas)</v>
      </c>
      <c r="C9" s="37">
        <f>INDEX(Allopatrics_Fertilities!$W$2:$W$999,MATCH(Allopatrics_Fertilities_R!$A9,Allopatrics_Fertilities!$T$2:$T$999,0))</f>
        <v>1</v>
      </c>
      <c r="D9" s="37">
        <f>INDEX(Allopatrics_Fertilities!$AG$2:$AG$999,MATCH(Allopatrics_Fertilities_R!$A9,Allopatrics_Fertilities!$T$2:$T$999,0))</f>
        <v>1</v>
      </c>
      <c r="E9" s="37">
        <f>INDEX(Allopatrics_Fertilities!$AH$2:$AH$999,MATCH(Allopatrics_Fertilities_R!$A9,Allopatrics_Fertilities!$T$2:$T$999,0))</f>
        <v>0</v>
      </c>
    </row>
    <row r="10" spans="1:5" x14ac:dyDescent="0.25">
      <c r="A10" t="str">
        <v>1.4X1.6</v>
      </c>
      <c r="B10" t="str">
        <f>INDEX(Allopatrics_Fertilities!$U$2:$U$999,MATCH(Allopatrics_Fertilities_R!$A10,Allopatrics_Fertilities!$T$2:$T$999,0))</f>
        <v>Postzygotics-hybridXhybrid-(H:BelgiumXCachadas)X(H:BelgiumXCachadas)</v>
      </c>
      <c r="C10" s="37">
        <f>INDEX(Allopatrics_Fertilities!$W$2:$W$999,MATCH(Allopatrics_Fertilities_R!$A10,Allopatrics_Fertilities!$T$2:$T$999,0))</f>
        <v>3</v>
      </c>
      <c r="D10" s="37">
        <f>INDEX(Allopatrics_Fertilities!$AG$2:$AG$999,MATCH(Allopatrics_Fertilities_R!$A10,Allopatrics_Fertilities!$T$2:$T$999,0))</f>
        <v>4.666666666666667</v>
      </c>
      <c r="E10" s="37">
        <f>INDEX(Allopatrics_Fertilities!$AH$2:$AH$999,MATCH(Allopatrics_Fertilities_R!$A10,Allopatrics_Fertilities!$T$2:$T$999,0))</f>
        <v>0</v>
      </c>
    </row>
    <row r="11" spans="1:5" x14ac:dyDescent="0.25">
      <c r="A11" t="str">
        <v>1.4X3.2</v>
      </c>
      <c r="B11" t="str">
        <f>INDEX(Allopatrics_Fertilities!$U$2:$U$999,MATCH(Allopatrics_Fertilities_R!$A11,Allopatrics_Fertilities!$T$2:$T$999,0))</f>
        <v>Postzygotics-hybridXhybrid-(H:BelgiumXCachadas)X(H:BelgiumXCachadas)</v>
      </c>
      <c r="C11" s="37">
        <f>INDEX(Allopatrics_Fertilities!$W$2:$W$999,MATCH(Allopatrics_Fertilities_R!$A11,Allopatrics_Fertilities!$T$2:$T$999,0))</f>
        <v>2</v>
      </c>
      <c r="D11" s="37">
        <f>INDEX(Allopatrics_Fertilities!$AG$2:$AG$999,MATCH(Allopatrics_Fertilities_R!$A11,Allopatrics_Fertilities!$T$2:$T$999,0))</f>
        <v>14</v>
      </c>
      <c r="E11" s="37">
        <f>INDEX(Allopatrics_Fertilities!$AH$2:$AH$999,MATCH(Allopatrics_Fertilities_R!$A11,Allopatrics_Fertilities!$T$2:$T$999,0))</f>
        <v>0</v>
      </c>
    </row>
    <row r="12" spans="1:5" x14ac:dyDescent="0.25">
      <c r="A12" t="str">
        <v>166XA.235</v>
      </c>
      <c r="B12" t="str">
        <f>INDEX(Allopatrics_Fertilities!$U$2:$U$999,MATCH(Allopatrics_Fertilities_R!$A12,Allopatrics_Fertilities!$T$2:$T$999,0))</f>
        <v>Conspecifics-graellsiiXgraellsii-AlbaXAlba</v>
      </c>
      <c r="C12" s="37">
        <f>INDEX(Allopatrics_Fertilities!$W$2:$W$999,MATCH(Allopatrics_Fertilities_R!$A12,Allopatrics_Fertilities!$T$2:$T$999,0))</f>
        <v>3</v>
      </c>
      <c r="D12" s="37">
        <f>INDEX(Allopatrics_Fertilities!$AG$2:$AG$999,MATCH(Allopatrics_Fertilities_R!$A12,Allopatrics_Fertilities!$T$2:$T$999,0))</f>
        <v>305.66666666666669</v>
      </c>
      <c r="E12" s="37">
        <f>INDEX(Allopatrics_Fertilities!$AH$2:$AH$999,MATCH(Allopatrics_Fertilities_R!$A12,Allopatrics_Fertilities!$T$2:$T$999,0))</f>
        <v>0.9858233369683751</v>
      </c>
    </row>
    <row r="13" spans="1:5" x14ac:dyDescent="0.25">
      <c r="A13" t="str">
        <v>166XA.259</v>
      </c>
      <c r="B13" t="str">
        <f>INDEX(Allopatrics_Fertilities!$U$2:$U$999,MATCH(Allopatrics_Fertilities_R!$A13,Allopatrics_Fertilities!$T$2:$T$999,0))</f>
        <v>Conspecifics-graellsiiXgraellsii-AlbaXAlba</v>
      </c>
      <c r="C13" s="37">
        <f>INDEX(Allopatrics_Fertilities!$W$2:$W$999,MATCH(Allopatrics_Fertilities_R!$A13,Allopatrics_Fertilities!$T$2:$T$999,0))</f>
        <v>3</v>
      </c>
      <c r="D13" s="37">
        <f>INDEX(Allopatrics_Fertilities!$AG$2:$AG$999,MATCH(Allopatrics_Fertilities_R!$A13,Allopatrics_Fertilities!$T$2:$T$999,0))</f>
        <v>225.66666666666666</v>
      </c>
      <c r="E13" s="37">
        <f>INDEX(Allopatrics_Fertilities!$AH$2:$AH$999,MATCH(Allopatrics_Fertilities_R!$A13,Allopatrics_Fertilities!$T$2:$T$999,0))</f>
        <v>0.97636632200886264</v>
      </c>
    </row>
    <row r="14" spans="1:5" x14ac:dyDescent="0.25">
      <c r="A14" t="str">
        <v>171XA.224</v>
      </c>
      <c r="B14" t="str">
        <f>INDEX(Allopatrics_Fertilities!$U$2:$U$999,MATCH(Allopatrics_Fertilities_R!$A14,Allopatrics_Fertilities!$T$2:$T$999,0))</f>
        <v>Conspecifics-graellsiiXgraellsii-AlbaXAlba</v>
      </c>
      <c r="C14" s="37">
        <f>INDEX(Allopatrics_Fertilities!$W$2:$W$999,MATCH(Allopatrics_Fertilities_R!$A14,Allopatrics_Fertilities!$T$2:$T$999,0))</f>
        <v>0</v>
      </c>
      <c r="D14" s="37" t="str">
        <f>INDEX(Allopatrics_Fertilities!$AG$2:$AG$999,MATCH(Allopatrics_Fertilities_R!$A14,Allopatrics_Fertilities!$T$2:$T$999,0))</f>
        <v>NA</v>
      </c>
      <c r="E14" s="37" t="str">
        <f>INDEX(Allopatrics_Fertilities!$AH$2:$AH$999,MATCH(Allopatrics_Fertilities_R!$A14,Allopatrics_Fertilities!$T$2:$T$999,0))</f>
        <v>NA</v>
      </c>
    </row>
    <row r="15" spans="1:5" x14ac:dyDescent="0.25">
      <c r="A15" t="str">
        <v>192XA.253</v>
      </c>
      <c r="B15" t="str">
        <f>INDEX(Allopatrics_Fertilities!$U$2:$U$999,MATCH(Allopatrics_Fertilities_R!$A15,Allopatrics_Fertilities!$T$2:$T$999,0))</f>
        <v>Conspecifics-graellsiiXgraellsii-AlbaXAlba</v>
      </c>
      <c r="C15" s="37">
        <f>INDEX(Allopatrics_Fertilities!$W$2:$W$999,MATCH(Allopatrics_Fertilities_R!$A15,Allopatrics_Fertilities!$T$2:$T$999,0))</f>
        <v>3</v>
      </c>
      <c r="D15" s="37">
        <f>INDEX(Allopatrics_Fertilities!$AG$2:$AG$999,MATCH(Allopatrics_Fertilities_R!$A15,Allopatrics_Fertilities!$T$2:$T$999,0))</f>
        <v>157</v>
      </c>
      <c r="E15" s="37">
        <f>INDEX(Allopatrics_Fertilities!$AH$2:$AH$999,MATCH(Allopatrics_Fertilities_R!$A15,Allopatrics_Fertilities!$T$2:$T$999,0))</f>
        <v>0.98089171974522293</v>
      </c>
    </row>
    <row r="16" spans="1:5" x14ac:dyDescent="0.25">
      <c r="A16" t="str">
        <v>196XA.226</v>
      </c>
      <c r="B16" t="str">
        <f>INDEX(Allopatrics_Fertilities!$U$2:$U$999,MATCH(Allopatrics_Fertilities_R!$A16,Allopatrics_Fertilities!$T$2:$T$999,0))</f>
        <v>Conspecifics-graellsiiXgraellsii-AlbaXAlba</v>
      </c>
      <c r="C16" s="37">
        <f>INDEX(Allopatrics_Fertilities!$W$2:$W$999,MATCH(Allopatrics_Fertilities_R!$A16,Allopatrics_Fertilities!$T$2:$T$999,0))</f>
        <v>3</v>
      </c>
      <c r="D16" s="37">
        <f>INDEX(Allopatrics_Fertilities!$AG$2:$AG$999,MATCH(Allopatrics_Fertilities_R!$A16,Allopatrics_Fertilities!$T$2:$T$999,0))</f>
        <v>191.66666666666666</v>
      </c>
      <c r="E16" s="37">
        <f>INDEX(Allopatrics_Fertilities!$AH$2:$AH$999,MATCH(Allopatrics_Fertilities_R!$A16,Allopatrics_Fertilities!$T$2:$T$999,0))</f>
        <v>0.99130434782608701</v>
      </c>
    </row>
    <row r="17" spans="1:5" x14ac:dyDescent="0.25">
      <c r="A17" t="str">
        <v>196XA.231</v>
      </c>
      <c r="B17" t="str">
        <f>INDEX(Allopatrics_Fertilities!$U$2:$U$999,MATCH(Allopatrics_Fertilities_R!$A17,Allopatrics_Fertilities!$T$2:$T$999,0))</f>
        <v>Conspecifics-graellsiiXgraellsii-AlbaXAlba</v>
      </c>
      <c r="C17" s="37">
        <f>INDEX(Allopatrics_Fertilities!$W$2:$W$999,MATCH(Allopatrics_Fertilities_R!$A17,Allopatrics_Fertilities!$T$2:$T$999,0))</f>
        <v>3</v>
      </c>
      <c r="D17" s="37">
        <f>INDEX(Allopatrics_Fertilities!$AG$2:$AG$999,MATCH(Allopatrics_Fertilities_R!$A17,Allopatrics_Fertilities!$T$2:$T$999,0))</f>
        <v>167</v>
      </c>
      <c r="E17" s="37">
        <f>INDEX(Allopatrics_Fertilities!$AH$2:$AH$999,MATCH(Allopatrics_Fertilities_R!$A17,Allopatrics_Fertilities!$T$2:$T$999,0))</f>
        <v>0.99201596806387227</v>
      </c>
    </row>
    <row r="18" spans="1:5" x14ac:dyDescent="0.25">
      <c r="A18" t="str">
        <v>2.11X1.14</v>
      </c>
      <c r="B18" t="str">
        <f>INDEX(Allopatrics_Fertilities!$U$2:$U$999,MATCH(Allopatrics_Fertilities_R!$A18,Allopatrics_Fertilities!$T$2:$T$999,0))</f>
        <v>Postzygotics-hybridXhybrid-(H:BelgiumXCachadas)X(H:BelgiumXCachadas)</v>
      </c>
      <c r="C18" s="37">
        <f>INDEX(Allopatrics_Fertilities!$W$2:$W$999,MATCH(Allopatrics_Fertilities_R!$A18,Allopatrics_Fertilities!$T$2:$T$999,0))</f>
        <v>0</v>
      </c>
      <c r="D18" s="37" t="str">
        <f>INDEX(Allopatrics_Fertilities!$AG$2:$AG$999,MATCH(Allopatrics_Fertilities_R!$A18,Allopatrics_Fertilities!$T$2:$T$999,0))</f>
        <v>NA</v>
      </c>
      <c r="E18" s="37" t="str">
        <f>INDEX(Allopatrics_Fertilities!$AH$2:$AH$999,MATCH(Allopatrics_Fertilities_R!$A18,Allopatrics_Fertilities!$T$2:$T$999,0))</f>
        <v>NA</v>
      </c>
    </row>
    <row r="19" spans="1:5" x14ac:dyDescent="0.25">
      <c r="A19" t="str">
        <v>2.11XP.20</v>
      </c>
      <c r="B19" t="str">
        <f>INDEX(Allopatrics_Fertilities!$U$2:$U$999,MATCH(Allopatrics_Fertilities_R!$A19,Allopatrics_Fertilities!$T$2:$T$999,0))</f>
        <v>Postzygotics-hybridXelegans-(H:BelgiumXCachadas)XAlloEle</v>
      </c>
      <c r="C19" s="37">
        <f>INDEX(Allopatrics_Fertilities!$W$2:$W$999,MATCH(Allopatrics_Fertilities_R!$A19,Allopatrics_Fertilities!$T$2:$T$999,0))</f>
        <v>2</v>
      </c>
      <c r="D19" s="37">
        <f>INDEX(Allopatrics_Fertilities!$AG$2:$AG$999,MATCH(Allopatrics_Fertilities_R!$A19,Allopatrics_Fertilities!$T$2:$T$999,0))</f>
        <v>28</v>
      </c>
      <c r="E19" s="37">
        <f>INDEX(Allopatrics_Fertilities!$AH$2:$AH$999,MATCH(Allopatrics_Fertilities_R!$A19,Allopatrics_Fertilities!$T$2:$T$999,0))</f>
        <v>0</v>
      </c>
    </row>
    <row r="20" spans="1:5" x14ac:dyDescent="0.25">
      <c r="A20" t="str">
        <v>2.14X5.13</v>
      </c>
      <c r="B20" t="str">
        <f>INDEX(Allopatrics_Fertilities!$U$2:$U$999,MATCH(Allopatrics_Fertilities_R!$A20,Allopatrics_Fertilities!$T$2:$T$999,0))</f>
        <v>Postzygotics-hybridXhybrid-(H:BelgiumXCachadas)X(H:BelgiumXCachadas)</v>
      </c>
      <c r="C20" s="37">
        <f>INDEX(Allopatrics_Fertilities!$W$2:$W$999,MATCH(Allopatrics_Fertilities_R!$A20,Allopatrics_Fertilities!$T$2:$T$999,0))</f>
        <v>1</v>
      </c>
      <c r="D20" s="37">
        <f>INDEX(Allopatrics_Fertilities!$AG$2:$AG$999,MATCH(Allopatrics_Fertilities_R!$A20,Allopatrics_Fertilities!$T$2:$T$999,0))</f>
        <v>1.3333333333333333</v>
      </c>
      <c r="E20" s="37">
        <f>INDEX(Allopatrics_Fertilities!$AH$2:$AH$999,MATCH(Allopatrics_Fertilities_R!$A20,Allopatrics_Fertilities!$T$2:$T$999,0))</f>
        <v>0</v>
      </c>
    </row>
    <row r="21" spans="1:5" x14ac:dyDescent="0.25">
      <c r="A21" t="str">
        <v>2.14XA.18</v>
      </c>
      <c r="B21" t="str">
        <f>INDEX(Allopatrics_Fertilities!$U$2:$U$999,MATCH(Allopatrics_Fertilities_R!$A21,Allopatrics_Fertilities!$T$2:$T$999,0))</f>
        <v>Postzygotics-hybridXgraellsii-(H:BelgiumXCachadas)XAlloGra</v>
      </c>
      <c r="C21" s="37">
        <f>INDEX(Allopatrics_Fertilities!$W$2:$W$999,MATCH(Allopatrics_Fertilities_R!$A21,Allopatrics_Fertilities!$T$2:$T$999,0))</f>
        <v>0</v>
      </c>
      <c r="D21" s="37" t="str">
        <f>INDEX(Allopatrics_Fertilities!$AG$2:$AG$999,MATCH(Allopatrics_Fertilities_R!$A21,Allopatrics_Fertilities!$T$2:$T$999,0))</f>
        <v>NA</v>
      </c>
      <c r="E21" s="37" t="str">
        <f>INDEX(Allopatrics_Fertilities!$AH$2:$AH$999,MATCH(Allopatrics_Fertilities_R!$A21,Allopatrics_Fertilities!$T$2:$T$999,0))</f>
        <v>NA</v>
      </c>
    </row>
    <row r="22" spans="1:5" x14ac:dyDescent="0.25">
      <c r="A22" t="str">
        <v>2.15X1.46</v>
      </c>
      <c r="B22" t="str">
        <f>INDEX(Allopatrics_Fertilities!$U$2:$U$999,MATCH(Allopatrics_Fertilities_R!$A22,Allopatrics_Fertilities!$T$2:$T$999,0))</f>
        <v>Postzygotics-hybridXhybrid-(H:BelgiumXCachadas)X(H:BelgiumXCachadas)</v>
      </c>
      <c r="C22" s="37">
        <f>INDEX(Allopatrics_Fertilities!$W$2:$W$999,MATCH(Allopatrics_Fertilities_R!$A22,Allopatrics_Fertilities!$T$2:$T$999,0))</f>
        <v>3</v>
      </c>
      <c r="D22" s="37">
        <f>INDEX(Allopatrics_Fertilities!$AG$2:$AG$999,MATCH(Allopatrics_Fertilities_R!$A22,Allopatrics_Fertilities!$T$2:$T$999,0))</f>
        <v>4.333333333333333</v>
      </c>
      <c r="E22" s="37">
        <f>INDEX(Allopatrics_Fertilities!$AH$2:$AH$999,MATCH(Allopatrics_Fertilities_R!$A22,Allopatrics_Fertilities!$T$2:$T$999,0))</f>
        <v>0</v>
      </c>
    </row>
    <row r="23" spans="1:5" x14ac:dyDescent="0.25">
      <c r="A23" t="str">
        <v>2.16X2.14</v>
      </c>
      <c r="B23" t="str">
        <f>INDEX(Allopatrics_Fertilities!$U$2:$U$999,MATCH(Allopatrics_Fertilities_R!$A23,Allopatrics_Fertilities!$T$2:$T$999,0))</f>
        <v>Postzygotics-hybridXhybrid-(H:BelgiumXCachadas)X(H:BelgiumXCachadas)</v>
      </c>
      <c r="C23" s="37">
        <f>INDEX(Allopatrics_Fertilities!$W$2:$W$999,MATCH(Allopatrics_Fertilities_R!$A23,Allopatrics_Fertilities!$T$2:$T$999,0))</f>
        <v>1</v>
      </c>
      <c r="D23" s="37">
        <f>INDEX(Allopatrics_Fertilities!$AG$2:$AG$999,MATCH(Allopatrics_Fertilities_R!$A23,Allopatrics_Fertilities!$T$2:$T$999,0))</f>
        <v>4.666666666666667</v>
      </c>
      <c r="E23" s="37">
        <f>INDEX(Allopatrics_Fertilities!$AH$2:$AH$999,MATCH(Allopatrics_Fertilities_R!$A23,Allopatrics_Fertilities!$T$2:$T$999,0))</f>
        <v>0</v>
      </c>
    </row>
    <row r="24" spans="1:5" x14ac:dyDescent="0.25">
      <c r="A24" t="str">
        <v>2.16X2.2</v>
      </c>
      <c r="B24" t="str">
        <f>INDEX(Allopatrics_Fertilities!$U$2:$U$999,MATCH(Allopatrics_Fertilities_R!$A24,Allopatrics_Fertilities!$T$2:$T$999,0))</f>
        <v>Postzygotics-hybridXhybrid-(H:BelgiumXCachadas)X(H:BelgiumXCachadas)</v>
      </c>
      <c r="C24" s="37">
        <f>INDEX(Allopatrics_Fertilities!$W$2:$W$999,MATCH(Allopatrics_Fertilities_R!$A24,Allopatrics_Fertilities!$T$2:$T$999,0))</f>
        <v>0</v>
      </c>
      <c r="D24" s="37" t="str">
        <f>INDEX(Allopatrics_Fertilities!$AG$2:$AG$999,MATCH(Allopatrics_Fertilities_R!$A24,Allopatrics_Fertilities!$T$2:$T$999,0))</f>
        <v>NA</v>
      </c>
      <c r="E24" s="37" t="str">
        <f>INDEX(Allopatrics_Fertilities!$AH$2:$AH$999,MATCH(Allopatrics_Fertilities_R!$A24,Allopatrics_Fertilities!$T$2:$T$999,0))</f>
        <v>NA</v>
      </c>
    </row>
    <row r="25" spans="1:5" x14ac:dyDescent="0.25">
      <c r="A25" t="str">
        <v>2.23X2.15</v>
      </c>
      <c r="B25" t="str">
        <f>INDEX(Allopatrics_Fertilities!$U$2:$U$999,MATCH(Allopatrics_Fertilities_R!$A25,Allopatrics_Fertilities!$T$2:$T$999,0))</f>
        <v>Postzygotics-hybridXhybrid-(H:BelgiumXCachadas)X(H:BelgiumXCachadas)</v>
      </c>
      <c r="C25" s="37">
        <f>INDEX(Allopatrics_Fertilities!$W$2:$W$999,MATCH(Allopatrics_Fertilities_R!$A25,Allopatrics_Fertilities!$T$2:$T$999,0))</f>
        <v>3</v>
      </c>
      <c r="D25" s="37">
        <f>INDEX(Allopatrics_Fertilities!$AG$2:$AG$999,MATCH(Allopatrics_Fertilities_R!$A25,Allopatrics_Fertilities!$T$2:$T$999,0))</f>
        <v>7</v>
      </c>
      <c r="E25" s="37">
        <f>INDEX(Allopatrics_Fertilities!$AH$2:$AH$999,MATCH(Allopatrics_Fertilities_R!$A25,Allopatrics_Fertilities!$T$2:$T$999,0))</f>
        <v>0</v>
      </c>
    </row>
    <row r="26" spans="1:5" x14ac:dyDescent="0.25">
      <c r="A26" t="str">
        <v>2.23X2.19</v>
      </c>
      <c r="B26" t="str">
        <f>INDEX(Allopatrics_Fertilities!$U$2:$U$999,MATCH(Allopatrics_Fertilities_R!$A26,Allopatrics_Fertilities!$T$2:$T$999,0))</f>
        <v>Postzygotics-hybridXhybrid-(H:BelgiumXCachadas)X(H:BelgiumXCachadas)</v>
      </c>
      <c r="C26" s="37">
        <f>INDEX(Allopatrics_Fertilities!$W$2:$W$999,MATCH(Allopatrics_Fertilities_R!$A26,Allopatrics_Fertilities!$T$2:$T$999,0))</f>
        <v>1</v>
      </c>
      <c r="D26" s="37">
        <f>INDEX(Allopatrics_Fertilities!$AG$2:$AG$999,MATCH(Allopatrics_Fertilities_R!$A26,Allopatrics_Fertilities!$T$2:$T$999,0))</f>
        <v>2</v>
      </c>
      <c r="E26" s="37">
        <f>INDEX(Allopatrics_Fertilities!$AH$2:$AH$999,MATCH(Allopatrics_Fertilities_R!$A26,Allopatrics_Fertilities!$T$2:$T$999,0))</f>
        <v>0</v>
      </c>
    </row>
    <row r="27" spans="1:5" x14ac:dyDescent="0.25">
      <c r="A27" t="str">
        <v>2.7X2.8</v>
      </c>
      <c r="B27" t="str">
        <f>INDEX(Allopatrics_Fertilities!$U$2:$U$999,MATCH(Allopatrics_Fertilities_R!$A27,Allopatrics_Fertilities!$T$2:$T$999,0))</f>
        <v>Postzygotics-hybridXhybrid-(H:BelgiumXCachadas)X(H:BelgiumXCachadas)</v>
      </c>
      <c r="C27" s="37">
        <f>INDEX(Allopatrics_Fertilities!$W$2:$W$999,MATCH(Allopatrics_Fertilities_R!$A27,Allopatrics_Fertilities!$T$2:$T$999,0))</f>
        <v>1</v>
      </c>
      <c r="D27" s="37">
        <f>INDEX(Allopatrics_Fertilities!$AG$2:$AG$999,MATCH(Allopatrics_Fertilities_R!$A27,Allopatrics_Fertilities!$T$2:$T$999,0))</f>
        <v>1.3333333333333333</v>
      </c>
      <c r="E27" s="37">
        <f>INDEX(Allopatrics_Fertilities!$AH$2:$AH$999,MATCH(Allopatrics_Fertilities_R!$A27,Allopatrics_Fertilities!$T$2:$T$999,0))</f>
        <v>0</v>
      </c>
    </row>
    <row r="28" spans="1:5" x14ac:dyDescent="0.25">
      <c r="A28" t="str">
        <v>209XA.234</v>
      </c>
      <c r="B28" t="str">
        <f>INDEX(Allopatrics_Fertilities!$U$2:$U$999,MATCH(Allopatrics_Fertilities_R!$A28,Allopatrics_Fertilities!$T$2:$T$999,0))</f>
        <v>Conspecifics-graellsiiXgraellsii-AlbaXAlba</v>
      </c>
      <c r="C28" s="37">
        <f>INDEX(Allopatrics_Fertilities!$W$2:$W$999,MATCH(Allopatrics_Fertilities_R!$A28,Allopatrics_Fertilities!$T$2:$T$999,0))</f>
        <v>3</v>
      </c>
      <c r="D28" s="37">
        <f>INDEX(Allopatrics_Fertilities!$AG$2:$AG$999,MATCH(Allopatrics_Fertilities_R!$A28,Allopatrics_Fertilities!$T$2:$T$999,0))</f>
        <v>219</v>
      </c>
      <c r="E28" s="37">
        <f>INDEX(Allopatrics_Fertilities!$AH$2:$AH$999,MATCH(Allopatrics_Fertilities_R!$A28,Allopatrics_Fertilities!$T$2:$T$999,0))</f>
        <v>0.9573820395738204</v>
      </c>
    </row>
    <row r="29" spans="1:5" x14ac:dyDescent="0.25">
      <c r="A29" t="str">
        <v>214XA.300</v>
      </c>
      <c r="B29" t="str">
        <f>INDEX(Allopatrics_Fertilities!$U$2:$U$999,MATCH(Allopatrics_Fertilities_R!$A29,Allopatrics_Fertilities!$T$2:$T$999,0))</f>
        <v>Conspecifics-graellsiiXgraellsii-AlbaXAlba</v>
      </c>
      <c r="C29" s="37">
        <f>INDEX(Allopatrics_Fertilities!$W$2:$W$999,MATCH(Allopatrics_Fertilities_R!$A29,Allopatrics_Fertilities!$T$2:$T$999,0))</f>
        <v>3</v>
      </c>
      <c r="D29" s="37">
        <f>INDEX(Allopatrics_Fertilities!$AG$2:$AG$999,MATCH(Allopatrics_Fertilities_R!$A29,Allopatrics_Fertilities!$T$2:$T$999,0))</f>
        <v>317.66666666666669</v>
      </c>
      <c r="E29" s="37">
        <f>INDEX(Allopatrics_Fertilities!$AH$2:$AH$999,MATCH(Allopatrics_Fertilities_R!$A29,Allopatrics_Fertilities!$T$2:$T$999,0))</f>
        <v>0.99790136411332631</v>
      </c>
    </row>
    <row r="30" spans="1:5" x14ac:dyDescent="0.25">
      <c r="A30" t="str">
        <v>265XA.301</v>
      </c>
      <c r="B30" t="str">
        <f>INDEX(Allopatrics_Fertilities!$U$2:$U$999,MATCH(Allopatrics_Fertilities_R!$A30,Allopatrics_Fertilities!$T$2:$T$999,0))</f>
        <v>Conspecifics-graellsiiXgraellsii-AlbaXAlba</v>
      </c>
      <c r="C30" s="37">
        <f>INDEX(Allopatrics_Fertilities!$W$2:$W$999,MATCH(Allopatrics_Fertilities_R!$A30,Allopatrics_Fertilities!$T$2:$T$999,0))</f>
        <v>2</v>
      </c>
      <c r="D30" s="37">
        <f>INDEX(Allopatrics_Fertilities!$AG$2:$AG$999,MATCH(Allopatrics_Fertilities_R!$A30,Allopatrics_Fertilities!$T$2:$T$999,0))</f>
        <v>165.66666666666666</v>
      </c>
      <c r="E30" s="37">
        <f>INDEX(Allopatrics_Fertilities!$AH$2:$AH$999,MATCH(Allopatrics_Fertilities_R!$A30,Allopatrics_Fertilities!$T$2:$T$999,0))</f>
        <v>0.9859154929577465</v>
      </c>
    </row>
    <row r="31" spans="1:5" x14ac:dyDescent="0.25">
      <c r="A31" t="str">
        <v>271XA.255</v>
      </c>
      <c r="B31" t="str">
        <f>INDEX(Allopatrics_Fertilities!$U$2:$U$999,MATCH(Allopatrics_Fertilities_R!$A31,Allopatrics_Fertilities!$T$2:$T$999,0))</f>
        <v>Conspecifics-graellsiiXgraellsii-AlbaXAlba</v>
      </c>
      <c r="C31" s="37">
        <f>INDEX(Allopatrics_Fertilities!$W$2:$W$999,MATCH(Allopatrics_Fertilities_R!$A31,Allopatrics_Fertilities!$T$2:$T$999,0))</f>
        <v>3</v>
      </c>
      <c r="D31" s="37">
        <f>INDEX(Allopatrics_Fertilities!$AG$2:$AG$999,MATCH(Allopatrics_Fertilities_R!$A31,Allopatrics_Fertilities!$T$2:$T$999,0))</f>
        <v>249.66666666666666</v>
      </c>
      <c r="E31" s="37">
        <f>INDEX(Allopatrics_Fertilities!$AH$2:$AH$999,MATCH(Allopatrics_Fertilities_R!$A31,Allopatrics_Fertilities!$T$2:$T$999,0))</f>
        <v>0.97596795727636854</v>
      </c>
    </row>
    <row r="32" spans="1:5" x14ac:dyDescent="0.25">
      <c r="A32" t="str">
        <v>272XA.257</v>
      </c>
      <c r="B32" t="str">
        <f>INDEX(Allopatrics_Fertilities!$U$2:$U$999,MATCH(Allopatrics_Fertilities_R!$A32,Allopatrics_Fertilities!$T$2:$T$999,0))</f>
        <v>Conspecifics-graellsiiXgraellsii-AlbaXAlba</v>
      </c>
      <c r="C32" s="37">
        <f>INDEX(Allopatrics_Fertilities!$W$2:$W$999,MATCH(Allopatrics_Fertilities_R!$A32,Allopatrics_Fertilities!$T$2:$T$999,0))</f>
        <v>3</v>
      </c>
      <c r="D32" s="37">
        <f>INDEX(Allopatrics_Fertilities!$AG$2:$AG$999,MATCH(Allopatrics_Fertilities_R!$A32,Allopatrics_Fertilities!$T$2:$T$999,0))</f>
        <v>353.66666666666669</v>
      </c>
      <c r="E32" s="37">
        <f>INDEX(Allopatrics_Fertilities!$AH$2:$AH$999,MATCH(Allopatrics_Fertilities_R!$A32,Allopatrics_Fertilities!$T$2:$T$999,0))</f>
        <v>0.98020735155513672</v>
      </c>
    </row>
    <row r="33" spans="1:5" x14ac:dyDescent="0.25">
      <c r="A33" t="str">
        <v>3.16X4.15</v>
      </c>
      <c r="B33" t="str">
        <f>INDEX(Allopatrics_Fertilities!$U$2:$U$999,MATCH(Allopatrics_Fertilities_R!$A33,Allopatrics_Fertilities!$T$2:$T$999,0))</f>
        <v>Postzygotics-hybridXhybrid-(H:BelgiumXCachadas)X(H:BelgiumXCachadas)</v>
      </c>
      <c r="C33" s="37">
        <f>INDEX(Allopatrics_Fertilities!$W$2:$W$999,MATCH(Allopatrics_Fertilities_R!$A33,Allopatrics_Fertilities!$T$2:$T$999,0))</f>
        <v>2</v>
      </c>
      <c r="D33" s="37">
        <f>INDEX(Allopatrics_Fertilities!$AG$2:$AG$999,MATCH(Allopatrics_Fertilities_R!$A33,Allopatrics_Fertilities!$T$2:$T$999,0))</f>
        <v>5.333333333333333</v>
      </c>
      <c r="E33" s="37">
        <f>INDEX(Allopatrics_Fertilities!$AH$2:$AH$999,MATCH(Allopatrics_Fertilities_R!$A33,Allopatrics_Fertilities!$T$2:$T$999,0))</f>
        <v>0</v>
      </c>
    </row>
    <row r="34" spans="1:5" x14ac:dyDescent="0.25">
      <c r="A34" t="str">
        <v>3.16X5.24</v>
      </c>
      <c r="B34" t="str">
        <f>INDEX(Allopatrics_Fertilities!$U$2:$U$999,MATCH(Allopatrics_Fertilities_R!$A34,Allopatrics_Fertilities!$T$2:$T$999,0))</f>
        <v>Postzygotics-hybridXhybrid-(H:BelgiumXCachadas)X(H:BelgiumXCachadas)</v>
      </c>
      <c r="C34" s="37">
        <f>INDEX(Allopatrics_Fertilities!$W$2:$W$999,MATCH(Allopatrics_Fertilities_R!$A34,Allopatrics_Fertilities!$T$2:$T$999,0))</f>
        <v>1</v>
      </c>
      <c r="D34" s="37">
        <f>INDEX(Allopatrics_Fertilities!$AG$2:$AG$999,MATCH(Allopatrics_Fertilities_R!$A34,Allopatrics_Fertilities!$T$2:$T$999,0))</f>
        <v>1</v>
      </c>
      <c r="E34" s="37">
        <f>INDEX(Allopatrics_Fertilities!$AH$2:$AH$999,MATCH(Allopatrics_Fertilities_R!$A34,Allopatrics_Fertilities!$T$2:$T$999,0))</f>
        <v>0</v>
      </c>
    </row>
    <row r="35" spans="1:5" x14ac:dyDescent="0.25">
      <c r="A35" t="str">
        <v>3.2X5.2</v>
      </c>
      <c r="B35" t="str">
        <f>INDEX(Allopatrics_Fertilities!$U$2:$U$999,MATCH(Allopatrics_Fertilities_R!$A35,Allopatrics_Fertilities!$T$2:$T$999,0))</f>
        <v>Postzygotics-hybridXhybrid-(H:BelgiumXCachadas)X(H:BelgiumXCachadas)</v>
      </c>
      <c r="C35" s="37">
        <f>INDEX(Allopatrics_Fertilities!$W$2:$W$999,MATCH(Allopatrics_Fertilities_R!$A35,Allopatrics_Fertilities!$T$2:$T$999,0))</f>
        <v>1</v>
      </c>
      <c r="D35" s="37">
        <f>INDEX(Allopatrics_Fertilities!$AG$2:$AG$999,MATCH(Allopatrics_Fertilities_R!$A35,Allopatrics_Fertilities!$T$2:$T$999,0))</f>
        <v>96</v>
      </c>
      <c r="E35" s="37">
        <f>INDEX(Allopatrics_Fertilities!$AH$2:$AH$999,MATCH(Allopatrics_Fertilities_R!$A35,Allopatrics_Fertilities!$T$2:$T$999,0))</f>
        <v>0</v>
      </c>
    </row>
    <row r="36" spans="1:5" x14ac:dyDescent="0.25">
      <c r="A36" t="str">
        <v>3.2XA.3</v>
      </c>
      <c r="B36" t="str">
        <f>INDEX(Allopatrics_Fertilities!$U$2:$U$999,MATCH(Allopatrics_Fertilities_R!$A36,Allopatrics_Fertilities!$T$2:$T$999,0))</f>
        <v>Postzygotics-hybridXgraellsii-(H:BelgiumXCachadas)XAlloGra</v>
      </c>
      <c r="C36" s="37">
        <f>INDEX(Allopatrics_Fertilities!$W$2:$W$999,MATCH(Allopatrics_Fertilities_R!$A36,Allopatrics_Fertilities!$T$2:$T$999,0))</f>
        <v>1</v>
      </c>
      <c r="D36" s="37">
        <f>INDEX(Allopatrics_Fertilities!$AG$2:$AG$999,MATCH(Allopatrics_Fertilities_R!$A36,Allopatrics_Fertilities!$T$2:$T$999,0))</f>
        <v>2.6666666666666665</v>
      </c>
      <c r="E36" s="37">
        <f>INDEX(Allopatrics_Fertilities!$AH$2:$AH$999,MATCH(Allopatrics_Fertilities_R!$A36,Allopatrics_Fertilities!$T$2:$T$999,0))</f>
        <v>0</v>
      </c>
    </row>
    <row r="37" spans="1:5" x14ac:dyDescent="0.25">
      <c r="A37" t="str">
        <v>3.3X5.11</v>
      </c>
      <c r="B37" t="str">
        <f>INDEX(Allopatrics_Fertilities!$U$2:$U$999,MATCH(Allopatrics_Fertilities_R!$A37,Allopatrics_Fertilities!$T$2:$T$999,0))</f>
        <v>Postzygotics-hybridXhybrid-(H:BelgiumXCachadas)X(H:BelgiumXCachadas)</v>
      </c>
      <c r="C37" s="37">
        <f>INDEX(Allopatrics_Fertilities!$W$2:$W$999,MATCH(Allopatrics_Fertilities_R!$A37,Allopatrics_Fertilities!$T$2:$T$999,0))</f>
        <v>0</v>
      </c>
      <c r="D37" s="37" t="str">
        <f>INDEX(Allopatrics_Fertilities!$AG$2:$AG$999,MATCH(Allopatrics_Fertilities_R!$A37,Allopatrics_Fertilities!$T$2:$T$999,0))</f>
        <v>NA</v>
      </c>
      <c r="E37" s="37" t="str">
        <f>INDEX(Allopatrics_Fertilities!$AH$2:$AH$999,MATCH(Allopatrics_Fertilities_R!$A37,Allopatrics_Fertilities!$T$2:$T$999,0))</f>
        <v>NA</v>
      </c>
    </row>
    <row r="38" spans="1:5" x14ac:dyDescent="0.25">
      <c r="A38" t="str">
        <v>3.3XA.6</v>
      </c>
      <c r="B38" t="str">
        <f>INDEX(Allopatrics_Fertilities!$U$2:$U$999,MATCH(Allopatrics_Fertilities_R!$A38,Allopatrics_Fertilities!$T$2:$T$999,0))</f>
        <v>Postzygotics-hybridXgraellsii-(H:BelgiumXCachadas)XAlloGra</v>
      </c>
      <c r="C38" s="37">
        <f>INDEX(Allopatrics_Fertilities!$W$2:$W$999,MATCH(Allopatrics_Fertilities_R!$A38,Allopatrics_Fertilities!$T$2:$T$999,0))</f>
        <v>3</v>
      </c>
      <c r="D38" s="37">
        <f>INDEX(Allopatrics_Fertilities!$AG$2:$AG$999,MATCH(Allopatrics_Fertilities_R!$A38,Allopatrics_Fertilities!$T$2:$T$999,0))</f>
        <v>7.666666666666667</v>
      </c>
      <c r="E38" s="37">
        <f>INDEX(Allopatrics_Fertilities!$AH$2:$AH$999,MATCH(Allopatrics_Fertilities_R!$A38,Allopatrics_Fertilities!$T$2:$T$999,0))</f>
        <v>0</v>
      </c>
    </row>
    <row r="39" spans="1:5" x14ac:dyDescent="0.25">
      <c r="A39" t="str">
        <v>4.14X1.47</v>
      </c>
      <c r="B39" t="str">
        <f>INDEX(Allopatrics_Fertilities!$U$2:$U$999,MATCH(Allopatrics_Fertilities_R!$A39,Allopatrics_Fertilities!$T$2:$T$999,0))</f>
        <v>Postzygotics-hybridXhybrid-(H:BelgiumXCachadas)X(H:BelgiumXCachadas)</v>
      </c>
      <c r="C39" s="37">
        <f>INDEX(Allopatrics_Fertilities!$W$2:$W$999,MATCH(Allopatrics_Fertilities_R!$A39,Allopatrics_Fertilities!$T$2:$T$999,0))</f>
        <v>3</v>
      </c>
      <c r="D39" s="37">
        <f>INDEX(Allopatrics_Fertilities!$AG$2:$AG$999,MATCH(Allopatrics_Fertilities_R!$A39,Allopatrics_Fertilities!$T$2:$T$999,0))</f>
        <v>4.333333333333333</v>
      </c>
      <c r="E39" s="37">
        <f>INDEX(Allopatrics_Fertilities!$AH$2:$AH$999,MATCH(Allopatrics_Fertilities_R!$A39,Allopatrics_Fertilities!$T$2:$T$999,0))</f>
        <v>0</v>
      </c>
    </row>
    <row r="40" spans="1:5" x14ac:dyDescent="0.25">
      <c r="A40" t="str">
        <v>4.1X5.3</v>
      </c>
      <c r="B40" t="str">
        <f>INDEX(Allopatrics_Fertilities!$U$2:$U$999,MATCH(Allopatrics_Fertilities_R!$A40,Allopatrics_Fertilities!$T$2:$T$999,0))</f>
        <v>Postzygotics-hybridXhybrid-(H:BelgiumXCachadas)X(H:BelgiumXCachadas)</v>
      </c>
      <c r="C40" s="37">
        <f>INDEX(Allopatrics_Fertilities!$W$2:$W$999,MATCH(Allopatrics_Fertilities_R!$A40,Allopatrics_Fertilities!$T$2:$T$999,0))</f>
        <v>3</v>
      </c>
      <c r="D40" s="37">
        <f>INDEX(Allopatrics_Fertilities!$AG$2:$AG$999,MATCH(Allopatrics_Fertilities_R!$A40,Allopatrics_Fertilities!$T$2:$T$999,0))</f>
        <v>14.666666666666666</v>
      </c>
      <c r="E40" s="37">
        <f>INDEX(Allopatrics_Fertilities!$AH$2:$AH$999,MATCH(Allopatrics_Fertilities_R!$A40,Allopatrics_Fertilities!$T$2:$T$999,0))</f>
        <v>0</v>
      </c>
    </row>
    <row r="41" spans="1:5" x14ac:dyDescent="0.25">
      <c r="A41" t="str">
        <v>4.1XA.5</v>
      </c>
      <c r="B41" t="str">
        <f>INDEX(Allopatrics_Fertilities!$U$2:$U$999,MATCH(Allopatrics_Fertilities_R!$A41,Allopatrics_Fertilities!$T$2:$T$999,0))</f>
        <v>Postzygotics-hybridXgraellsii-(H:BelgiumXCachadas)XAlloGra</v>
      </c>
      <c r="C41" s="37">
        <f>INDEX(Allopatrics_Fertilities!$W$2:$W$999,MATCH(Allopatrics_Fertilities_R!$A41,Allopatrics_Fertilities!$T$2:$T$999,0))</f>
        <v>1</v>
      </c>
      <c r="D41" s="37">
        <f>INDEX(Allopatrics_Fertilities!$AG$2:$AG$999,MATCH(Allopatrics_Fertilities_R!$A41,Allopatrics_Fertilities!$T$2:$T$999,0))</f>
        <v>0.66666666666666663</v>
      </c>
      <c r="E41" s="37">
        <f>INDEX(Allopatrics_Fertilities!$AH$2:$AH$999,MATCH(Allopatrics_Fertilities_R!$A41,Allopatrics_Fertilities!$T$2:$T$999,0))</f>
        <v>0</v>
      </c>
    </row>
    <row r="42" spans="1:5" x14ac:dyDescent="0.25">
      <c r="A42" t="str">
        <v>4.2XP.1</v>
      </c>
      <c r="B42" t="str">
        <f>INDEX(Allopatrics_Fertilities!$U$2:$U$999,MATCH(Allopatrics_Fertilities_R!$A42,Allopatrics_Fertilities!$T$2:$T$999,0))</f>
        <v>Postzygotics-hybridXelegans-(H:BelgiumXCachadas)XAlloEle</v>
      </c>
      <c r="C42" s="37">
        <f>INDEX(Allopatrics_Fertilities!$W$2:$W$999,MATCH(Allopatrics_Fertilities_R!$A42,Allopatrics_Fertilities!$T$2:$T$999,0))</f>
        <v>1</v>
      </c>
      <c r="D42" s="37">
        <f>INDEX(Allopatrics_Fertilities!$AG$2:$AG$999,MATCH(Allopatrics_Fertilities_R!$A42,Allopatrics_Fertilities!$T$2:$T$999,0))</f>
        <v>4.5</v>
      </c>
      <c r="E42" s="37">
        <f>INDEX(Allopatrics_Fertilities!$AH$2:$AH$999,MATCH(Allopatrics_Fertilities_R!$A42,Allopatrics_Fertilities!$T$2:$T$999,0))</f>
        <v>0</v>
      </c>
    </row>
    <row r="43" spans="1:5" x14ac:dyDescent="0.25">
      <c r="A43" t="str">
        <v>4.4X4.8</v>
      </c>
      <c r="B43" t="str">
        <f>INDEX(Allopatrics_Fertilities!$U$2:$U$999,MATCH(Allopatrics_Fertilities_R!$A43,Allopatrics_Fertilities!$T$2:$T$999,0))</f>
        <v>Postzygotics-hybridXhybrid-(H:BelgiumXCachadas)X(H:BelgiumXCachadas)</v>
      </c>
      <c r="C43" s="37">
        <f>INDEX(Allopatrics_Fertilities!$W$2:$W$999,MATCH(Allopatrics_Fertilities_R!$A43,Allopatrics_Fertilities!$T$2:$T$999,0))</f>
        <v>2</v>
      </c>
      <c r="D43" s="37">
        <f>INDEX(Allopatrics_Fertilities!$AG$2:$AG$999,MATCH(Allopatrics_Fertilities_R!$A43,Allopatrics_Fertilities!$T$2:$T$999,0))</f>
        <v>29</v>
      </c>
      <c r="E43" s="37">
        <f>INDEX(Allopatrics_Fertilities!$AH$2:$AH$999,MATCH(Allopatrics_Fertilities_R!$A43,Allopatrics_Fertilities!$T$2:$T$999,0))</f>
        <v>0</v>
      </c>
    </row>
    <row r="44" spans="1:5" x14ac:dyDescent="0.25">
      <c r="A44" t="str">
        <v>414XA.285</v>
      </c>
      <c r="B44" t="str">
        <f>INDEX(Allopatrics_Fertilities!$U$2:$U$999,MATCH(Allopatrics_Fertilities_R!$A44,Allopatrics_Fertilities!$T$2:$T$999,0))</f>
        <v>Conspecifics-graellsiiXgraellsii-AlbaXAlba</v>
      </c>
      <c r="C44" s="37">
        <f>INDEX(Allopatrics_Fertilities!$W$2:$W$999,MATCH(Allopatrics_Fertilities_R!$A44,Allopatrics_Fertilities!$T$2:$T$999,0))</f>
        <v>3</v>
      </c>
      <c r="D44" s="37">
        <f>INDEX(Allopatrics_Fertilities!$AG$2:$AG$999,MATCH(Allopatrics_Fertilities_R!$A44,Allopatrics_Fertilities!$T$2:$T$999,0))</f>
        <v>217</v>
      </c>
      <c r="E44" s="37">
        <f>INDEX(Allopatrics_Fertilities!$AH$2:$AH$999,MATCH(Allopatrics_Fertilities_R!$A44,Allopatrics_Fertilities!$T$2:$T$999,0))</f>
        <v>0.97388632872503844</v>
      </c>
    </row>
    <row r="45" spans="1:5" x14ac:dyDescent="0.25">
      <c r="A45" t="str">
        <v>5.11X1.1</v>
      </c>
      <c r="B45" t="str">
        <f>INDEX(Allopatrics_Fertilities!$U$2:$U$999,MATCH(Allopatrics_Fertilities_R!$A45,Allopatrics_Fertilities!$T$2:$T$999,0))</f>
        <v>Postzygotics-hybridXhybrid-(H:BelgiumXCachadas)X(H:BelgiumXCachadas)</v>
      </c>
      <c r="C45" s="37">
        <f>INDEX(Allopatrics_Fertilities!$W$2:$W$999,MATCH(Allopatrics_Fertilities_R!$A45,Allopatrics_Fertilities!$T$2:$T$999,0))</f>
        <v>2</v>
      </c>
      <c r="D45" s="37">
        <f>INDEX(Allopatrics_Fertilities!$AG$2:$AG$999,MATCH(Allopatrics_Fertilities_R!$A45,Allopatrics_Fertilities!$T$2:$T$999,0))</f>
        <v>4.333333333333333</v>
      </c>
      <c r="E45" s="37">
        <f>INDEX(Allopatrics_Fertilities!$AH$2:$AH$999,MATCH(Allopatrics_Fertilities_R!$A45,Allopatrics_Fertilities!$T$2:$T$999,0))</f>
        <v>0</v>
      </c>
    </row>
    <row r="46" spans="1:5" x14ac:dyDescent="0.25">
      <c r="A46" t="str">
        <v>5.11X3.41</v>
      </c>
      <c r="B46" t="str">
        <f>INDEX(Allopatrics_Fertilities!$U$2:$U$999,MATCH(Allopatrics_Fertilities_R!$A46,Allopatrics_Fertilities!$T$2:$T$999,0))</f>
        <v>Postzygotics-hybridXhybrid-(H:BelgiumXCachadas)X(H:BelgiumXCachadas)</v>
      </c>
      <c r="C46" s="37">
        <f>INDEX(Allopatrics_Fertilities!$W$2:$W$999,MATCH(Allopatrics_Fertilities_R!$A46,Allopatrics_Fertilities!$T$2:$T$999,0))</f>
        <v>0</v>
      </c>
      <c r="D46" s="37" t="str">
        <f>INDEX(Allopatrics_Fertilities!$AG$2:$AG$999,MATCH(Allopatrics_Fertilities_R!$A46,Allopatrics_Fertilities!$T$2:$T$999,0))</f>
        <v>NA</v>
      </c>
      <c r="E46" s="37" t="str">
        <f>INDEX(Allopatrics_Fertilities!$AH$2:$AH$999,MATCH(Allopatrics_Fertilities_R!$A46,Allopatrics_Fertilities!$T$2:$T$999,0))</f>
        <v>NA</v>
      </c>
    </row>
    <row r="47" spans="1:5" x14ac:dyDescent="0.25">
      <c r="A47" t="str">
        <v>5.11X3.5</v>
      </c>
      <c r="B47" t="str">
        <f>INDEX(Allopatrics_Fertilities!$U$2:$U$999,MATCH(Allopatrics_Fertilities_R!$A47,Allopatrics_Fertilities!$T$2:$T$999,0))</f>
        <v>Postzygotics-hybridXhybrid-(H:BelgiumXCachadas)X(H:BelgiumXCachadas)</v>
      </c>
      <c r="C47" s="37">
        <f>INDEX(Allopatrics_Fertilities!$W$2:$W$999,MATCH(Allopatrics_Fertilities_R!$A47,Allopatrics_Fertilities!$T$2:$T$999,0))</f>
        <v>0</v>
      </c>
      <c r="D47" s="37" t="str">
        <f>INDEX(Allopatrics_Fertilities!$AG$2:$AG$999,MATCH(Allopatrics_Fertilities_R!$A47,Allopatrics_Fertilities!$T$2:$T$999,0))</f>
        <v>NA</v>
      </c>
      <c r="E47" s="37" t="str">
        <f>INDEX(Allopatrics_Fertilities!$AH$2:$AH$999,MATCH(Allopatrics_Fertilities_R!$A47,Allopatrics_Fertilities!$T$2:$T$999,0))</f>
        <v>NA</v>
      </c>
    </row>
    <row r="48" spans="1:5" x14ac:dyDescent="0.25">
      <c r="A48" t="str">
        <v>5.11XA.15</v>
      </c>
      <c r="B48" t="str">
        <f>INDEX(Allopatrics_Fertilities!$U$2:$U$999,MATCH(Allopatrics_Fertilities_R!$A48,Allopatrics_Fertilities!$T$2:$T$999,0))</f>
        <v>Postzygotics-hybridXgraellsii-(H:BelgiumXCachadas)XAlloGra</v>
      </c>
      <c r="C48" s="37">
        <f>INDEX(Allopatrics_Fertilities!$W$2:$W$999,MATCH(Allopatrics_Fertilities_R!$A48,Allopatrics_Fertilities!$T$2:$T$999,0))</f>
        <v>2</v>
      </c>
      <c r="D48" s="37">
        <f>INDEX(Allopatrics_Fertilities!$AG$2:$AG$999,MATCH(Allopatrics_Fertilities_R!$A48,Allopatrics_Fertilities!$T$2:$T$999,0))</f>
        <v>3.3333333333333335</v>
      </c>
      <c r="E48" s="37">
        <f>INDEX(Allopatrics_Fertilities!$AH$2:$AH$999,MATCH(Allopatrics_Fertilities_R!$A48,Allopatrics_Fertilities!$T$2:$T$999,0))</f>
        <v>0</v>
      </c>
    </row>
    <row r="49" spans="1:5" x14ac:dyDescent="0.25">
      <c r="A49" t="str">
        <v>5.11XA.17</v>
      </c>
      <c r="B49" t="str">
        <f>INDEX(Allopatrics_Fertilities!$U$2:$U$999,MATCH(Allopatrics_Fertilities_R!$A49,Allopatrics_Fertilities!$T$2:$T$999,0))</f>
        <v>Postzygotics-hybridXgraellsii-(H:BelgiumXCachadas)XAlloGra</v>
      </c>
      <c r="C49" s="37">
        <f>INDEX(Allopatrics_Fertilities!$W$2:$W$999,MATCH(Allopatrics_Fertilities_R!$A49,Allopatrics_Fertilities!$T$2:$T$999,0))</f>
        <v>2</v>
      </c>
      <c r="D49" s="37">
        <f>INDEX(Allopatrics_Fertilities!$AG$2:$AG$999,MATCH(Allopatrics_Fertilities_R!$A49,Allopatrics_Fertilities!$T$2:$T$999,0))</f>
        <v>0.66666666666666663</v>
      </c>
      <c r="E49" s="37">
        <f>INDEX(Allopatrics_Fertilities!$AH$2:$AH$999,MATCH(Allopatrics_Fertilities_R!$A49,Allopatrics_Fertilities!$T$2:$T$999,0))</f>
        <v>0</v>
      </c>
    </row>
    <row r="50" spans="1:5" x14ac:dyDescent="0.25">
      <c r="A50" t="str">
        <v>5.14XL.9</v>
      </c>
      <c r="B50" t="str">
        <f>INDEX(Allopatrics_Fertilities!$U$2:$U$999,MATCH(Allopatrics_Fertilities_R!$A50,Allopatrics_Fertilities!$T$2:$T$999,0))</f>
        <v>Postzygotics-hybridXelegans-(H:BelgiumXCachadas)XAlloEle</v>
      </c>
      <c r="C50" s="37">
        <f>INDEX(Allopatrics_Fertilities!$W$2:$W$999,MATCH(Allopatrics_Fertilities_R!$A50,Allopatrics_Fertilities!$T$2:$T$999,0))</f>
        <v>3</v>
      </c>
      <c r="D50" s="37">
        <f>INDEX(Allopatrics_Fertilities!$AG$2:$AG$999,MATCH(Allopatrics_Fertilities_R!$A50,Allopatrics_Fertilities!$T$2:$T$999,0))</f>
        <v>34.333333333333336</v>
      </c>
      <c r="E50" s="37">
        <f>INDEX(Allopatrics_Fertilities!$AH$2:$AH$999,MATCH(Allopatrics_Fertilities_R!$A50,Allopatrics_Fertilities!$T$2:$T$999,0))</f>
        <v>0</v>
      </c>
    </row>
    <row r="51" spans="1:5" x14ac:dyDescent="0.25">
      <c r="A51" t="str">
        <v>5.14XP.14</v>
      </c>
      <c r="B51" t="str">
        <f>INDEX(Allopatrics_Fertilities!$U$2:$U$999,MATCH(Allopatrics_Fertilities_R!$A51,Allopatrics_Fertilities!$T$2:$T$999,0))</f>
        <v>Postzygotics-hybridXelegans-(H:BelgiumXCachadas)XAlloEle</v>
      </c>
      <c r="C51" s="37">
        <f>INDEX(Allopatrics_Fertilities!$W$2:$W$999,MATCH(Allopatrics_Fertilities_R!$A51,Allopatrics_Fertilities!$T$2:$T$999,0))</f>
        <v>0</v>
      </c>
      <c r="D51" s="37" t="str">
        <f>INDEX(Allopatrics_Fertilities!$AG$2:$AG$999,MATCH(Allopatrics_Fertilities_R!$A51,Allopatrics_Fertilities!$T$2:$T$999,0))</f>
        <v>NA</v>
      </c>
      <c r="E51" s="37" t="str">
        <f>INDEX(Allopatrics_Fertilities!$AH$2:$AH$999,MATCH(Allopatrics_Fertilities_R!$A51,Allopatrics_Fertilities!$T$2:$T$999,0))</f>
        <v>NA</v>
      </c>
    </row>
    <row r="52" spans="1:5" x14ac:dyDescent="0.25">
      <c r="A52" t="str">
        <v>5.16X5.18</v>
      </c>
      <c r="B52" t="str">
        <f>INDEX(Allopatrics_Fertilities!$U$2:$U$999,MATCH(Allopatrics_Fertilities_R!$A52,Allopatrics_Fertilities!$T$2:$T$999,0))</f>
        <v>Postzygotics-hybridXhybrid-(H:BelgiumXCachadas)X(H:BelgiumXCachadas)</v>
      </c>
      <c r="C52" s="37">
        <f>INDEX(Allopatrics_Fertilities!$W$2:$W$999,MATCH(Allopatrics_Fertilities_R!$A52,Allopatrics_Fertilities!$T$2:$T$999,0))</f>
        <v>3</v>
      </c>
      <c r="D52" s="37">
        <f>INDEX(Allopatrics_Fertilities!$AG$2:$AG$999,MATCH(Allopatrics_Fertilities_R!$A52,Allopatrics_Fertilities!$T$2:$T$999,0))</f>
        <v>7</v>
      </c>
      <c r="E52" s="37">
        <f>INDEX(Allopatrics_Fertilities!$AH$2:$AH$999,MATCH(Allopatrics_Fertilities_R!$A52,Allopatrics_Fertilities!$T$2:$T$999,0))</f>
        <v>0</v>
      </c>
    </row>
    <row r="53" spans="1:5" x14ac:dyDescent="0.25">
      <c r="A53" t="str">
        <v>5.4XP.3</v>
      </c>
      <c r="B53" t="str">
        <f>INDEX(Allopatrics_Fertilities!$U$2:$U$999,MATCH(Allopatrics_Fertilities_R!$A53,Allopatrics_Fertilities!$T$2:$T$999,0))</f>
        <v>Postzygotics-hybridXelegans-(H:BelgiumXCachadas)XAlloEle</v>
      </c>
      <c r="C53" s="37">
        <f>INDEX(Allopatrics_Fertilities!$W$2:$W$999,MATCH(Allopatrics_Fertilities_R!$A53,Allopatrics_Fertilities!$T$2:$T$999,0))</f>
        <v>2</v>
      </c>
      <c r="D53" s="37">
        <f>INDEX(Allopatrics_Fertilities!$AG$2:$AG$999,MATCH(Allopatrics_Fertilities_R!$A53,Allopatrics_Fertilities!$T$2:$T$999,0))</f>
        <v>2.3333333333333335</v>
      </c>
      <c r="E53" s="37">
        <f>INDEX(Allopatrics_Fertilities!$AH$2:$AH$999,MATCH(Allopatrics_Fertilities_R!$A53,Allopatrics_Fertilities!$T$2:$T$999,0))</f>
        <v>0</v>
      </c>
    </row>
    <row r="54" spans="1:5" x14ac:dyDescent="0.25">
      <c r="A54" t="str">
        <v>5.6XA.26</v>
      </c>
      <c r="B54" t="str">
        <f>INDEX(Allopatrics_Fertilities!$U$2:$U$999,MATCH(Allopatrics_Fertilities_R!$A54,Allopatrics_Fertilities!$T$2:$T$999,0))</f>
        <v>Postzygotics-hybridXgraellsii-(H:BelgiumXCachadas)XAlloGra</v>
      </c>
      <c r="C54" s="37">
        <f>INDEX(Allopatrics_Fertilities!$W$2:$W$999,MATCH(Allopatrics_Fertilities_R!$A54,Allopatrics_Fertilities!$T$2:$T$999,0))</f>
        <v>2</v>
      </c>
      <c r="D54" s="37">
        <f>INDEX(Allopatrics_Fertilities!$AG$2:$AG$999,MATCH(Allopatrics_Fertilities_R!$A54,Allopatrics_Fertilities!$T$2:$T$999,0))</f>
        <v>1.3333333333333333</v>
      </c>
      <c r="E54" s="37">
        <f>INDEX(Allopatrics_Fertilities!$AH$2:$AH$999,MATCH(Allopatrics_Fertilities_R!$A54,Allopatrics_Fertilities!$T$2:$T$999,0))</f>
        <v>0</v>
      </c>
    </row>
    <row r="55" spans="1:5" x14ac:dyDescent="0.25">
      <c r="A55" t="str">
        <v>5.6XB.5</v>
      </c>
      <c r="B55" t="str">
        <f>INDEX(Allopatrics_Fertilities!$U$2:$U$999,MATCH(Allopatrics_Fertilities_R!$A55,Allopatrics_Fertilities!$T$2:$T$999,0))</f>
        <v>Postzygotics-hybridXelegans-(H:BelgiumXCachadas)XAlloEle</v>
      </c>
      <c r="C55" s="37">
        <f>INDEX(Allopatrics_Fertilities!$W$2:$W$999,MATCH(Allopatrics_Fertilities_R!$A55,Allopatrics_Fertilities!$T$2:$T$999,0))</f>
        <v>0</v>
      </c>
      <c r="D55" s="37" t="str">
        <f>INDEX(Allopatrics_Fertilities!$AG$2:$AG$999,MATCH(Allopatrics_Fertilities_R!$A55,Allopatrics_Fertilities!$T$2:$T$999,0))</f>
        <v>NA</v>
      </c>
      <c r="E55" s="37" t="str">
        <f>INDEX(Allopatrics_Fertilities!$AH$2:$AH$999,MATCH(Allopatrics_Fertilities_R!$A55,Allopatrics_Fertilities!$T$2:$T$999,0))</f>
        <v>NA</v>
      </c>
    </row>
    <row r="56" spans="1:5" x14ac:dyDescent="0.25">
      <c r="A56" t="str">
        <v>5.6XL.3</v>
      </c>
      <c r="B56" t="str">
        <f>INDEX(Allopatrics_Fertilities!$U$2:$U$999,MATCH(Allopatrics_Fertilities_R!$A56,Allopatrics_Fertilities!$T$2:$T$999,0))</f>
        <v>Postzygotics-hybridXelegans-(H:BelgiumXCachadas)XAlloEle</v>
      </c>
      <c r="C56" s="37">
        <f>INDEX(Allopatrics_Fertilities!$W$2:$W$999,MATCH(Allopatrics_Fertilities_R!$A56,Allopatrics_Fertilities!$T$2:$T$999,0))</f>
        <v>0</v>
      </c>
      <c r="D56" s="37" t="str">
        <f>INDEX(Allopatrics_Fertilities!$AG$2:$AG$999,MATCH(Allopatrics_Fertilities_R!$A56,Allopatrics_Fertilities!$T$2:$T$999,0))</f>
        <v>NA</v>
      </c>
      <c r="E56" s="37" t="str">
        <f>INDEX(Allopatrics_Fertilities!$AH$2:$AH$999,MATCH(Allopatrics_Fertilities_R!$A56,Allopatrics_Fertilities!$T$2:$T$999,0))</f>
        <v>NA</v>
      </c>
    </row>
    <row r="57" spans="1:5" x14ac:dyDescent="0.25">
      <c r="A57" t="str">
        <v>5.8X5.9</v>
      </c>
      <c r="B57" t="str">
        <f>INDEX(Allopatrics_Fertilities!$U$2:$U$999,MATCH(Allopatrics_Fertilities_R!$A57,Allopatrics_Fertilities!$T$2:$T$999,0))</f>
        <v>Postzygotics-hybridXhybrid-(H:BelgiumXCachadas)X(H:BelgiumXCachadas)</v>
      </c>
      <c r="C57" s="37">
        <f>INDEX(Allopatrics_Fertilities!$W$2:$W$999,MATCH(Allopatrics_Fertilities_R!$A57,Allopatrics_Fertilities!$T$2:$T$999,0))</f>
        <v>1</v>
      </c>
      <c r="D57" s="37">
        <f>INDEX(Allopatrics_Fertilities!$AG$2:$AG$999,MATCH(Allopatrics_Fertilities_R!$A57,Allopatrics_Fertilities!$T$2:$T$999,0))</f>
        <v>0.66666666666666663</v>
      </c>
      <c r="E57" s="37">
        <f>INDEX(Allopatrics_Fertilities!$AH$2:$AH$999,MATCH(Allopatrics_Fertilities_R!$A57,Allopatrics_Fertilities!$T$2:$T$999,0))</f>
        <v>0</v>
      </c>
    </row>
    <row r="58" spans="1:5" x14ac:dyDescent="0.25">
      <c r="A58" t="str">
        <v>5.8XE.2</v>
      </c>
      <c r="B58" t="str">
        <f>INDEX(Allopatrics_Fertilities!$U$2:$U$999,MATCH(Allopatrics_Fertilities_R!$A58,Allopatrics_Fertilities!$T$2:$T$999,0))</f>
        <v>Postzygotics-hybridXelegans-(H:BelgiumXCachadas)XAlloEle</v>
      </c>
      <c r="C58" s="37">
        <f>INDEX(Allopatrics_Fertilities!$W$2:$W$999,MATCH(Allopatrics_Fertilities_R!$A58,Allopatrics_Fertilities!$T$2:$T$999,0))</f>
        <v>2</v>
      </c>
      <c r="D58" s="37">
        <f>INDEX(Allopatrics_Fertilities!$AG$2:$AG$999,MATCH(Allopatrics_Fertilities_R!$A58,Allopatrics_Fertilities!$T$2:$T$999,0))</f>
        <v>24.666666666666668</v>
      </c>
      <c r="E58" s="37">
        <f>INDEX(Allopatrics_Fertilities!$AH$2:$AH$999,MATCH(Allopatrics_Fertilities_R!$A58,Allopatrics_Fertilities!$T$2:$T$999,0))</f>
        <v>0</v>
      </c>
    </row>
    <row r="59" spans="1:5" x14ac:dyDescent="0.25">
      <c r="A59" t="str">
        <v>54XA.68</v>
      </c>
      <c r="B59" t="str">
        <f>INDEX(Allopatrics_Fertilities!$U$2:$U$999,MATCH(Allopatrics_Fertilities_R!$A59,Allopatrics_Fertilities!$T$2:$T$999,0))</f>
        <v>Conspecifics-graellsiiXgraellsii-AlbaXAlba</v>
      </c>
      <c r="C59" s="37">
        <f>INDEX(Allopatrics_Fertilities!$W$2:$W$999,MATCH(Allopatrics_Fertilities_R!$A59,Allopatrics_Fertilities!$T$2:$T$999,0))</f>
        <v>3</v>
      </c>
      <c r="D59" s="37">
        <f>INDEX(Allopatrics_Fertilities!$AG$2:$AG$999,MATCH(Allopatrics_Fertilities_R!$A59,Allopatrics_Fertilities!$T$2:$T$999,0))</f>
        <v>131</v>
      </c>
      <c r="E59" s="37">
        <f>INDEX(Allopatrics_Fertilities!$AH$2:$AH$999,MATCH(Allopatrics_Fertilities_R!$A59,Allopatrics_Fertilities!$T$2:$T$999,0))</f>
        <v>0.95928753180661575</v>
      </c>
    </row>
    <row r="60" spans="1:5" x14ac:dyDescent="0.25">
      <c r="A60" t="str">
        <v>63XA.66</v>
      </c>
      <c r="B60" t="str">
        <f>INDEX(Allopatrics_Fertilities!$U$2:$U$999,MATCH(Allopatrics_Fertilities_R!$A60,Allopatrics_Fertilities!$T$2:$T$999,0))</f>
        <v>Conspecifics-graellsiiXgraellsii-AlbaXAlba</v>
      </c>
      <c r="C60" s="37">
        <f>INDEX(Allopatrics_Fertilities!$W$2:$W$999,MATCH(Allopatrics_Fertilities_R!$A60,Allopatrics_Fertilities!$T$2:$T$999,0))</f>
        <v>2</v>
      </c>
      <c r="D60" s="37">
        <f>INDEX(Allopatrics_Fertilities!$AG$2:$AG$999,MATCH(Allopatrics_Fertilities_R!$A60,Allopatrics_Fertilities!$T$2:$T$999,0))</f>
        <v>214.33333333333334</v>
      </c>
      <c r="E60" s="37">
        <f>INDEX(Allopatrics_Fertilities!$AH$2:$AH$999,MATCH(Allopatrics_Fertilities_R!$A60,Allopatrics_Fertilities!$T$2:$T$999,0))</f>
        <v>0.97667185069984452</v>
      </c>
    </row>
    <row r="61" spans="1:5" x14ac:dyDescent="0.25">
      <c r="A61" t="str">
        <v>A.10XB.7</v>
      </c>
      <c r="B61" t="str">
        <f>INDEX(Allopatrics_Fertilities!$U$2:$U$999,MATCH(Allopatrics_Fertilities_R!$A61,Allopatrics_Fertilities!$T$2:$T$999,0))</f>
        <v>Heterospecifics-elegansXgraellsii-BelgiumXCachadas</v>
      </c>
      <c r="C61" s="37">
        <f>INDEX(Allopatrics_Fertilities!$W$2:$W$999,MATCH(Allopatrics_Fertilities_R!$A61,Allopatrics_Fertilities!$T$2:$T$999,0))</f>
        <v>1</v>
      </c>
      <c r="D61" s="37">
        <f>INDEX(Allopatrics_Fertilities!$AG$2:$AG$999,MATCH(Allopatrics_Fertilities_R!$A61,Allopatrics_Fertilities!$T$2:$T$999,0))</f>
        <v>8</v>
      </c>
      <c r="E61" s="37">
        <f>INDEX(Allopatrics_Fertilities!$AH$2:$AH$999,MATCH(Allopatrics_Fertilities_R!$A61,Allopatrics_Fertilities!$T$2:$T$999,0))</f>
        <v>0</v>
      </c>
    </row>
    <row r="62" spans="1:5" x14ac:dyDescent="0.25">
      <c r="A62" t="str">
        <v>A.10XC.1</v>
      </c>
      <c r="B62" t="str">
        <f>INDEX(Allopatrics_Fertilities!$U$2:$U$999,MATCH(Allopatrics_Fertilities_R!$A62,Allopatrics_Fertilities!$T$2:$T$999,0))</f>
        <v>Conspecifics-elegansXelegans-BelgiumXSweden</v>
      </c>
      <c r="C62" s="37">
        <f>INDEX(Allopatrics_Fertilities!$W$2:$W$999,MATCH(Allopatrics_Fertilities_R!$A62,Allopatrics_Fertilities!$T$2:$T$999,0))</f>
        <v>3</v>
      </c>
      <c r="D62" s="37">
        <f>INDEX(Allopatrics_Fertilities!$AG$2:$AG$999,MATCH(Allopatrics_Fertilities_R!$A62,Allopatrics_Fertilities!$T$2:$T$999,0))</f>
        <v>272.66666666666669</v>
      </c>
      <c r="E62" s="37">
        <f>INDEX(Allopatrics_Fertilities!$AH$2:$AH$999,MATCH(Allopatrics_Fertilities_R!$A62,Allopatrics_Fertilities!$T$2:$T$999,0))</f>
        <v>0.9511002444987775</v>
      </c>
    </row>
    <row r="63" spans="1:5" x14ac:dyDescent="0.25">
      <c r="A63" t="str">
        <v>A.13XL.18</v>
      </c>
      <c r="B63" t="str">
        <f>INDEX(Allopatrics_Fertilities!$U$2:$U$999,MATCH(Allopatrics_Fertilities_R!$A63,Allopatrics_Fertilities!$T$2:$T$999,0))</f>
        <v>Heterospecifics-graellsiiXelegans-CachadasXMaraixDorx</v>
      </c>
      <c r="C63" s="37">
        <f>INDEX(Allopatrics_Fertilities!$W$2:$W$999,MATCH(Allopatrics_Fertilities_R!$A63,Allopatrics_Fertilities!$T$2:$T$999,0))</f>
        <v>2</v>
      </c>
      <c r="D63" s="37">
        <f>INDEX(Allopatrics_Fertilities!$AG$2:$AG$999,MATCH(Allopatrics_Fertilities_R!$A63,Allopatrics_Fertilities!$T$2:$T$999,0))</f>
        <v>167</v>
      </c>
      <c r="E63" s="37">
        <f>INDEX(Allopatrics_Fertilities!$AH$2:$AH$999,MATCH(Allopatrics_Fertilities_R!$A63,Allopatrics_Fertilities!$T$2:$T$999,0))</f>
        <v>0.11976047904191617</v>
      </c>
    </row>
    <row r="64" spans="1:5" x14ac:dyDescent="0.25">
      <c r="A64" t="str">
        <v>A.19XC.10</v>
      </c>
      <c r="B64" t="str">
        <f>INDEX(Allopatrics_Fertilities!$U$2:$U$999,MATCH(Allopatrics_Fertilities_R!$A64,Allopatrics_Fertilities!$T$2:$T$999,0))</f>
        <v>Conspecifics-elegansXelegans-BelgiumXSweden</v>
      </c>
      <c r="C64" s="37">
        <f>INDEX(Allopatrics_Fertilities!$W$2:$W$999,MATCH(Allopatrics_Fertilities_R!$A64,Allopatrics_Fertilities!$T$2:$T$999,0))</f>
        <v>3</v>
      </c>
      <c r="D64" s="37">
        <f>INDEX(Allopatrics_Fertilities!$AG$2:$AG$999,MATCH(Allopatrics_Fertilities_R!$A64,Allopatrics_Fertilities!$T$2:$T$999,0))</f>
        <v>406.66666666666669</v>
      </c>
      <c r="E64" s="37">
        <f>INDEX(Allopatrics_Fertilities!$AH$2:$AH$999,MATCH(Allopatrics_Fertilities_R!$A64,Allopatrics_Fertilities!$T$2:$T$999,0))</f>
        <v>0.93606557377049182</v>
      </c>
    </row>
    <row r="65" spans="1:5" x14ac:dyDescent="0.25">
      <c r="A65" t="str">
        <v>A.23XA.22</v>
      </c>
      <c r="B65" t="str">
        <f>INDEX(Allopatrics_Fertilities!$U$2:$U$999,MATCH(Allopatrics_Fertilities_R!$A65,Allopatrics_Fertilities!$T$2:$T$999,0))</f>
        <v>Conspecifics-elegansXelegans-BelgiumXBelgium</v>
      </c>
      <c r="C65" s="37">
        <f>INDEX(Allopatrics_Fertilities!$W$2:$W$999,MATCH(Allopatrics_Fertilities_R!$A65,Allopatrics_Fertilities!$T$2:$T$999,0))</f>
        <v>3</v>
      </c>
      <c r="D65" s="37">
        <f>INDEX(Allopatrics_Fertilities!$AG$2:$AG$999,MATCH(Allopatrics_Fertilities_R!$A65,Allopatrics_Fertilities!$T$2:$T$999,0))</f>
        <v>319</v>
      </c>
      <c r="E65" s="37">
        <f>INDEX(Allopatrics_Fertilities!$AH$2:$AH$999,MATCH(Allopatrics_Fertilities_R!$A65,Allopatrics_Fertilities!$T$2:$T$999,0))</f>
        <v>0.95297805642633227</v>
      </c>
    </row>
    <row r="66" spans="1:5" x14ac:dyDescent="0.25">
      <c r="A66" t="str">
        <v>A.25XB.54</v>
      </c>
      <c r="B66" t="str">
        <f>INDEX(Allopatrics_Fertilities!$U$2:$U$999,MATCH(Allopatrics_Fertilities_R!$A66,Allopatrics_Fertilities!$T$2:$T$999,0))</f>
        <v>Heterospecifics-elegansXgraellsii-BelgiumXCachadas</v>
      </c>
      <c r="C66" s="37">
        <f>INDEX(Allopatrics_Fertilities!$W$2:$W$999,MATCH(Allopatrics_Fertilities_R!$A66,Allopatrics_Fertilities!$T$2:$T$999,0))</f>
        <v>2</v>
      </c>
      <c r="D66" s="37">
        <f>INDEX(Allopatrics_Fertilities!$AG$2:$AG$999,MATCH(Allopatrics_Fertilities_R!$A66,Allopatrics_Fertilities!$T$2:$T$999,0))</f>
        <v>21</v>
      </c>
      <c r="E66" s="37">
        <f>INDEX(Allopatrics_Fertilities!$AH$2:$AH$999,MATCH(Allopatrics_Fertilities_R!$A66,Allopatrics_Fertilities!$T$2:$T$999,0))</f>
        <v>0</v>
      </c>
    </row>
    <row r="67" spans="1:5" x14ac:dyDescent="0.25">
      <c r="A67" t="str">
        <v>A.26XB.50</v>
      </c>
      <c r="B67" t="str">
        <f>INDEX(Allopatrics_Fertilities!$U$2:$U$999,MATCH(Allopatrics_Fertilities_R!$A67,Allopatrics_Fertilities!$T$2:$T$999,0))</f>
        <v>Heterospecifics-elegansXgraellsii-BelgiumXCachadas</v>
      </c>
      <c r="C67" s="37">
        <f>INDEX(Allopatrics_Fertilities!$W$2:$W$999,MATCH(Allopatrics_Fertilities_R!$A67,Allopatrics_Fertilities!$T$2:$T$999,0))</f>
        <v>2</v>
      </c>
      <c r="D67" s="37">
        <f>INDEX(Allopatrics_Fertilities!$AG$2:$AG$999,MATCH(Allopatrics_Fertilities_R!$A67,Allopatrics_Fertilities!$T$2:$T$999,0))</f>
        <v>13.333333333333334</v>
      </c>
      <c r="E67" s="37">
        <f>INDEX(Allopatrics_Fertilities!$AH$2:$AH$999,MATCH(Allopatrics_Fertilities_R!$A67,Allopatrics_Fertilities!$T$2:$T$999,0))</f>
        <v>0</v>
      </c>
    </row>
    <row r="68" spans="1:5" x14ac:dyDescent="0.25">
      <c r="A68" t="str">
        <v>A.26XB.55</v>
      </c>
      <c r="B68" t="str">
        <f>INDEX(Allopatrics_Fertilities!$U$2:$U$999,MATCH(Allopatrics_Fertilities_R!$A68,Allopatrics_Fertilities!$T$2:$T$999,0))</f>
        <v>Heterospecifics-elegansXgraellsii-BelgiumXCachadas</v>
      </c>
      <c r="C68" s="37">
        <f>INDEX(Allopatrics_Fertilities!$W$2:$W$999,MATCH(Allopatrics_Fertilities_R!$A68,Allopatrics_Fertilities!$T$2:$T$999,0))</f>
        <v>1</v>
      </c>
      <c r="D68" s="37">
        <f>INDEX(Allopatrics_Fertilities!$AG$2:$AG$999,MATCH(Allopatrics_Fertilities_R!$A68,Allopatrics_Fertilities!$T$2:$T$999,0))</f>
        <v>40</v>
      </c>
      <c r="E68" s="37">
        <f>INDEX(Allopatrics_Fertilities!$AH$2:$AH$999,MATCH(Allopatrics_Fertilities_R!$A68,Allopatrics_Fertilities!$T$2:$T$999,0))</f>
        <v>0</v>
      </c>
    </row>
    <row r="69" spans="1:5" x14ac:dyDescent="0.25">
      <c r="A69" t="str">
        <v>A.27XA.29</v>
      </c>
      <c r="B69" t="str">
        <f>INDEX(Allopatrics_Fertilities!$U$2:$U$999,MATCH(Allopatrics_Fertilities_R!$A69,Allopatrics_Fertilities!$T$2:$T$999,0))</f>
        <v>Conspecifics-elegansXelegans-BelgiumXBelgium</v>
      </c>
      <c r="C69" s="37">
        <f>INDEX(Allopatrics_Fertilities!$W$2:$W$999,MATCH(Allopatrics_Fertilities_R!$A69,Allopatrics_Fertilities!$T$2:$T$999,0))</f>
        <v>3</v>
      </c>
      <c r="D69" s="37">
        <f>INDEX(Allopatrics_Fertilities!$AG$2:$AG$999,MATCH(Allopatrics_Fertilities_R!$A69,Allopatrics_Fertilities!$T$2:$T$999,0))</f>
        <v>214</v>
      </c>
      <c r="E69" s="37">
        <f>INDEX(Allopatrics_Fertilities!$AH$2:$AH$999,MATCH(Allopatrics_Fertilities_R!$A69,Allopatrics_Fertilities!$T$2:$T$999,0))</f>
        <v>0.83644859813084116</v>
      </c>
    </row>
    <row r="70" spans="1:5" x14ac:dyDescent="0.25">
      <c r="A70" t="str">
        <v>A.27XB.29</v>
      </c>
      <c r="B70" t="str">
        <f>INDEX(Allopatrics_Fertilities!$U$2:$U$999,MATCH(Allopatrics_Fertilities_R!$A70,Allopatrics_Fertilities!$T$2:$T$999,0))</f>
        <v>Heterospecifics-elegansXgraellsii-BelgiumXCachadas</v>
      </c>
      <c r="C70" s="37">
        <f>INDEX(Allopatrics_Fertilities!$W$2:$W$999,MATCH(Allopatrics_Fertilities_R!$A70,Allopatrics_Fertilities!$T$2:$T$999,0))</f>
        <v>0</v>
      </c>
      <c r="D70" s="37" t="str">
        <f>INDEX(Allopatrics_Fertilities!$AG$2:$AG$999,MATCH(Allopatrics_Fertilities_R!$A70,Allopatrics_Fertilities!$T$2:$T$999,0))</f>
        <v>NA</v>
      </c>
      <c r="E70" s="37" t="str">
        <f>INDEX(Allopatrics_Fertilities!$AH$2:$AH$999,MATCH(Allopatrics_Fertilities_R!$A70,Allopatrics_Fertilities!$T$2:$T$999,0))</f>
        <v>NA</v>
      </c>
    </row>
    <row r="71" spans="1:5" x14ac:dyDescent="0.25">
      <c r="A71" t="str">
        <v>A.2XA.12</v>
      </c>
      <c r="B71" t="str">
        <f>INDEX(Allopatrics_Fertilities!$U$2:$U$999,MATCH(Allopatrics_Fertilities_R!$A71,Allopatrics_Fertilities!$T$2:$T$999,0))</f>
        <v>Conspecifics-elegansXelegans-BelgiumXSweden</v>
      </c>
      <c r="C71" s="37">
        <f>INDEX(Allopatrics_Fertilities!$W$2:$W$999,MATCH(Allopatrics_Fertilities_R!$A71,Allopatrics_Fertilities!$T$2:$T$999,0))</f>
        <v>3</v>
      </c>
      <c r="D71" s="37">
        <f>INDEX(Allopatrics_Fertilities!$AG$2:$AG$999,MATCH(Allopatrics_Fertilities_R!$A71,Allopatrics_Fertilities!$T$2:$T$999,0))</f>
        <v>181.66666666666666</v>
      </c>
      <c r="E71" s="37">
        <f>INDEX(Allopatrics_Fertilities!$AH$2:$AH$999,MATCH(Allopatrics_Fertilities_R!$A71,Allopatrics_Fertilities!$T$2:$T$999,0))</f>
        <v>0.9027522935779817</v>
      </c>
    </row>
    <row r="72" spans="1:5" x14ac:dyDescent="0.25">
      <c r="A72" t="str">
        <v>A.2XB.2</v>
      </c>
      <c r="B72" t="str">
        <f>INDEX(Allopatrics_Fertilities!$U$2:$U$999,MATCH(Allopatrics_Fertilities_R!$A72,Allopatrics_Fertilities!$T$2:$T$999,0))</f>
        <v>Heterospecifics-elegansXgraellsii-BelgiumXCachadas</v>
      </c>
      <c r="C72" s="37">
        <f>INDEX(Allopatrics_Fertilities!$W$2:$W$999,MATCH(Allopatrics_Fertilities_R!$A72,Allopatrics_Fertilities!$T$2:$T$999,0))</f>
        <v>0</v>
      </c>
      <c r="D72" s="37" t="str">
        <f>INDEX(Allopatrics_Fertilities!$AG$2:$AG$999,MATCH(Allopatrics_Fertilities_R!$A72,Allopatrics_Fertilities!$T$2:$T$999,0))</f>
        <v>NA</v>
      </c>
      <c r="E72" s="37" t="str">
        <f>INDEX(Allopatrics_Fertilities!$AH$2:$AH$999,MATCH(Allopatrics_Fertilities_R!$A72,Allopatrics_Fertilities!$T$2:$T$999,0))</f>
        <v>NA</v>
      </c>
    </row>
    <row r="73" spans="1:5" x14ac:dyDescent="0.25">
      <c r="A73" t="str">
        <v>A.30XB.48</v>
      </c>
      <c r="B73" t="str">
        <f>INDEX(Allopatrics_Fertilities!$U$2:$U$999,MATCH(Allopatrics_Fertilities_R!$A73,Allopatrics_Fertilities!$T$2:$T$999,0))</f>
        <v>Heterospecifics-elegansXgraellsii-BelgiumXCachadas</v>
      </c>
      <c r="C73" s="37">
        <f>INDEX(Allopatrics_Fertilities!$W$2:$W$999,MATCH(Allopatrics_Fertilities_R!$A73,Allopatrics_Fertilities!$T$2:$T$999,0))</f>
        <v>3</v>
      </c>
      <c r="D73" s="37">
        <f>INDEX(Allopatrics_Fertilities!$AG$2:$AG$999,MATCH(Allopatrics_Fertilities_R!$A73,Allopatrics_Fertilities!$T$2:$T$999,0))</f>
        <v>27.666666666666668</v>
      </c>
      <c r="E73" s="37">
        <f>INDEX(Allopatrics_Fertilities!$AH$2:$AH$999,MATCH(Allopatrics_Fertilities_R!$A73,Allopatrics_Fertilities!$T$2:$T$999,0))</f>
        <v>0</v>
      </c>
    </row>
    <row r="74" spans="1:5" x14ac:dyDescent="0.25">
      <c r="A74" t="str">
        <v>A.32XB.74</v>
      </c>
      <c r="B74" t="str">
        <f>INDEX(Allopatrics_Fertilities!$U$2:$U$999,MATCH(Allopatrics_Fertilities_R!$A74,Allopatrics_Fertilities!$T$2:$T$999,0))</f>
        <v>Heterospecifics-elegansXgraellsii-BelgiumXCachadas</v>
      </c>
      <c r="C74" s="37">
        <f>INDEX(Allopatrics_Fertilities!$W$2:$W$999,MATCH(Allopatrics_Fertilities_R!$A74,Allopatrics_Fertilities!$T$2:$T$999,0))</f>
        <v>1</v>
      </c>
      <c r="D74" s="37">
        <f>INDEX(Allopatrics_Fertilities!$AG$2:$AG$999,MATCH(Allopatrics_Fertilities_R!$A74,Allopatrics_Fertilities!$T$2:$T$999,0))</f>
        <v>16</v>
      </c>
      <c r="E74" s="37">
        <f>INDEX(Allopatrics_Fertilities!$AH$2:$AH$999,MATCH(Allopatrics_Fertilities_R!$A74,Allopatrics_Fertilities!$T$2:$T$999,0))</f>
        <v>0</v>
      </c>
    </row>
    <row r="75" spans="1:5" x14ac:dyDescent="0.25">
      <c r="A75" t="str">
        <v>A.36XB.72</v>
      </c>
      <c r="B75" t="str">
        <f>INDEX(Allopatrics_Fertilities!$U$2:$U$999,MATCH(Allopatrics_Fertilities_R!$A75,Allopatrics_Fertilities!$T$2:$T$999,0))</f>
        <v>Heterospecifics-elegansXgraellsii-BelgiumXCachadas</v>
      </c>
      <c r="C75" s="37">
        <f>INDEX(Allopatrics_Fertilities!$W$2:$W$999,MATCH(Allopatrics_Fertilities_R!$A75,Allopatrics_Fertilities!$T$2:$T$999,0))</f>
        <v>3</v>
      </c>
      <c r="D75" s="37">
        <f>INDEX(Allopatrics_Fertilities!$AG$2:$AG$999,MATCH(Allopatrics_Fertilities_R!$A75,Allopatrics_Fertilities!$T$2:$T$999,0))</f>
        <v>23.333333333333332</v>
      </c>
      <c r="E75" s="37">
        <f>INDEX(Allopatrics_Fertilities!$AH$2:$AH$999,MATCH(Allopatrics_Fertilities_R!$A75,Allopatrics_Fertilities!$T$2:$T$999,0))</f>
        <v>0</v>
      </c>
    </row>
    <row r="76" spans="1:5" x14ac:dyDescent="0.25">
      <c r="A76" t="str">
        <v>A.46XC.25</v>
      </c>
      <c r="B76" t="str">
        <f>INDEX(Allopatrics_Fertilities!$U$2:$U$999,MATCH(Allopatrics_Fertilities_R!$A76,Allopatrics_Fertilities!$T$2:$T$999,0))</f>
        <v>Conspecifics-elegansXelegans-BelgiumXSweden</v>
      </c>
      <c r="C76" s="37">
        <f>INDEX(Allopatrics_Fertilities!$W$2:$W$999,MATCH(Allopatrics_Fertilities_R!$A76,Allopatrics_Fertilities!$T$2:$T$999,0))</f>
        <v>3</v>
      </c>
      <c r="D76" s="37">
        <f>INDEX(Allopatrics_Fertilities!$AG$2:$AG$999,MATCH(Allopatrics_Fertilities_R!$A76,Allopatrics_Fertilities!$T$2:$T$999,0))</f>
        <v>370</v>
      </c>
      <c r="E76" s="37">
        <f>INDEX(Allopatrics_Fertilities!$AH$2:$AH$999,MATCH(Allopatrics_Fertilities_R!$A76,Allopatrics_Fertilities!$T$2:$T$999,0))</f>
        <v>0.92882882882882878</v>
      </c>
    </row>
    <row r="77" spans="1:5" x14ac:dyDescent="0.25">
      <c r="A77" t="str">
        <v>A.4X2.3</v>
      </c>
      <c r="B77" t="str">
        <f>INDEX(Allopatrics_Fertilities!$U$2:$U$999,MATCH(Allopatrics_Fertilities_R!$A77,Allopatrics_Fertilities!$T$2:$T$999,0))</f>
        <v>Postzygotics-graellsiiXhybrid-AlloGraX(H:BelgiumXCachadas)</v>
      </c>
      <c r="C77" s="37">
        <f>INDEX(Allopatrics_Fertilities!$W$2:$W$999,MATCH(Allopatrics_Fertilities_R!$A77,Allopatrics_Fertilities!$T$2:$T$999,0))</f>
        <v>3</v>
      </c>
      <c r="D77" s="37">
        <f>INDEX(Allopatrics_Fertilities!$AG$2:$AG$999,MATCH(Allopatrics_Fertilities_R!$A77,Allopatrics_Fertilities!$T$2:$T$999,0))</f>
        <v>175.33333333333334</v>
      </c>
      <c r="E77" s="37">
        <f>INDEX(Allopatrics_Fertilities!$AH$2:$AH$999,MATCH(Allopatrics_Fertilities_R!$A77,Allopatrics_Fertilities!$T$2:$T$999,0))</f>
        <v>0.86882129277566544</v>
      </c>
    </row>
    <row r="78" spans="1:5" x14ac:dyDescent="0.25">
      <c r="A78" t="str">
        <v>A.7XB.4</v>
      </c>
      <c r="B78" t="str">
        <f>INDEX(Allopatrics_Fertilities!$U$2:$U$999,MATCH(Allopatrics_Fertilities_R!$A78,Allopatrics_Fertilities!$T$2:$T$999,0))</f>
        <v>Heterospecifics-elegansXgraellsii-BelgiumXCachadas</v>
      </c>
      <c r="C78" s="37">
        <f>INDEX(Allopatrics_Fertilities!$W$2:$W$999,MATCH(Allopatrics_Fertilities_R!$A78,Allopatrics_Fertilities!$T$2:$T$999,0))</f>
        <v>0</v>
      </c>
      <c r="D78" s="37" t="str">
        <f>INDEX(Allopatrics_Fertilities!$AG$2:$AG$999,MATCH(Allopatrics_Fertilities_R!$A78,Allopatrics_Fertilities!$T$2:$T$999,0))</f>
        <v>NA</v>
      </c>
      <c r="E78" s="37" t="str">
        <f>INDEX(Allopatrics_Fertilities!$AH$2:$AH$999,MATCH(Allopatrics_Fertilities_R!$A78,Allopatrics_Fertilities!$T$2:$T$999,0))</f>
        <v>NA</v>
      </c>
    </row>
    <row r="79" spans="1:5" x14ac:dyDescent="0.25">
      <c r="A79" t="str">
        <v>B.10X1.38</v>
      </c>
      <c r="B79" t="str">
        <f>INDEX(Allopatrics_Fertilities!$U$2:$U$999,MATCH(Allopatrics_Fertilities_R!$A79,Allopatrics_Fertilities!$T$2:$T$999,0))</f>
        <v>Postzygotics-elegansXhybrid-AlloEleX(H:BelgiumXCachadas)</v>
      </c>
      <c r="C79" s="37">
        <f>INDEX(Allopatrics_Fertilities!$W$2:$W$999,MATCH(Allopatrics_Fertilities_R!$A79,Allopatrics_Fertilities!$T$2:$T$999,0))</f>
        <v>2</v>
      </c>
      <c r="D79" s="37">
        <f>INDEX(Allopatrics_Fertilities!$AG$2:$AG$999,MATCH(Allopatrics_Fertilities_R!$A79,Allopatrics_Fertilities!$T$2:$T$999,0))</f>
        <v>37</v>
      </c>
      <c r="E79" s="37">
        <f>INDEX(Allopatrics_Fertilities!$AH$2:$AH$999,MATCH(Allopatrics_Fertilities_R!$A79,Allopatrics_Fertilities!$T$2:$T$999,0))</f>
        <v>0</v>
      </c>
    </row>
    <row r="80" spans="1:5" x14ac:dyDescent="0.25">
      <c r="A80" t="str">
        <v>B.10XK.9</v>
      </c>
      <c r="B80" t="str">
        <f>INDEX(Allopatrics_Fertilities!$U$2:$U$999,MATCH(Allopatrics_Fertilities_R!$A80,Allopatrics_Fertilities!$T$2:$T$999,0))</f>
        <v>Conspecifics-elegansXelegans-BelgiumX(E:BelgiumXSweden)</v>
      </c>
      <c r="C80" s="37">
        <f>INDEX(Allopatrics_Fertilities!$W$2:$W$999,MATCH(Allopatrics_Fertilities_R!$A80,Allopatrics_Fertilities!$T$2:$T$999,0))</f>
        <v>2</v>
      </c>
      <c r="D80" s="37">
        <f>INDEX(Allopatrics_Fertilities!$AG$2:$AG$999,MATCH(Allopatrics_Fertilities_R!$A80,Allopatrics_Fertilities!$T$2:$T$999,0))</f>
        <v>72</v>
      </c>
      <c r="E80" s="37">
        <f>INDEX(Allopatrics_Fertilities!$AH$2:$AH$999,MATCH(Allopatrics_Fertilities_R!$A80,Allopatrics_Fertilities!$T$2:$T$999,0))</f>
        <v>0.51388888888888884</v>
      </c>
    </row>
    <row r="81" spans="1:5" x14ac:dyDescent="0.25">
      <c r="A81" t="str">
        <v>B.14X1.28</v>
      </c>
      <c r="B81" t="str">
        <f>INDEX(Allopatrics_Fertilities!$U$2:$U$999,MATCH(Allopatrics_Fertilities_R!$A81,Allopatrics_Fertilities!$T$2:$T$999,0))</f>
        <v>Postzygotics-elegansXhybrid-AlloEleX(H:BelgiumXCachadas)</v>
      </c>
      <c r="C81" s="37">
        <f>INDEX(Allopatrics_Fertilities!$W$2:$W$999,MATCH(Allopatrics_Fertilities_R!$A81,Allopatrics_Fertilities!$T$2:$T$999,0))</f>
        <v>1</v>
      </c>
      <c r="D81" s="37">
        <f>INDEX(Allopatrics_Fertilities!$AG$2:$AG$999,MATCH(Allopatrics_Fertilities_R!$A81,Allopatrics_Fertilities!$T$2:$T$999,0))</f>
        <v>0.33333333333333331</v>
      </c>
      <c r="E81" s="37">
        <f>INDEX(Allopatrics_Fertilities!$AH$2:$AH$999,MATCH(Allopatrics_Fertilities_R!$A81,Allopatrics_Fertilities!$T$2:$T$999,0))</f>
        <v>0</v>
      </c>
    </row>
    <row r="82" spans="1:5" x14ac:dyDescent="0.25">
      <c r="A82" t="str">
        <v>B.36XA.38</v>
      </c>
      <c r="B82" t="str">
        <f>INDEX(Allopatrics_Fertilities!$U$2:$U$999,MATCH(Allopatrics_Fertilities_R!$A82,Allopatrics_Fertilities!$T$2:$T$999,0))</f>
        <v>Heterospecifics-graellsiiXelegans-CachadasXBelgium</v>
      </c>
      <c r="C82" s="37">
        <f>INDEX(Allopatrics_Fertilities!$W$2:$W$999,MATCH(Allopatrics_Fertilities_R!$A82,Allopatrics_Fertilities!$T$2:$T$999,0))</f>
        <v>2</v>
      </c>
      <c r="D82" s="37">
        <f>INDEX(Allopatrics_Fertilities!$AG$2:$AG$999,MATCH(Allopatrics_Fertilities_R!$A82,Allopatrics_Fertilities!$T$2:$T$999,0))</f>
        <v>325.5</v>
      </c>
      <c r="E82" s="37">
        <f>INDEX(Allopatrics_Fertilities!$AH$2:$AH$999,MATCH(Allopatrics_Fertilities_R!$A82,Allopatrics_Fertilities!$T$2:$T$999,0))</f>
        <v>0.80798771121351765</v>
      </c>
    </row>
    <row r="83" spans="1:5" x14ac:dyDescent="0.25">
      <c r="A83" t="str">
        <v>B.42XA.21</v>
      </c>
      <c r="B83" t="str">
        <f>INDEX(Allopatrics_Fertilities!$U$2:$U$999,MATCH(Allopatrics_Fertilities_R!$A83,Allopatrics_Fertilities!$T$2:$T$999,0))</f>
        <v>Heterospecifics-graellsiiXelegans-CachadasXBelgium</v>
      </c>
      <c r="C83" s="37">
        <f>INDEX(Allopatrics_Fertilities!$W$2:$W$999,MATCH(Allopatrics_Fertilities_R!$A83,Allopatrics_Fertilities!$T$2:$T$999,0))</f>
        <v>3</v>
      </c>
      <c r="D83" s="37">
        <f>INDEX(Allopatrics_Fertilities!$AG$2:$AG$999,MATCH(Allopatrics_Fertilities_R!$A83,Allopatrics_Fertilities!$T$2:$T$999,0))</f>
        <v>243.66666666666666</v>
      </c>
      <c r="E83" s="37">
        <f>INDEX(Allopatrics_Fertilities!$AH$2:$AH$999,MATCH(Allopatrics_Fertilities_R!$A83,Allopatrics_Fertilities!$T$2:$T$999,0))</f>
        <v>0.96990424076607384</v>
      </c>
    </row>
    <row r="84" spans="1:5" x14ac:dyDescent="0.25">
      <c r="A84" t="str">
        <v>B.42XA.43</v>
      </c>
      <c r="B84" t="str">
        <f>INDEX(Allopatrics_Fertilities!$U$2:$U$999,MATCH(Allopatrics_Fertilities_R!$A84,Allopatrics_Fertilities!$T$2:$T$999,0))</f>
        <v>Heterospecifics-graellsiiXelegans-CachadasXBelgium</v>
      </c>
      <c r="C84" s="37">
        <f>INDEX(Allopatrics_Fertilities!$W$2:$W$999,MATCH(Allopatrics_Fertilities_R!$A84,Allopatrics_Fertilities!$T$2:$T$999,0))</f>
        <v>3</v>
      </c>
      <c r="D84" s="37">
        <f>INDEX(Allopatrics_Fertilities!$AG$2:$AG$999,MATCH(Allopatrics_Fertilities_R!$A84,Allopatrics_Fertilities!$T$2:$T$999,0))</f>
        <v>241</v>
      </c>
      <c r="E84" s="37">
        <f>INDEX(Allopatrics_Fertilities!$AH$2:$AH$999,MATCH(Allopatrics_Fertilities_R!$A84,Allopatrics_Fertilities!$T$2:$T$999,0))</f>
        <v>0.97095435684647302</v>
      </c>
    </row>
    <row r="85" spans="1:5" x14ac:dyDescent="0.25">
      <c r="A85" t="str">
        <v>B.42XB.57</v>
      </c>
      <c r="B85" t="str">
        <f>INDEX(Allopatrics_Fertilities!$U$2:$U$999,MATCH(Allopatrics_Fertilities_R!$A85,Allopatrics_Fertilities!$T$2:$T$999,0))</f>
        <v>Conspecifics-graellsiiXgraellsii-CachadasXCachadas</v>
      </c>
      <c r="C85" s="37">
        <f>INDEX(Allopatrics_Fertilities!$W$2:$W$999,MATCH(Allopatrics_Fertilities_R!$A85,Allopatrics_Fertilities!$T$2:$T$999,0))</f>
        <v>3</v>
      </c>
      <c r="D85" s="37">
        <f>INDEX(Allopatrics_Fertilities!$AG$2:$AG$999,MATCH(Allopatrics_Fertilities_R!$A85,Allopatrics_Fertilities!$T$2:$T$999,0))</f>
        <v>76.333333333333329</v>
      </c>
      <c r="E85" s="37">
        <f>INDEX(Allopatrics_Fertilities!$AH$2:$AH$999,MATCH(Allopatrics_Fertilities_R!$A85,Allopatrics_Fertilities!$T$2:$T$999,0))</f>
        <v>0.84279475982532748</v>
      </c>
    </row>
    <row r="86" spans="1:5" x14ac:dyDescent="0.25">
      <c r="A86" t="str">
        <v>B.44XA.34</v>
      </c>
      <c r="B86" t="str">
        <f>INDEX(Allopatrics_Fertilities!$U$2:$U$999,MATCH(Allopatrics_Fertilities_R!$A86,Allopatrics_Fertilities!$T$2:$T$999,0))</f>
        <v>Heterospecifics-graellsiiXelegans-CachadasXBelgium</v>
      </c>
      <c r="C86" s="37">
        <f>INDEX(Allopatrics_Fertilities!$W$2:$W$999,MATCH(Allopatrics_Fertilities_R!$A86,Allopatrics_Fertilities!$T$2:$T$999,0))</f>
        <v>3</v>
      </c>
      <c r="D86" s="37">
        <f>INDEX(Allopatrics_Fertilities!$AG$2:$AG$999,MATCH(Allopatrics_Fertilities_R!$A86,Allopatrics_Fertilities!$T$2:$T$999,0))</f>
        <v>217</v>
      </c>
      <c r="E86" s="37">
        <f>INDEX(Allopatrics_Fertilities!$AH$2:$AH$999,MATCH(Allopatrics_Fertilities_R!$A86,Allopatrics_Fertilities!$T$2:$T$999,0))</f>
        <v>0.85867895545314898</v>
      </c>
    </row>
    <row r="87" spans="1:5" x14ac:dyDescent="0.25">
      <c r="A87" t="str">
        <v>B.6XB.8</v>
      </c>
      <c r="B87" t="str">
        <f>INDEX(Allopatrics_Fertilities!$U$2:$U$999,MATCH(Allopatrics_Fertilities_R!$A87,Allopatrics_Fertilities!$T$2:$T$999,0))</f>
        <v>Conspecifics-elegansXelegans-BelgiumXBelgium</v>
      </c>
      <c r="C87" s="37">
        <f>INDEX(Allopatrics_Fertilities!$W$2:$W$999,MATCH(Allopatrics_Fertilities_R!$A87,Allopatrics_Fertilities!$T$2:$T$999,0))</f>
        <v>3</v>
      </c>
      <c r="D87" s="37">
        <f>INDEX(Allopatrics_Fertilities!$AG$2:$AG$999,MATCH(Allopatrics_Fertilities_R!$A87,Allopatrics_Fertilities!$T$2:$T$999,0))</f>
        <v>205.33333333333334</v>
      </c>
      <c r="E87" s="37">
        <f>INDEX(Allopatrics_Fertilities!$AH$2:$AH$999,MATCH(Allopatrics_Fertilities_R!$A87,Allopatrics_Fertilities!$T$2:$T$999,0))</f>
        <v>0.94155844155844159</v>
      </c>
    </row>
    <row r="88" spans="1:5" x14ac:dyDescent="0.25">
      <c r="A88" t="str">
        <v>B.6XE.5</v>
      </c>
      <c r="B88" t="str">
        <f>INDEX(Allopatrics_Fertilities!$U$2:$U$999,MATCH(Allopatrics_Fertilities_R!$A88,Allopatrics_Fertilities!$T$2:$T$999,0))</f>
        <v>Conspecifics-elegansXelegans-BelgiumXBelgium</v>
      </c>
      <c r="C88" s="37">
        <f>INDEX(Allopatrics_Fertilities!$W$2:$W$999,MATCH(Allopatrics_Fertilities_R!$A88,Allopatrics_Fertilities!$T$2:$T$999,0))</f>
        <v>3</v>
      </c>
      <c r="D88" s="37">
        <f>INDEX(Allopatrics_Fertilities!$AG$2:$AG$999,MATCH(Allopatrics_Fertilities_R!$A88,Allopatrics_Fertilities!$T$2:$T$999,0))</f>
        <v>114.33333333333333</v>
      </c>
      <c r="E88" s="37">
        <f>INDEX(Allopatrics_Fertilities!$AH$2:$AH$999,MATCH(Allopatrics_Fertilities_R!$A88,Allopatrics_Fertilities!$T$2:$T$999,0))</f>
        <v>0.23032069970845481</v>
      </c>
    </row>
    <row r="89" spans="1:5" x14ac:dyDescent="0.25">
      <c r="A89" t="str">
        <v>B.88XA.39</v>
      </c>
      <c r="B89" t="str">
        <f>INDEX(Allopatrics_Fertilities!$U$2:$U$999,MATCH(Allopatrics_Fertilities_R!$A89,Allopatrics_Fertilities!$T$2:$T$999,0))</f>
        <v>Heterospecifics-graellsiiXelegans-CachadasXBelgium</v>
      </c>
      <c r="C89" s="37">
        <f>INDEX(Allopatrics_Fertilities!$W$2:$W$999,MATCH(Allopatrics_Fertilities_R!$A89,Allopatrics_Fertilities!$T$2:$T$999,0))</f>
        <v>3</v>
      </c>
      <c r="D89" s="37">
        <f>INDEX(Allopatrics_Fertilities!$AG$2:$AG$999,MATCH(Allopatrics_Fertilities_R!$A89,Allopatrics_Fertilities!$T$2:$T$999,0))</f>
        <v>222</v>
      </c>
      <c r="E89" s="37">
        <f>INDEX(Allopatrics_Fertilities!$AH$2:$AH$999,MATCH(Allopatrics_Fertilities_R!$A89,Allopatrics_Fertilities!$T$2:$T$999,0))</f>
        <v>0.48348348348348347</v>
      </c>
    </row>
    <row r="90" spans="1:5" x14ac:dyDescent="0.25">
      <c r="A90" t="str">
        <v>B.9XE.13</v>
      </c>
      <c r="B90" t="str">
        <f>INDEX(Allopatrics_Fertilities!$U$2:$U$999,MATCH(Allopatrics_Fertilities_R!$A90,Allopatrics_Fertilities!$T$2:$T$999,0))</f>
        <v>Conspecifics-elegansXelegans-BelgiumXBelgium</v>
      </c>
      <c r="C90" s="37">
        <f>INDEX(Allopatrics_Fertilities!$W$2:$W$999,MATCH(Allopatrics_Fertilities_R!$A90,Allopatrics_Fertilities!$T$2:$T$999,0))</f>
        <v>3</v>
      </c>
      <c r="D90" s="37">
        <f>INDEX(Allopatrics_Fertilities!$AG$2:$AG$999,MATCH(Allopatrics_Fertilities_R!$A90,Allopatrics_Fertilities!$T$2:$T$999,0))</f>
        <v>111.66666666666667</v>
      </c>
      <c r="E90" s="37">
        <f>INDEX(Allopatrics_Fertilities!$AH$2:$AH$999,MATCH(Allopatrics_Fertilities_R!$A90,Allopatrics_Fertilities!$T$2:$T$999,0))</f>
        <v>0.11940298507462686</v>
      </c>
    </row>
    <row r="91" spans="1:5" x14ac:dyDescent="0.25">
      <c r="A91" t="str">
        <v>C.12XB.53</v>
      </c>
      <c r="B91" t="str">
        <f>INDEX(Allopatrics_Fertilities!$U$2:$U$999,MATCH(Allopatrics_Fertilities_R!$A91,Allopatrics_Fertilities!$T$2:$T$999,0))</f>
        <v>Heterospecifics-elegansXgraellsii-SwedenXCachadas</v>
      </c>
      <c r="C91" s="37">
        <f>INDEX(Allopatrics_Fertilities!$W$2:$W$999,MATCH(Allopatrics_Fertilities_R!$A91,Allopatrics_Fertilities!$T$2:$T$999,0))</f>
        <v>0</v>
      </c>
      <c r="D91" s="37" t="str">
        <f>INDEX(Allopatrics_Fertilities!$AG$2:$AG$999,MATCH(Allopatrics_Fertilities_R!$A91,Allopatrics_Fertilities!$T$2:$T$999,0))</f>
        <v>NA</v>
      </c>
      <c r="E91" s="37" t="str">
        <f>INDEX(Allopatrics_Fertilities!$AH$2:$AH$999,MATCH(Allopatrics_Fertilities_R!$A91,Allopatrics_Fertilities!$T$2:$T$999,0))</f>
        <v>NA</v>
      </c>
    </row>
    <row r="92" spans="1:5" x14ac:dyDescent="0.25">
      <c r="A92" t="str">
        <v>C.16XB.52</v>
      </c>
      <c r="B92" t="str">
        <f>INDEX(Allopatrics_Fertilities!$U$2:$U$999,MATCH(Allopatrics_Fertilities_R!$A92,Allopatrics_Fertilities!$T$2:$T$999,0))</f>
        <v>Heterospecifics-elegansXgraellsii-SwedenXCachadas</v>
      </c>
      <c r="C92" s="37">
        <f>INDEX(Allopatrics_Fertilities!$W$2:$W$999,MATCH(Allopatrics_Fertilities_R!$A92,Allopatrics_Fertilities!$T$2:$T$999,0))</f>
        <v>1</v>
      </c>
      <c r="D92" s="37">
        <f>INDEX(Allopatrics_Fertilities!$AG$2:$AG$999,MATCH(Allopatrics_Fertilities_R!$A92,Allopatrics_Fertilities!$T$2:$T$999,0))</f>
        <v>15.5</v>
      </c>
      <c r="E92" s="37">
        <f>INDEX(Allopatrics_Fertilities!$AH$2:$AH$999,MATCH(Allopatrics_Fertilities_R!$A92,Allopatrics_Fertilities!$T$2:$T$999,0))</f>
        <v>0</v>
      </c>
    </row>
    <row r="93" spans="1:5" x14ac:dyDescent="0.25">
      <c r="A93" t="str">
        <v>C.17XC.22</v>
      </c>
      <c r="B93" t="str">
        <f>INDEX(Allopatrics_Fertilities!$U$2:$U$999,MATCH(Allopatrics_Fertilities_R!$A93,Allopatrics_Fertilities!$T$2:$T$999,0))</f>
        <v>Conspecifics-elegansXelegans-SwedenXSweden</v>
      </c>
      <c r="C93" s="37">
        <f>INDEX(Allopatrics_Fertilities!$W$2:$W$999,MATCH(Allopatrics_Fertilities_R!$A93,Allopatrics_Fertilities!$T$2:$T$999,0))</f>
        <v>1</v>
      </c>
      <c r="D93" s="37">
        <f>INDEX(Allopatrics_Fertilities!$AG$2:$AG$999,MATCH(Allopatrics_Fertilities_R!$A93,Allopatrics_Fertilities!$T$2:$T$999,0))</f>
        <v>205</v>
      </c>
      <c r="E93" s="37">
        <f>INDEX(Allopatrics_Fertilities!$AH$2:$AH$999,MATCH(Allopatrics_Fertilities_R!$A93,Allopatrics_Fertilities!$T$2:$T$999,0))</f>
        <v>0.88292682926829269</v>
      </c>
    </row>
    <row r="94" spans="1:5" x14ac:dyDescent="0.25">
      <c r="A94" t="str">
        <v>C.4XB.1</v>
      </c>
      <c r="B94" t="str">
        <f>INDEX(Allopatrics_Fertilities!$U$2:$U$999,MATCH(Allopatrics_Fertilities_R!$A94,Allopatrics_Fertilities!$T$2:$T$999,0))</f>
        <v>Heterospecifics-elegansXgraellsii-SwedenXCachadas</v>
      </c>
      <c r="C94" s="37">
        <f>INDEX(Allopatrics_Fertilities!$W$2:$W$999,MATCH(Allopatrics_Fertilities_R!$A94,Allopatrics_Fertilities!$T$2:$T$999,0))</f>
        <v>0</v>
      </c>
      <c r="D94" s="37" t="str">
        <f>INDEX(Allopatrics_Fertilities!$AG$2:$AG$999,MATCH(Allopatrics_Fertilities_R!$A94,Allopatrics_Fertilities!$T$2:$T$999,0))</f>
        <v>NA</v>
      </c>
      <c r="E94" s="37" t="str">
        <f>INDEX(Allopatrics_Fertilities!$AH$2:$AH$999,MATCH(Allopatrics_Fertilities_R!$A94,Allopatrics_Fertilities!$T$2:$T$999,0))</f>
        <v>NA</v>
      </c>
    </row>
    <row r="95" spans="1:5" x14ac:dyDescent="0.25">
      <c r="A95" t="str">
        <v>C.6XA.20</v>
      </c>
      <c r="B95" t="str">
        <f>INDEX(Allopatrics_Fertilities!$U$2:$U$999,MATCH(Allopatrics_Fertilities_R!$A95,Allopatrics_Fertilities!$T$2:$T$999,0))</f>
        <v>Conspecifics-elegansXelegans-SwedenXSweden</v>
      </c>
      <c r="C95" s="37">
        <f>INDEX(Allopatrics_Fertilities!$W$2:$W$999,MATCH(Allopatrics_Fertilities_R!$A95,Allopatrics_Fertilities!$T$2:$T$999,0))</f>
        <v>0</v>
      </c>
      <c r="D95" s="37" t="str">
        <f>INDEX(Allopatrics_Fertilities!$AG$2:$AG$999,MATCH(Allopatrics_Fertilities_R!$A95,Allopatrics_Fertilities!$T$2:$T$999,0))</f>
        <v>NA</v>
      </c>
      <c r="E95" s="37" t="str">
        <f>INDEX(Allopatrics_Fertilities!$AH$2:$AH$999,MATCH(Allopatrics_Fertilities_R!$A95,Allopatrics_Fertilities!$T$2:$T$999,0))</f>
        <v>NA</v>
      </c>
    </row>
    <row r="96" spans="1:5" x14ac:dyDescent="0.25">
      <c r="A96" t="str">
        <v>C.6XB.28</v>
      </c>
      <c r="B96" t="str">
        <f>INDEX(Allopatrics_Fertilities!$U$2:$U$999,MATCH(Allopatrics_Fertilities_R!$A96,Allopatrics_Fertilities!$T$2:$T$999,0))</f>
        <v>Heterospecifics-elegansXgraellsii-SwedenXCachadas</v>
      </c>
      <c r="C96" s="37">
        <f>INDEX(Allopatrics_Fertilities!$W$2:$W$999,MATCH(Allopatrics_Fertilities_R!$A96,Allopatrics_Fertilities!$T$2:$T$999,0))</f>
        <v>0</v>
      </c>
      <c r="D96" s="37" t="str">
        <f>INDEX(Allopatrics_Fertilities!$AG$2:$AG$999,MATCH(Allopatrics_Fertilities_R!$A96,Allopatrics_Fertilities!$T$2:$T$999,0))</f>
        <v>NA</v>
      </c>
      <c r="E96" s="37" t="str">
        <f>INDEX(Allopatrics_Fertilities!$AH$2:$AH$999,MATCH(Allopatrics_Fertilities_R!$A96,Allopatrics_Fertilities!$T$2:$T$999,0))</f>
        <v>NA</v>
      </c>
    </row>
    <row r="97" spans="1:5" x14ac:dyDescent="0.25">
      <c r="A97" t="str">
        <v>C.6XC.3</v>
      </c>
      <c r="B97" t="str">
        <f>INDEX(Allopatrics_Fertilities!$U$2:$U$999,MATCH(Allopatrics_Fertilities_R!$A97,Allopatrics_Fertilities!$T$2:$T$999,0))</f>
        <v>Conspecifics-elegansXelegans-SwedenXSweden</v>
      </c>
      <c r="C97" s="37">
        <f>INDEX(Allopatrics_Fertilities!$W$2:$W$999,MATCH(Allopatrics_Fertilities_R!$A97,Allopatrics_Fertilities!$T$2:$T$999,0))</f>
        <v>2</v>
      </c>
      <c r="D97" s="37">
        <f>INDEX(Allopatrics_Fertilities!$AG$2:$AG$999,MATCH(Allopatrics_Fertilities_R!$A97,Allopatrics_Fertilities!$T$2:$T$999,0))</f>
        <v>344.5</v>
      </c>
      <c r="E97" s="37">
        <f>INDEX(Allopatrics_Fertilities!$AH$2:$AH$999,MATCH(Allopatrics_Fertilities_R!$A97,Allopatrics_Fertilities!$T$2:$T$999,0))</f>
        <v>0.95500725689404931</v>
      </c>
    </row>
    <row r="98" spans="1:5" x14ac:dyDescent="0.25">
      <c r="A98" t="str">
        <v>C.8XB.53</v>
      </c>
      <c r="B98" t="str">
        <f>INDEX(Allopatrics_Fertilities!$U$2:$U$999,MATCH(Allopatrics_Fertilities_R!$A98,Allopatrics_Fertilities!$T$2:$T$999,0))</f>
        <v>Heterospecifics-elegansXgraellsii-SwedenXCachadas</v>
      </c>
      <c r="C98" s="37">
        <f>INDEX(Allopatrics_Fertilities!$W$2:$W$999,MATCH(Allopatrics_Fertilities_R!$A98,Allopatrics_Fertilities!$T$2:$T$999,0))</f>
        <v>0</v>
      </c>
      <c r="D98" s="37" t="str">
        <f>INDEX(Allopatrics_Fertilities!$AG$2:$AG$999,MATCH(Allopatrics_Fertilities_R!$A98,Allopatrics_Fertilities!$T$2:$T$999,0))</f>
        <v>NA</v>
      </c>
      <c r="E98" s="37" t="str">
        <f>INDEX(Allopatrics_Fertilities!$AH$2:$AH$999,MATCH(Allopatrics_Fertilities_R!$A98,Allopatrics_Fertilities!$T$2:$T$999,0))</f>
        <v>NA</v>
      </c>
    </row>
    <row r="99" spans="1:5" x14ac:dyDescent="0.25">
      <c r="A99" t="str">
        <v>C.8XB.9</v>
      </c>
      <c r="B99" t="str">
        <f>INDEX(Allopatrics_Fertilities!$U$2:$U$999,MATCH(Allopatrics_Fertilities_R!$A99,Allopatrics_Fertilities!$T$2:$T$999,0))</f>
        <v>Heterospecifics-elegansXgraellsii-SwedenXCachadas</v>
      </c>
      <c r="C99" s="37">
        <f>INDEX(Allopatrics_Fertilities!$W$2:$W$999,MATCH(Allopatrics_Fertilities_R!$A99,Allopatrics_Fertilities!$T$2:$T$999,0))</f>
        <v>0</v>
      </c>
      <c r="D99" s="37" t="str">
        <f>INDEX(Allopatrics_Fertilities!$AG$2:$AG$999,MATCH(Allopatrics_Fertilities_R!$A99,Allopatrics_Fertilities!$T$2:$T$999,0))</f>
        <v>NA</v>
      </c>
      <c r="E99" s="37" t="str">
        <f>INDEX(Allopatrics_Fertilities!$AH$2:$AH$999,MATCH(Allopatrics_Fertilities_R!$A99,Allopatrics_Fertilities!$T$2:$T$999,0))</f>
        <v>NA</v>
      </c>
    </row>
    <row r="100" spans="1:5" x14ac:dyDescent="0.25">
      <c r="A100" t="str">
        <v>E.10X1.26</v>
      </c>
      <c r="B100" t="str">
        <f>INDEX(Allopatrics_Fertilities!$U$2:$U$999,MATCH(Allopatrics_Fertilities_R!$A100,Allopatrics_Fertilities!$T$2:$T$999,0))</f>
        <v>Postzygotics-elegansXhybrid-AlloEleX(H:BelgiumXCachadas)</v>
      </c>
      <c r="C100" s="37">
        <f>INDEX(Allopatrics_Fertilities!$W$2:$W$999,MATCH(Allopatrics_Fertilities_R!$A100,Allopatrics_Fertilities!$T$2:$T$999,0))</f>
        <v>2</v>
      </c>
      <c r="D100" s="37">
        <f>INDEX(Allopatrics_Fertilities!$AG$2:$AG$999,MATCH(Allopatrics_Fertilities_R!$A100,Allopatrics_Fertilities!$T$2:$T$999,0))</f>
        <v>58</v>
      </c>
      <c r="E100" s="37">
        <f>INDEX(Allopatrics_Fertilities!$AH$2:$AH$999,MATCH(Allopatrics_Fertilities_R!$A100,Allopatrics_Fertilities!$T$2:$T$999,0))</f>
        <v>0</v>
      </c>
    </row>
    <row r="101" spans="1:5" x14ac:dyDescent="0.25">
      <c r="A101" t="str">
        <v>E.10X4.9</v>
      </c>
      <c r="B101" t="str">
        <f>INDEX(Allopatrics_Fertilities!$U$2:$U$999,MATCH(Allopatrics_Fertilities_R!$A101,Allopatrics_Fertilities!$T$2:$T$999,0))</f>
        <v>Postzygotics-elegansXhybrid-AlloEleX(H:BelgiumXCachadas)</v>
      </c>
      <c r="C101" s="37">
        <f>INDEX(Allopatrics_Fertilities!$W$2:$W$999,MATCH(Allopatrics_Fertilities_R!$A101,Allopatrics_Fertilities!$T$2:$T$999,0))</f>
        <v>1</v>
      </c>
      <c r="D101" s="37">
        <f>INDEX(Allopatrics_Fertilities!$AG$2:$AG$999,MATCH(Allopatrics_Fertilities_R!$A101,Allopatrics_Fertilities!$T$2:$T$999,0))</f>
        <v>79.333333333333329</v>
      </c>
      <c r="E101" s="37">
        <f>INDEX(Allopatrics_Fertilities!$AH$2:$AH$999,MATCH(Allopatrics_Fertilities_R!$A101,Allopatrics_Fertilities!$T$2:$T$999,0))</f>
        <v>0</v>
      </c>
    </row>
    <row r="102" spans="1:5" x14ac:dyDescent="0.25">
      <c r="A102" t="str">
        <v>E.10XE.11</v>
      </c>
      <c r="B102" t="str">
        <f>INDEX(Allopatrics_Fertilities!$U$2:$U$999,MATCH(Allopatrics_Fertilities_R!$A102,Allopatrics_Fertilities!$T$2:$T$999,0))</f>
        <v>Conspecifics-elegansXelegans-BelgiumXBelgium</v>
      </c>
      <c r="C102" s="37">
        <f>INDEX(Allopatrics_Fertilities!$W$2:$W$999,MATCH(Allopatrics_Fertilities_R!$A102,Allopatrics_Fertilities!$T$2:$T$999,0))</f>
        <v>2</v>
      </c>
      <c r="D102" s="37">
        <f>INDEX(Allopatrics_Fertilities!$AG$2:$AG$999,MATCH(Allopatrics_Fertilities_R!$A102,Allopatrics_Fertilities!$T$2:$T$999,0))</f>
        <v>116.66666666666667</v>
      </c>
      <c r="E102" s="37">
        <f>INDEX(Allopatrics_Fertilities!$AH$2:$AH$999,MATCH(Allopatrics_Fertilities_R!$A102,Allopatrics_Fertilities!$T$2:$T$999,0))</f>
        <v>0.77714285714285714</v>
      </c>
    </row>
    <row r="103" spans="1:5" x14ac:dyDescent="0.25">
      <c r="A103" t="str">
        <v>E.14X1.3</v>
      </c>
      <c r="B103" t="str">
        <f>INDEX(Allopatrics_Fertilities!$U$2:$U$999,MATCH(Allopatrics_Fertilities_R!$A103,Allopatrics_Fertilities!$T$2:$T$999,0))</f>
        <v>Postzygotics-elegansXhybrid-AlloEleX(H:BelgiumXCachadas)</v>
      </c>
      <c r="C103" s="37">
        <f>INDEX(Allopatrics_Fertilities!$W$2:$W$999,MATCH(Allopatrics_Fertilities_R!$A103,Allopatrics_Fertilities!$T$2:$T$999,0))</f>
        <v>1</v>
      </c>
      <c r="D103" s="37">
        <f>INDEX(Allopatrics_Fertilities!$AG$2:$AG$999,MATCH(Allopatrics_Fertilities_R!$A103,Allopatrics_Fertilities!$T$2:$T$999,0))</f>
        <v>9</v>
      </c>
      <c r="E103" s="37">
        <f>INDEX(Allopatrics_Fertilities!$AH$2:$AH$999,MATCH(Allopatrics_Fertilities_R!$A103,Allopatrics_Fertilities!$T$2:$T$999,0))</f>
        <v>0</v>
      </c>
    </row>
    <row r="104" spans="1:5" x14ac:dyDescent="0.25">
      <c r="A104" t="str">
        <v>E.14XL.18</v>
      </c>
      <c r="B104" t="str">
        <f>INDEX(Allopatrics_Fertilities!$U$2:$U$999,MATCH(Allopatrics_Fertilities_R!$A104,Allopatrics_Fertilities!$T$2:$T$999,0))</f>
        <v>Conspecifics-elegansXelegans-BelgiumXMaraixDorx</v>
      </c>
      <c r="C104" s="37">
        <f>INDEX(Allopatrics_Fertilities!$W$2:$W$999,MATCH(Allopatrics_Fertilities_R!$A104,Allopatrics_Fertilities!$T$2:$T$999,0))</f>
        <v>2</v>
      </c>
      <c r="D104" s="37">
        <f>INDEX(Allopatrics_Fertilities!$AG$2:$AG$999,MATCH(Allopatrics_Fertilities_R!$A104,Allopatrics_Fertilities!$T$2:$T$999,0))</f>
        <v>82.333333333333329</v>
      </c>
      <c r="E104" s="37">
        <f>INDEX(Allopatrics_Fertilities!$AH$2:$AH$999,MATCH(Allopatrics_Fertilities_R!$A104,Allopatrics_Fertilities!$T$2:$T$999,0))</f>
        <v>2.0242914979757085E-2</v>
      </c>
    </row>
    <row r="105" spans="1:5" x14ac:dyDescent="0.25">
      <c r="A105" t="str">
        <v>E.15XV.1</v>
      </c>
      <c r="B105" t="str">
        <f>INDEX(Allopatrics_Fertilities!$U$2:$U$999,MATCH(Allopatrics_Fertilities_R!$A105,Allopatrics_Fertilities!$T$2:$T$999,0))</f>
        <v>Conspecifics-elegansXelegans-BelgiumXSweden</v>
      </c>
      <c r="C105" s="37">
        <f>INDEX(Allopatrics_Fertilities!$W$2:$W$999,MATCH(Allopatrics_Fertilities_R!$A105,Allopatrics_Fertilities!$T$2:$T$999,0))</f>
        <v>3</v>
      </c>
      <c r="D105" s="37">
        <f>INDEX(Allopatrics_Fertilities!$AG$2:$AG$999,MATCH(Allopatrics_Fertilities_R!$A105,Allopatrics_Fertilities!$T$2:$T$999,0))</f>
        <v>109.66666666666667</v>
      </c>
      <c r="E105" s="37">
        <f>INDEX(Allopatrics_Fertilities!$AH$2:$AH$999,MATCH(Allopatrics_Fertilities_R!$A105,Allopatrics_Fertilities!$T$2:$T$999,0))</f>
        <v>3.0395136778115501E-3</v>
      </c>
    </row>
    <row r="106" spans="1:5" x14ac:dyDescent="0.25">
      <c r="A106" t="str">
        <v>E.19X3.18</v>
      </c>
      <c r="B106" t="str">
        <f>INDEX(Allopatrics_Fertilities!$U$2:$U$999,MATCH(Allopatrics_Fertilities_R!$A106,Allopatrics_Fertilities!$T$2:$T$999,0))</f>
        <v>Postzygotics-elegansXhybrid-AlloEleX(H:BelgiumXCachadas)</v>
      </c>
      <c r="C106" s="37">
        <f>INDEX(Allopatrics_Fertilities!$W$2:$W$999,MATCH(Allopatrics_Fertilities_R!$A106,Allopatrics_Fertilities!$T$2:$T$999,0))</f>
        <v>2</v>
      </c>
      <c r="D106" s="37">
        <f>INDEX(Allopatrics_Fertilities!$AG$2:$AG$999,MATCH(Allopatrics_Fertilities_R!$A106,Allopatrics_Fertilities!$T$2:$T$999,0))</f>
        <v>51</v>
      </c>
      <c r="E106" s="37">
        <f>INDEX(Allopatrics_Fertilities!$AH$2:$AH$999,MATCH(Allopatrics_Fertilities_R!$A106,Allopatrics_Fertilities!$T$2:$T$999,0))</f>
        <v>0</v>
      </c>
    </row>
    <row r="107" spans="1:5" x14ac:dyDescent="0.25">
      <c r="A107" t="str">
        <v>E.19XB.12</v>
      </c>
      <c r="B107" t="str">
        <f>INDEX(Allopatrics_Fertilities!$U$2:$U$999,MATCH(Allopatrics_Fertilities_R!$A107,Allopatrics_Fertilities!$T$2:$T$999,0))</f>
        <v>Conspecifics-elegansXelegans-BelgiumXBelgium</v>
      </c>
      <c r="C107" s="37">
        <f>INDEX(Allopatrics_Fertilities!$W$2:$W$999,MATCH(Allopatrics_Fertilities_R!$A107,Allopatrics_Fertilities!$T$2:$T$999,0))</f>
        <v>3</v>
      </c>
      <c r="D107" s="37">
        <f>INDEX(Allopatrics_Fertilities!$AG$2:$AG$999,MATCH(Allopatrics_Fertilities_R!$A107,Allopatrics_Fertilities!$T$2:$T$999,0))</f>
        <v>201.33333333333334</v>
      </c>
      <c r="E107" s="37">
        <f>INDEX(Allopatrics_Fertilities!$AH$2:$AH$999,MATCH(Allopatrics_Fertilities_R!$A107,Allopatrics_Fertilities!$T$2:$T$999,0))</f>
        <v>0.89735099337748347</v>
      </c>
    </row>
    <row r="108" spans="1:5" x14ac:dyDescent="0.25">
      <c r="A108" t="str">
        <v>E.1XA.7</v>
      </c>
      <c r="B108" t="str">
        <f>INDEX(Allopatrics_Fertilities!$U$2:$U$999,MATCH(Allopatrics_Fertilities_R!$A108,Allopatrics_Fertilities!$T$2:$T$999,0))</f>
        <v>Heterospecifics-elegansXgraellsii-BelgiumXCachadas</v>
      </c>
      <c r="C108" s="37">
        <f>INDEX(Allopatrics_Fertilities!$W$2:$W$999,MATCH(Allopatrics_Fertilities_R!$A108,Allopatrics_Fertilities!$T$2:$T$999,0))</f>
        <v>2</v>
      </c>
      <c r="D108" s="37">
        <f>INDEX(Allopatrics_Fertilities!$AG$2:$AG$999,MATCH(Allopatrics_Fertilities_R!$A108,Allopatrics_Fertilities!$T$2:$T$999,0))</f>
        <v>0.33333333333333331</v>
      </c>
      <c r="E108" s="37">
        <f>INDEX(Allopatrics_Fertilities!$AH$2:$AH$999,MATCH(Allopatrics_Fertilities_R!$A108,Allopatrics_Fertilities!$T$2:$T$999,0))</f>
        <v>0</v>
      </c>
    </row>
    <row r="109" spans="1:5" x14ac:dyDescent="0.25">
      <c r="A109" t="str">
        <v>E.22X1.42</v>
      </c>
      <c r="B109" t="str">
        <f>INDEX(Allopatrics_Fertilities!$U$2:$U$999,MATCH(Allopatrics_Fertilities_R!$A109,Allopatrics_Fertilities!$T$2:$T$999,0))</f>
        <v>Postzygotics-elegansXhybrid-AlloEleX(H:BelgiumXCachadas)</v>
      </c>
      <c r="C109" s="37">
        <f>INDEX(Allopatrics_Fertilities!$W$2:$W$999,MATCH(Allopatrics_Fertilities_R!$A109,Allopatrics_Fertilities!$T$2:$T$999,0))</f>
        <v>3</v>
      </c>
      <c r="D109" s="37">
        <f>INDEX(Allopatrics_Fertilities!$AG$2:$AG$999,MATCH(Allopatrics_Fertilities_R!$A109,Allopatrics_Fertilities!$T$2:$T$999,0))</f>
        <v>133.66666666666666</v>
      </c>
      <c r="E109" s="37">
        <f>INDEX(Allopatrics_Fertilities!$AH$2:$AH$999,MATCH(Allopatrics_Fertilities_R!$A109,Allopatrics_Fertilities!$T$2:$T$999,0))</f>
        <v>0</v>
      </c>
    </row>
    <row r="110" spans="1:5" x14ac:dyDescent="0.25">
      <c r="A110" t="str">
        <v>E.23XP.31</v>
      </c>
      <c r="B110" t="str">
        <f>INDEX(Allopatrics_Fertilities!$U$2:$U$999,MATCH(Allopatrics_Fertilities_R!$A110,Allopatrics_Fertilities!$T$2:$T$999,0))</f>
        <v>Conspecifics-elegansXelegans-BelgiumXLaigual</v>
      </c>
      <c r="C110" s="37">
        <f>INDEX(Allopatrics_Fertilities!$W$2:$W$999,MATCH(Allopatrics_Fertilities_R!$A110,Allopatrics_Fertilities!$T$2:$T$999,0))</f>
        <v>2</v>
      </c>
      <c r="D110" s="37">
        <f>INDEX(Allopatrics_Fertilities!$AG$2:$AG$999,MATCH(Allopatrics_Fertilities_R!$A110,Allopatrics_Fertilities!$T$2:$T$999,0))</f>
        <v>90</v>
      </c>
      <c r="E110" s="37">
        <f>INDEX(Allopatrics_Fertilities!$AH$2:$AH$999,MATCH(Allopatrics_Fertilities_R!$A110,Allopatrics_Fertilities!$T$2:$T$999,0))</f>
        <v>0.32962962962962961</v>
      </c>
    </row>
    <row r="111" spans="1:5" x14ac:dyDescent="0.25">
      <c r="A111" t="str">
        <v>E.9XE.20</v>
      </c>
      <c r="B111" t="str">
        <f>INDEX(Allopatrics_Fertilities!$U$2:$U$999,MATCH(Allopatrics_Fertilities_R!$A111,Allopatrics_Fertilities!$T$2:$T$999,0))</f>
        <v>Conspecifics-elegansXelegans-BelgiumXBelgium</v>
      </c>
      <c r="C111" s="37">
        <f>INDEX(Allopatrics_Fertilities!$W$2:$W$999,MATCH(Allopatrics_Fertilities_R!$A111,Allopatrics_Fertilities!$T$2:$T$999,0))</f>
        <v>1</v>
      </c>
      <c r="D111" s="37">
        <f>INDEX(Allopatrics_Fertilities!$AG$2:$AG$999,MATCH(Allopatrics_Fertilities_R!$A111,Allopatrics_Fertilities!$T$2:$T$999,0))</f>
        <v>55.666666666666664</v>
      </c>
      <c r="E111" s="37">
        <f>INDEX(Allopatrics_Fertilities!$AH$2:$AH$999,MATCH(Allopatrics_Fertilities_R!$A111,Allopatrics_Fertilities!$T$2:$T$999,0))</f>
        <v>0</v>
      </c>
    </row>
    <row r="112" spans="1:5" x14ac:dyDescent="0.25">
      <c r="A112" t="str">
        <v>H.2XH.1</v>
      </c>
      <c r="B112" t="str">
        <f>INDEX(Allopatrics_Fertilities!$U$2:$U$999,MATCH(Allopatrics_Fertilities_R!$A112,Allopatrics_Fertilities!$T$2:$T$999,0))</f>
        <v>Conspecifics-elegansXelegans-(E:BelgiumXSweden)X(E:BelgiumXSweden)</v>
      </c>
      <c r="C112" s="37">
        <f>INDEX(Allopatrics_Fertilities!$W$2:$W$999,MATCH(Allopatrics_Fertilities_R!$A112,Allopatrics_Fertilities!$T$2:$T$999,0))</f>
        <v>3</v>
      </c>
      <c r="D112" s="37">
        <f>INDEX(Allopatrics_Fertilities!$AG$2:$AG$999,MATCH(Allopatrics_Fertilities_R!$A112,Allopatrics_Fertilities!$T$2:$T$999,0))</f>
        <v>83.333333333333329</v>
      </c>
      <c r="E112" s="37">
        <f>INDEX(Allopatrics_Fertilities!$AH$2:$AH$999,MATCH(Allopatrics_Fertilities_R!$A112,Allopatrics_Fertilities!$T$2:$T$999,0))</f>
        <v>5.1999999999999998E-2</v>
      </c>
    </row>
    <row r="113" spans="1:5" x14ac:dyDescent="0.25">
      <c r="A113" t="str">
        <v>H.5X1.29</v>
      </c>
      <c r="B113" t="str">
        <f>INDEX(Allopatrics_Fertilities!$U$2:$U$999,MATCH(Allopatrics_Fertilities_R!$A113,Allopatrics_Fertilities!$T$2:$T$999,0))</f>
        <v>Postzygotics-elegansXhybrid-AlloEleX(H:BelgiumXCachadas)</v>
      </c>
      <c r="C113" s="37">
        <f>INDEX(Allopatrics_Fertilities!$W$2:$W$999,MATCH(Allopatrics_Fertilities_R!$A113,Allopatrics_Fertilities!$T$2:$T$999,0))</f>
        <v>2</v>
      </c>
      <c r="D113" s="37">
        <f>INDEX(Allopatrics_Fertilities!$AG$2:$AG$999,MATCH(Allopatrics_Fertilities_R!$A113,Allopatrics_Fertilities!$T$2:$T$999,0))</f>
        <v>47.666666666666664</v>
      </c>
      <c r="E113" s="37">
        <f>INDEX(Allopatrics_Fertilities!$AH$2:$AH$999,MATCH(Allopatrics_Fertilities_R!$A113,Allopatrics_Fertilities!$T$2:$T$999,0))</f>
        <v>0</v>
      </c>
    </row>
    <row r="114" spans="1:5" x14ac:dyDescent="0.25">
      <c r="A114" t="str">
        <v>I.1X3.6</v>
      </c>
      <c r="B114" t="str">
        <f>INDEX(Allopatrics_Fertilities!$U$2:$U$999,MATCH(Allopatrics_Fertilities_R!$A114,Allopatrics_Fertilities!$T$2:$T$999,0))</f>
        <v>Postzygotics-elegansXhybrid-AlloEleX(H:BelgiumXCachadas)</v>
      </c>
      <c r="C114" s="37">
        <f>INDEX(Allopatrics_Fertilities!$W$2:$W$999,MATCH(Allopatrics_Fertilities_R!$A114,Allopatrics_Fertilities!$T$2:$T$999,0))</f>
        <v>2</v>
      </c>
      <c r="D114" s="37">
        <f>INDEX(Allopatrics_Fertilities!$AG$2:$AG$999,MATCH(Allopatrics_Fertilities_R!$A114,Allopatrics_Fertilities!$T$2:$T$999,0))</f>
        <v>136.66666666666666</v>
      </c>
      <c r="E114" s="37">
        <f>INDEX(Allopatrics_Fertilities!$AH$2:$AH$999,MATCH(Allopatrics_Fertilities_R!$A114,Allopatrics_Fertilities!$T$2:$T$999,0))</f>
        <v>0.4195121951219512</v>
      </c>
    </row>
    <row r="115" spans="1:5" x14ac:dyDescent="0.25">
      <c r="A115" t="str">
        <v>I.2XE.25</v>
      </c>
      <c r="B115" t="str">
        <f>INDEX(Allopatrics_Fertilities!$U$2:$U$999,MATCH(Allopatrics_Fertilities_R!$A115,Allopatrics_Fertilities!$T$2:$T$999,0))</f>
        <v>Conspecifics-elegansXelegans-(E:BelgiumXSweden)XBelgium</v>
      </c>
      <c r="C115" s="37">
        <f>INDEX(Allopatrics_Fertilities!$W$2:$W$999,MATCH(Allopatrics_Fertilities_R!$A115,Allopatrics_Fertilities!$T$2:$T$999,0))</f>
        <v>1</v>
      </c>
      <c r="D115" s="37">
        <f>INDEX(Allopatrics_Fertilities!$AG$2:$AG$999,MATCH(Allopatrics_Fertilities_R!$A115,Allopatrics_Fertilities!$T$2:$T$999,0))</f>
        <v>53.666666666666664</v>
      </c>
      <c r="E115" s="37">
        <f>INDEX(Allopatrics_Fertilities!$AH$2:$AH$999,MATCH(Allopatrics_Fertilities_R!$A115,Allopatrics_Fertilities!$T$2:$T$999,0))</f>
        <v>0</v>
      </c>
    </row>
    <row r="116" spans="1:5" x14ac:dyDescent="0.25">
      <c r="A116" t="str">
        <v>I.2XH.12</v>
      </c>
      <c r="B116" t="str">
        <f>INDEX(Allopatrics_Fertilities!$U$2:$U$999,MATCH(Allopatrics_Fertilities_R!$A116,Allopatrics_Fertilities!$T$2:$T$999,0))</f>
        <v>Conspecifics-elegansXelegans-(E:BelgiumXSweden)X(E:BelgiumXSweden)</v>
      </c>
      <c r="C116" s="37">
        <f>INDEX(Allopatrics_Fertilities!$W$2:$W$999,MATCH(Allopatrics_Fertilities_R!$A116,Allopatrics_Fertilities!$T$2:$T$999,0))</f>
        <v>3</v>
      </c>
      <c r="D116" s="37">
        <f>INDEX(Allopatrics_Fertilities!$AG$2:$AG$999,MATCH(Allopatrics_Fertilities_R!$A116,Allopatrics_Fertilities!$T$2:$T$999,0))</f>
        <v>135.66666666666666</v>
      </c>
      <c r="E116" s="37">
        <f>INDEX(Allopatrics_Fertilities!$AH$2:$AH$999,MATCH(Allopatrics_Fertilities_R!$A116,Allopatrics_Fertilities!$T$2:$T$999,0))</f>
        <v>0.63636363636363635</v>
      </c>
    </row>
    <row r="117" spans="1:5" x14ac:dyDescent="0.25">
      <c r="A117" t="str">
        <v>K.11XK.12</v>
      </c>
      <c r="B117" t="str">
        <f>INDEX(Allopatrics_Fertilities!$U$2:$U$999,MATCH(Allopatrics_Fertilities_R!$A117,Allopatrics_Fertilities!$T$2:$T$999,0))</f>
        <v>Conspecifics-elegansXelegans-(E:BelgiumXSweden)X(E:BelgiumXSweden)</v>
      </c>
      <c r="C117" s="37">
        <f>INDEX(Allopatrics_Fertilities!$W$2:$W$999,MATCH(Allopatrics_Fertilities_R!$A117,Allopatrics_Fertilities!$T$2:$T$999,0))</f>
        <v>3</v>
      </c>
      <c r="D117" s="37">
        <f>INDEX(Allopatrics_Fertilities!$AG$2:$AG$999,MATCH(Allopatrics_Fertilities_R!$A117,Allopatrics_Fertilities!$T$2:$T$999,0))</f>
        <v>170.33333333333334</v>
      </c>
      <c r="E117" s="37">
        <f>INDEX(Allopatrics_Fertilities!$AH$2:$AH$999,MATCH(Allopatrics_Fertilities_R!$A117,Allopatrics_Fertilities!$T$2:$T$999,0))</f>
        <v>0.9178082191780822</v>
      </c>
    </row>
    <row r="118" spans="1:5" x14ac:dyDescent="0.25">
      <c r="A118" t="str">
        <v>K.28XK.30</v>
      </c>
      <c r="B118" t="str">
        <f>INDEX(Allopatrics_Fertilities!$U$2:$U$999,MATCH(Allopatrics_Fertilities_R!$A118,Allopatrics_Fertilities!$T$2:$T$999,0))</f>
        <v>Conspecifics-elegansXelegans-(E:BelgiumXSweden)X(E:BelgiumXSweden)</v>
      </c>
      <c r="C118" s="37">
        <f>INDEX(Allopatrics_Fertilities!$W$2:$W$999,MATCH(Allopatrics_Fertilities_R!$A118,Allopatrics_Fertilities!$T$2:$T$999,0))</f>
        <v>1</v>
      </c>
      <c r="D118" s="37">
        <f>INDEX(Allopatrics_Fertilities!$AG$2:$AG$999,MATCH(Allopatrics_Fertilities_R!$A118,Allopatrics_Fertilities!$T$2:$T$999,0))</f>
        <v>59.666666666666664</v>
      </c>
      <c r="E118" s="37">
        <f>INDEX(Allopatrics_Fertilities!$AH$2:$AH$999,MATCH(Allopatrics_Fertilities_R!$A118,Allopatrics_Fertilities!$T$2:$T$999,0))</f>
        <v>0.63128491620111726</v>
      </c>
    </row>
    <row r="119" spans="1:5" x14ac:dyDescent="0.25">
      <c r="A119" t="str">
        <v>K.28XV.4</v>
      </c>
      <c r="B119" t="str">
        <f>INDEX(Allopatrics_Fertilities!$U$2:$U$999,MATCH(Allopatrics_Fertilities_R!$A119,Allopatrics_Fertilities!$T$2:$T$999,0))</f>
        <v>Conspecifics-elegansXelegans-(E:BelgiumXSweden)XSweden</v>
      </c>
      <c r="C119" s="37">
        <f>INDEX(Allopatrics_Fertilities!$W$2:$W$999,MATCH(Allopatrics_Fertilities_R!$A119,Allopatrics_Fertilities!$T$2:$T$999,0))</f>
        <v>2</v>
      </c>
      <c r="D119" s="37">
        <f>INDEX(Allopatrics_Fertilities!$AG$2:$AG$999,MATCH(Allopatrics_Fertilities_R!$A119,Allopatrics_Fertilities!$T$2:$T$999,0))</f>
        <v>126.66666666666667</v>
      </c>
      <c r="E119" s="37">
        <f>INDEX(Allopatrics_Fertilities!$AH$2:$AH$999,MATCH(Allopatrics_Fertilities_R!$A119,Allopatrics_Fertilities!$T$2:$T$999,0))</f>
        <v>0.23421052631578948</v>
      </c>
    </row>
    <row r="120" spans="1:5" x14ac:dyDescent="0.25">
      <c r="A120" t="str">
        <v>K.5X3.9</v>
      </c>
      <c r="B120" t="str">
        <f>INDEX(Allopatrics_Fertilities!$U$2:$U$999,MATCH(Allopatrics_Fertilities_R!$A120,Allopatrics_Fertilities!$T$2:$T$999,0))</f>
        <v>Postzygotics-elegansXhybrid-AlloEleX(H:BelgiumXCachadas)</v>
      </c>
      <c r="C120" s="37">
        <f>INDEX(Allopatrics_Fertilities!$W$2:$W$999,MATCH(Allopatrics_Fertilities_R!$A120,Allopatrics_Fertilities!$T$2:$T$999,0))</f>
        <v>0</v>
      </c>
      <c r="D120" s="37" t="str">
        <f>INDEX(Allopatrics_Fertilities!$AG$2:$AG$999,MATCH(Allopatrics_Fertilities_R!$A120,Allopatrics_Fertilities!$T$2:$T$999,0))</f>
        <v>NA</v>
      </c>
      <c r="E120" s="37" t="str">
        <f>INDEX(Allopatrics_Fertilities!$AH$2:$AH$999,MATCH(Allopatrics_Fertilities_R!$A120,Allopatrics_Fertilities!$T$2:$T$999,0))</f>
        <v>NA</v>
      </c>
    </row>
    <row r="121" spans="1:5" x14ac:dyDescent="0.25">
      <c r="A121" t="str">
        <v>L.20XV.7</v>
      </c>
      <c r="B121" t="str">
        <f>INDEX(Allopatrics_Fertilities!$U$2:$U$999,MATCH(Allopatrics_Fertilities_R!$A121,Allopatrics_Fertilities!$T$2:$T$999,0))</f>
        <v>Conspecifics-elegansXelegans-MaraixDorxXSweden</v>
      </c>
      <c r="C121" s="37">
        <f>INDEX(Allopatrics_Fertilities!$W$2:$W$999,MATCH(Allopatrics_Fertilities_R!$A121,Allopatrics_Fertilities!$T$2:$T$999,0))</f>
        <v>2</v>
      </c>
      <c r="D121" s="37">
        <f>INDEX(Allopatrics_Fertilities!$AG$2:$AG$999,MATCH(Allopatrics_Fertilities_R!$A121,Allopatrics_Fertilities!$T$2:$T$999,0))</f>
        <v>79.333333333333329</v>
      </c>
      <c r="E121" s="37">
        <f>INDEX(Allopatrics_Fertilities!$AH$2:$AH$999,MATCH(Allopatrics_Fertilities_R!$A121,Allopatrics_Fertilities!$T$2:$T$999,0))</f>
        <v>0.65966386554621848</v>
      </c>
    </row>
    <row r="122" spans="1:5" x14ac:dyDescent="0.25">
      <c r="A122" t="str">
        <v>O.3XH.10</v>
      </c>
      <c r="B122" t="str">
        <f>INDEX(Allopatrics_Fertilities!$U$2:$U$999,MATCH(Allopatrics_Fertilities_R!$A122,Allopatrics_Fertilities!$T$2:$T$999,0))</f>
        <v>Conspecifics-elegansXelegans-BayonneX(E:BelgiumXSweden)</v>
      </c>
      <c r="C122" s="37">
        <f>INDEX(Allopatrics_Fertilities!$W$2:$W$999,MATCH(Allopatrics_Fertilities_R!$A122,Allopatrics_Fertilities!$T$2:$T$999,0))</f>
        <v>3</v>
      </c>
      <c r="D122" s="37">
        <f>INDEX(Allopatrics_Fertilities!$AG$2:$AG$999,MATCH(Allopatrics_Fertilities_R!$A122,Allopatrics_Fertilities!$T$2:$T$999,0))</f>
        <v>73.666666666666671</v>
      </c>
      <c r="E122" s="37">
        <f>INDEX(Allopatrics_Fertilities!$AH$2:$AH$999,MATCH(Allopatrics_Fertilities_R!$A122,Allopatrics_Fertilities!$T$2:$T$999,0))</f>
        <v>0.85972850678733037</v>
      </c>
    </row>
    <row r="123" spans="1:5" x14ac:dyDescent="0.25">
      <c r="A123" t="str">
        <v>O.3XP.29</v>
      </c>
      <c r="B123" t="str">
        <f>INDEX(Allopatrics_Fertilities!$U$2:$U$999,MATCH(Allopatrics_Fertilities_R!$A123,Allopatrics_Fertilities!$T$2:$T$999,0))</f>
        <v>Conspecifics-elegansXelegans-BayonneXLaigual</v>
      </c>
      <c r="C123" s="37">
        <f>INDEX(Allopatrics_Fertilities!$W$2:$W$999,MATCH(Allopatrics_Fertilities_R!$A123,Allopatrics_Fertilities!$T$2:$T$999,0))</f>
        <v>2</v>
      </c>
      <c r="D123" s="37">
        <f>INDEX(Allopatrics_Fertilities!$AG$2:$AG$999,MATCH(Allopatrics_Fertilities_R!$A123,Allopatrics_Fertilities!$T$2:$T$999,0))</f>
        <v>243.33333333333334</v>
      </c>
      <c r="E123" s="37">
        <f>INDEX(Allopatrics_Fertilities!$AH$2:$AH$999,MATCH(Allopatrics_Fertilities_R!$A123,Allopatrics_Fertilities!$T$2:$T$999,0))</f>
        <v>0.52054794520547942</v>
      </c>
    </row>
    <row r="124" spans="1:5" x14ac:dyDescent="0.25">
      <c r="A124" t="str">
        <v>P.15XK.2</v>
      </c>
      <c r="B124" t="str">
        <f>INDEX(Allopatrics_Fertilities!$U$2:$U$999,MATCH(Allopatrics_Fertilities_R!$A124,Allopatrics_Fertilities!$T$2:$T$999,0))</f>
        <v>Conspecifics-elegansXelegans-LaigualX(E:BelgiumXSweden)</v>
      </c>
      <c r="C124" s="37">
        <f>INDEX(Allopatrics_Fertilities!$W$2:$W$999,MATCH(Allopatrics_Fertilities_R!$A124,Allopatrics_Fertilities!$T$2:$T$999,0))</f>
        <v>2</v>
      </c>
      <c r="D124" s="37">
        <f>INDEX(Allopatrics_Fertilities!$AG$2:$AG$999,MATCH(Allopatrics_Fertilities_R!$A124,Allopatrics_Fertilities!$T$2:$T$999,0))</f>
        <v>147.33333333333334</v>
      </c>
      <c r="E124" s="37">
        <f>INDEX(Allopatrics_Fertilities!$AH$2:$AH$999,MATCH(Allopatrics_Fertilities_R!$A124,Allopatrics_Fertilities!$T$2:$T$999,0))</f>
        <v>0.96380090497737558</v>
      </c>
    </row>
    <row r="125" spans="1:5" x14ac:dyDescent="0.25">
      <c r="A125" t="str">
        <v>P.16XA.27</v>
      </c>
      <c r="B125" t="str">
        <f>INDEX(Allopatrics_Fertilities!$U$2:$U$999,MATCH(Allopatrics_Fertilities_R!$A125,Allopatrics_Fertilities!$T$2:$T$999,0))</f>
        <v>Heterospecifics-elegansXgraellsii-LaigualXCachadas</v>
      </c>
      <c r="C125" s="37">
        <f>INDEX(Allopatrics_Fertilities!$W$2:$W$999,MATCH(Allopatrics_Fertilities_R!$A125,Allopatrics_Fertilities!$T$2:$T$999,0))</f>
        <v>0</v>
      </c>
      <c r="D125" s="37" t="str">
        <f>INDEX(Allopatrics_Fertilities!$AG$2:$AG$999,MATCH(Allopatrics_Fertilities_R!$A125,Allopatrics_Fertilities!$T$2:$T$999,0))</f>
        <v>NA</v>
      </c>
      <c r="E125" s="37" t="str">
        <f>INDEX(Allopatrics_Fertilities!$AH$2:$AH$999,MATCH(Allopatrics_Fertilities_R!$A125,Allopatrics_Fertilities!$T$2:$T$999,0))</f>
        <v>NA</v>
      </c>
    </row>
    <row r="126" spans="1:5" x14ac:dyDescent="0.25">
      <c r="A126" t="str">
        <v>P.16XE.3</v>
      </c>
      <c r="B126" t="str">
        <f>INDEX(Allopatrics_Fertilities!$U$2:$U$999,MATCH(Allopatrics_Fertilities_R!$A126,Allopatrics_Fertilities!$T$2:$T$999,0))</f>
        <v>Conspecifics-elegansXelegans-MaraixDorxXBelgium</v>
      </c>
      <c r="C126" s="37">
        <f>INDEX(Allopatrics_Fertilities!$W$2:$W$999,MATCH(Allopatrics_Fertilities_R!$A126,Allopatrics_Fertilities!$T$2:$T$999,0))</f>
        <v>2</v>
      </c>
      <c r="D126" s="37">
        <f>INDEX(Allopatrics_Fertilities!$AG$2:$AG$999,MATCH(Allopatrics_Fertilities_R!$A126,Allopatrics_Fertilities!$T$2:$T$999,0))</f>
        <v>150.66666666666666</v>
      </c>
      <c r="E126" s="37">
        <f>INDEX(Allopatrics_Fertilities!$AH$2:$AH$999,MATCH(Allopatrics_Fertilities_R!$A126,Allopatrics_Fertilities!$T$2:$T$999,0))</f>
        <v>4.8672566371681415E-2</v>
      </c>
    </row>
    <row r="127" spans="1:5" x14ac:dyDescent="0.25">
      <c r="A127" t="str">
        <v>P.22XP.28</v>
      </c>
      <c r="B127" t="str">
        <f>INDEX(Allopatrics_Fertilities!$U$2:$U$999,MATCH(Allopatrics_Fertilities_R!$A127,Allopatrics_Fertilities!$T$2:$T$999,0))</f>
        <v>Conspecifics-elegansXelegans-LaigualXLaigual</v>
      </c>
      <c r="C127" s="37">
        <f>INDEX(Allopatrics_Fertilities!$W$2:$W$999,MATCH(Allopatrics_Fertilities_R!$A127,Allopatrics_Fertilities!$T$2:$T$999,0))</f>
        <v>2</v>
      </c>
      <c r="D127" s="37">
        <f>INDEX(Allopatrics_Fertilities!$AG$2:$AG$999,MATCH(Allopatrics_Fertilities_R!$A127,Allopatrics_Fertilities!$T$2:$T$999,0))</f>
        <v>258.33333333333331</v>
      </c>
      <c r="E127" s="37">
        <f>INDEX(Allopatrics_Fertilities!$AH$2:$AH$999,MATCH(Allopatrics_Fertilities_R!$A127,Allopatrics_Fertilities!$T$2:$T$999,0))</f>
        <v>0.41806451612903228</v>
      </c>
    </row>
    <row r="128" spans="1:5" x14ac:dyDescent="0.25">
      <c r="A128" t="str">
        <v>P.23XA.30</v>
      </c>
      <c r="B128" t="str">
        <f>INDEX(Allopatrics_Fertilities!$U$2:$U$999,MATCH(Allopatrics_Fertilities_R!$A128,Allopatrics_Fertilities!$T$2:$T$999,0))</f>
        <v>Heterospecifics-elegansXgraellsii-LaigualXCachadas</v>
      </c>
      <c r="C128" s="37">
        <f>INDEX(Allopatrics_Fertilities!$W$2:$W$999,MATCH(Allopatrics_Fertilities_R!$A128,Allopatrics_Fertilities!$T$2:$T$999,0))</f>
        <v>0</v>
      </c>
      <c r="D128" s="37" t="str">
        <f>INDEX(Allopatrics_Fertilities!$AG$2:$AG$999,MATCH(Allopatrics_Fertilities_R!$A128,Allopatrics_Fertilities!$T$2:$T$999,0))</f>
        <v>NA</v>
      </c>
      <c r="E128" s="37" t="str">
        <f>INDEX(Allopatrics_Fertilities!$AH$2:$AH$999,MATCH(Allopatrics_Fertilities_R!$A128,Allopatrics_Fertilities!$T$2:$T$999,0))</f>
        <v>NA</v>
      </c>
    </row>
    <row r="129" spans="1:5" x14ac:dyDescent="0.25">
      <c r="A129" t="str">
        <v>P.24XA.28</v>
      </c>
      <c r="B129" t="str">
        <f>INDEX(Allopatrics_Fertilities!$U$2:$U$999,MATCH(Allopatrics_Fertilities_R!$A129,Allopatrics_Fertilities!$T$2:$T$999,0))</f>
        <v>Heterospecifics-elegansXgraellsii-LaigualXCachadas</v>
      </c>
      <c r="C129" s="37">
        <f>INDEX(Allopatrics_Fertilities!$W$2:$W$999,MATCH(Allopatrics_Fertilities_R!$A129,Allopatrics_Fertilities!$T$2:$T$999,0))</f>
        <v>1</v>
      </c>
      <c r="D129" s="37">
        <f>INDEX(Allopatrics_Fertilities!$AG$2:$AG$999,MATCH(Allopatrics_Fertilities_R!$A129,Allopatrics_Fertilities!$T$2:$T$999,0))</f>
        <v>2</v>
      </c>
      <c r="E129" s="37">
        <f>INDEX(Allopatrics_Fertilities!$AH$2:$AH$999,MATCH(Allopatrics_Fertilities_R!$A129,Allopatrics_Fertilities!$T$2:$T$999,0))</f>
        <v>0</v>
      </c>
    </row>
    <row r="130" spans="1:5" x14ac:dyDescent="0.25">
      <c r="A130" t="str">
        <v>P.6XO.4</v>
      </c>
      <c r="B130" t="str">
        <f>INDEX(Allopatrics_Fertilities!$U$2:$U$999,MATCH(Allopatrics_Fertilities_R!$A130,Allopatrics_Fertilities!$T$2:$T$999,0))</f>
        <v>Conspecifics-elegansXelegans-LaigualXBayonne</v>
      </c>
      <c r="C130" s="37">
        <f>INDEX(Allopatrics_Fertilities!$W$2:$W$999,MATCH(Allopatrics_Fertilities_R!$A130,Allopatrics_Fertilities!$T$2:$T$999,0))</f>
        <v>3</v>
      </c>
      <c r="D130" s="37">
        <f>INDEX(Allopatrics_Fertilities!$AG$2:$AG$999,MATCH(Allopatrics_Fertilities_R!$A130,Allopatrics_Fertilities!$T$2:$T$999,0))</f>
        <v>181.33333333333334</v>
      </c>
      <c r="E130" s="37">
        <f>INDEX(Allopatrics_Fertilities!$AH$2:$AH$999,MATCH(Allopatrics_Fertilities_R!$A130,Allopatrics_Fertilities!$T$2:$T$999,0))</f>
        <v>0.58088235294117652</v>
      </c>
    </row>
    <row r="131" spans="1:5" x14ac:dyDescent="0.25">
      <c r="A131" t="str">
        <v>P.8X5.15</v>
      </c>
      <c r="B131" t="str">
        <f>INDEX(Allopatrics_Fertilities!$U$2:$U$999,MATCH(Allopatrics_Fertilities_R!$A131,Allopatrics_Fertilities!$T$2:$T$999,0))</f>
        <v>Postzygotics-elegansXhybrid-AlloEleX(H:BelgiumXCachadas)</v>
      </c>
      <c r="C131" s="37">
        <f>INDEX(Allopatrics_Fertilities!$W$2:$W$999,MATCH(Allopatrics_Fertilities_R!$A131,Allopatrics_Fertilities!$T$2:$T$999,0))</f>
        <v>3</v>
      </c>
      <c r="D131" s="37">
        <f>INDEX(Allopatrics_Fertilities!$AG$2:$AG$999,MATCH(Allopatrics_Fertilities_R!$A131,Allopatrics_Fertilities!$T$2:$T$999,0))</f>
        <v>146.66666666666666</v>
      </c>
      <c r="E131" s="37">
        <f>INDEX(Allopatrics_Fertilities!$AH$2:$AH$999,MATCH(Allopatrics_Fertilities_R!$A131,Allopatrics_Fertilities!$T$2:$T$999,0))</f>
        <v>0</v>
      </c>
    </row>
    <row r="132" spans="1:5" x14ac:dyDescent="0.25">
      <c r="A132" t="str">
        <v>V.15XX.3</v>
      </c>
      <c r="B132" t="str">
        <f>INDEX(Allopatrics_Fertilities!$U$2:$U$999,MATCH(Allopatrics_Fertilities_R!$A132,Allopatrics_Fertilities!$T$2:$T$999,0))</f>
        <v>Conspecifics-elegansXelegans-(E:BelgiumXSweden)XSweden</v>
      </c>
      <c r="C132" s="37">
        <f>INDEX(Allopatrics_Fertilities!$W$2:$W$999,MATCH(Allopatrics_Fertilities_R!$A132,Allopatrics_Fertilities!$T$2:$T$999,0))</f>
        <v>2</v>
      </c>
      <c r="D132" s="37">
        <f>INDEX(Allopatrics_Fertilities!$AG$2:$AG$999,MATCH(Allopatrics_Fertilities_R!$A132,Allopatrics_Fertilities!$T$2:$T$999,0))</f>
        <v>58.333333333333336</v>
      </c>
      <c r="E132" s="37">
        <f>INDEX(Allopatrics_Fertilities!$AH$2:$AH$999,MATCH(Allopatrics_Fertilities_R!$A132,Allopatrics_Fertilities!$T$2:$T$999,0))</f>
        <v>0.90857142857142859</v>
      </c>
    </row>
    <row r="133" spans="1:5" x14ac:dyDescent="0.25">
      <c r="A133" t="str">
        <v>V.6XK.27</v>
      </c>
      <c r="B133" t="str">
        <f>INDEX(Allopatrics_Fertilities!$U$2:$U$999,MATCH(Allopatrics_Fertilities_R!$A133,Allopatrics_Fertilities!$T$2:$T$999,0))</f>
        <v>Conspecifics-elegansXelegans-SwedenX(E:BelgiumXSweden)</v>
      </c>
      <c r="C133" s="37">
        <f>INDEX(Allopatrics_Fertilities!$W$2:$W$999,MATCH(Allopatrics_Fertilities_R!$A133,Allopatrics_Fertilities!$T$2:$T$999,0))</f>
        <v>2</v>
      </c>
      <c r="D133" s="37">
        <f>INDEX(Allopatrics_Fertilities!$AG$2:$AG$999,MATCH(Allopatrics_Fertilities_R!$A133,Allopatrics_Fertilities!$T$2:$T$999,0))</f>
        <v>84.333333333333329</v>
      </c>
      <c r="E133" s="37">
        <f>INDEX(Allopatrics_Fertilities!$AH$2:$AH$999,MATCH(Allopatrics_Fertilities_R!$A133,Allopatrics_Fertilities!$T$2:$T$999,0))</f>
        <v>0.72332015810276684</v>
      </c>
    </row>
    <row r="134" spans="1:5" x14ac:dyDescent="0.25">
      <c r="A134">
        <v>0</v>
      </c>
      <c r="C134" s="37"/>
      <c r="D134" s="37"/>
      <c r="E134" s="74"/>
    </row>
    <row r="135" spans="1:5" x14ac:dyDescent="0.25">
      <c r="C135" s="37"/>
      <c r="D135" s="37"/>
      <c r="E135" s="74"/>
    </row>
    <row r="136" spans="1:5" x14ac:dyDescent="0.25">
      <c r="C136" s="37"/>
      <c r="D136" s="37"/>
      <c r="E136" s="74"/>
    </row>
    <row r="137" spans="1:5" x14ac:dyDescent="0.25">
      <c r="C137" s="37"/>
      <c r="D137" s="37"/>
      <c r="E137" s="74"/>
    </row>
    <row r="138" spans="1:5" x14ac:dyDescent="0.25">
      <c r="C138" s="37"/>
      <c r="D138" s="37"/>
      <c r="E138" s="74"/>
    </row>
    <row r="139" spans="1:5" x14ac:dyDescent="0.25">
      <c r="C139" s="37"/>
      <c r="D139" s="37"/>
      <c r="E139" s="74"/>
    </row>
    <row r="140" spans="1:5" x14ac:dyDescent="0.25">
      <c r="C140" s="37"/>
      <c r="D140" s="37"/>
      <c r="E140" s="74"/>
    </row>
    <row r="141" spans="1:5" x14ac:dyDescent="0.25">
      <c r="C141" s="37"/>
      <c r="D141" s="37"/>
      <c r="E141" s="74"/>
    </row>
    <row r="142" spans="1:5" x14ac:dyDescent="0.25">
      <c r="C142" s="37"/>
      <c r="D142" s="37"/>
      <c r="E142" s="74"/>
    </row>
    <row r="143" spans="1:5" x14ac:dyDescent="0.25">
      <c r="C143" s="37"/>
      <c r="D143" s="37"/>
      <c r="E143" s="74"/>
    </row>
    <row r="144" spans="1:5" x14ac:dyDescent="0.25">
      <c r="C144" s="37"/>
      <c r="D144" s="37"/>
      <c r="E144" s="74"/>
    </row>
    <row r="145" spans="3:5" x14ac:dyDescent="0.25">
      <c r="C145" s="37"/>
      <c r="D145" s="37"/>
      <c r="E145" s="74"/>
    </row>
    <row r="146" spans="3:5" x14ac:dyDescent="0.25">
      <c r="C146" s="37"/>
      <c r="D146" s="37"/>
      <c r="E146" s="74"/>
    </row>
    <row r="147" spans="3:5" x14ac:dyDescent="0.25">
      <c r="C147" s="37"/>
      <c r="D147" s="37"/>
      <c r="E147" s="74"/>
    </row>
    <row r="148" spans="3:5" x14ac:dyDescent="0.25">
      <c r="C148" s="37"/>
      <c r="D148" s="37"/>
      <c r="E148" s="74"/>
    </row>
    <row r="149" spans="3:5" x14ac:dyDescent="0.25">
      <c r="C149" s="37"/>
      <c r="D149" s="37"/>
      <c r="E149" s="74"/>
    </row>
    <row r="150" spans="3:5" x14ac:dyDescent="0.25">
      <c r="C150" s="37"/>
      <c r="D150" s="37"/>
      <c r="E150" s="74"/>
    </row>
    <row r="151" spans="3:5" x14ac:dyDescent="0.25">
      <c r="C151" s="37"/>
      <c r="D151" s="37"/>
      <c r="E151" s="74"/>
    </row>
    <row r="152" spans="3:5" x14ac:dyDescent="0.25">
      <c r="C152" s="37"/>
      <c r="D152" s="37"/>
      <c r="E152" s="74"/>
    </row>
    <row r="153" spans="3:5" x14ac:dyDescent="0.25">
      <c r="C153" s="37"/>
      <c r="D153" s="37"/>
      <c r="E153" s="74"/>
    </row>
    <row r="154" spans="3:5" x14ac:dyDescent="0.25">
      <c r="C154" s="37"/>
      <c r="D154" s="37"/>
      <c r="E154" s="74"/>
    </row>
    <row r="155" spans="3:5" x14ac:dyDescent="0.25">
      <c r="C155" s="37"/>
      <c r="D155" s="37"/>
      <c r="E155" s="74"/>
    </row>
    <row r="156" spans="3:5" x14ac:dyDescent="0.25">
      <c r="C156" s="37"/>
      <c r="D156" s="37"/>
      <c r="E156" s="74"/>
    </row>
    <row r="157" spans="3:5" x14ac:dyDescent="0.25">
      <c r="C157" s="37"/>
      <c r="D157" s="37"/>
      <c r="E157" s="74"/>
    </row>
    <row r="158" spans="3:5" x14ac:dyDescent="0.25">
      <c r="C158" s="37"/>
      <c r="D158" s="37"/>
      <c r="E158" s="74"/>
    </row>
    <row r="159" spans="3:5" x14ac:dyDescent="0.25">
      <c r="C159" s="37"/>
      <c r="D159" s="37"/>
      <c r="E159" s="74"/>
    </row>
    <row r="160" spans="3:5" x14ac:dyDescent="0.25">
      <c r="C160" s="37"/>
      <c r="D160" s="37"/>
      <c r="E160" s="74"/>
    </row>
    <row r="161" spans="3:5" x14ac:dyDescent="0.25">
      <c r="C161" s="37"/>
      <c r="D161" s="37"/>
      <c r="E161" s="74"/>
    </row>
    <row r="162" spans="3:5" x14ac:dyDescent="0.25">
      <c r="C162" s="37"/>
      <c r="D162" s="37"/>
      <c r="E162" s="74"/>
    </row>
    <row r="163" spans="3:5" x14ac:dyDescent="0.25">
      <c r="C163" s="37"/>
      <c r="D163" s="37"/>
      <c r="E163" s="74"/>
    </row>
    <row r="164" spans="3:5" x14ac:dyDescent="0.25">
      <c r="C164" s="37"/>
      <c r="D164" s="37"/>
      <c r="E164" s="74"/>
    </row>
    <row r="165" spans="3:5" x14ac:dyDescent="0.25">
      <c r="C165" s="37"/>
      <c r="D165" s="37"/>
      <c r="E165" s="74"/>
    </row>
    <row r="166" spans="3:5" x14ac:dyDescent="0.25">
      <c r="C166" s="37"/>
      <c r="D166" s="37"/>
      <c r="E166" s="74"/>
    </row>
    <row r="167" spans="3:5" x14ac:dyDescent="0.25">
      <c r="C167" s="37"/>
      <c r="D167" s="37"/>
      <c r="E167" s="74"/>
    </row>
    <row r="168" spans="3:5" x14ac:dyDescent="0.25">
      <c r="C168" s="37"/>
      <c r="D168" s="37"/>
      <c r="E168" s="74"/>
    </row>
    <row r="169" spans="3:5" x14ac:dyDescent="0.25">
      <c r="C169" s="37"/>
      <c r="D169" s="37"/>
      <c r="E169" s="74"/>
    </row>
    <row r="170" spans="3:5" x14ac:dyDescent="0.25">
      <c r="C170" s="37"/>
      <c r="D170" s="37"/>
      <c r="E170" s="74"/>
    </row>
    <row r="171" spans="3:5" x14ac:dyDescent="0.25">
      <c r="C171" s="37"/>
      <c r="D171" s="37"/>
      <c r="E171" s="74"/>
    </row>
    <row r="172" spans="3:5" x14ac:dyDescent="0.25">
      <c r="C172" s="37"/>
      <c r="D172" s="37"/>
      <c r="E172" s="74"/>
    </row>
    <row r="173" spans="3:5" x14ac:dyDescent="0.25">
      <c r="C173" s="37"/>
      <c r="D173" s="37"/>
      <c r="E173" s="74"/>
    </row>
    <row r="174" spans="3:5" x14ac:dyDescent="0.25">
      <c r="C174" s="37"/>
      <c r="D174" s="37"/>
      <c r="E174" s="74"/>
    </row>
    <row r="175" spans="3:5" x14ac:dyDescent="0.25">
      <c r="C175" s="37"/>
      <c r="D175" s="37"/>
      <c r="E175" s="74"/>
    </row>
    <row r="176" spans="3:5" x14ac:dyDescent="0.25">
      <c r="C176" s="37"/>
      <c r="D176" s="37"/>
      <c r="E176" s="74"/>
    </row>
    <row r="177" spans="3:5" x14ac:dyDescent="0.25">
      <c r="C177" s="37"/>
      <c r="D177" s="37"/>
      <c r="E177" s="74"/>
    </row>
    <row r="178" spans="3:5" x14ac:dyDescent="0.25">
      <c r="C178" s="37"/>
      <c r="D178" s="37"/>
      <c r="E178" s="74"/>
    </row>
    <row r="179" spans="3:5" x14ac:dyDescent="0.25">
      <c r="C179" s="37"/>
      <c r="D179" s="37"/>
      <c r="E179" s="74"/>
    </row>
    <row r="180" spans="3:5" x14ac:dyDescent="0.25">
      <c r="C180" s="37"/>
      <c r="D180" s="37"/>
      <c r="E180" s="74"/>
    </row>
    <row r="181" spans="3:5" x14ac:dyDescent="0.25">
      <c r="C181" s="37"/>
      <c r="D181" s="37"/>
      <c r="E181" s="74"/>
    </row>
    <row r="182" spans="3:5" x14ac:dyDescent="0.25">
      <c r="C182" s="37"/>
      <c r="D182" s="37"/>
      <c r="E182" s="74"/>
    </row>
    <row r="183" spans="3:5" x14ac:dyDescent="0.25">
      <c r="C183" s="37"/>
      <c r="D183" s="37"/>
      <c r="E183" s="74"/>
    </row>
    <row r="184" spans="3:5" x14ac:dyDescent="0.25">
      <c r="C184" s="37"/>
      <c r="D184" s="37"/>
      <c r="E184" s="74"/>
    </row>
    <row r="185" spans="3:5" x14ac:dyDescent="0.25">
      <c r="C185" s="37"/>
      <c r="D185" s="37"/>
      <c r="E185" s="74"/>
    </row>
    <row r="186" spans="3:5" x14ac:dyDescent="0.25">
      <c r="C186" s="37"/>
      <c r="D186" s="37"/>
      <c r="E186" s="74"/>
    </row>
    <row r="187" spans="3:5" x14ac:dyDescent="0.25">
      <c r="C187" s="37"/>
      <c r="D187" s="37"/>
      <c r="E187" s="74"/>
    </row>
  </sheetData>
  <autoFilter ref="A1:E134" xr:uid="{A15A75F5-CCB4-45EF-9696-69CD0792D027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E59A-23DE-4559-881F-6225FD5026A6}">
  <sheetPr filterMode="1">
    <tabColor theme="5" tint="0.79998168889431442"/>
  </sheetPr>
  <dimension ref="A1:Q60"/>
  <sheetViews>
    <sheetView workbookViewId="0">
      <selection activeCell="A11" sqref="A11"/>
    </sheetView>
    <sheetView workbookViewId="1"/>
  </sheetViews>
  <sheetFormatPr baseColWidth="10" defaultRowHeight="15" x14ac:dyDescent="0.25"/>
  <cols>
    <col min="1" max="1" width="68.28515625" bestFit="1" customWidth="1"/>
    <col min="2" max="2" width="9.85546875" style="37" bestFit="1" customWidth="1"/>
    <col min="3" max="3" width="13.28515625" bestFit="1" customWidth="1"/>
    <col min="4" max="4" width="13.28515625" customWidth="1"/>
    <col min="5" max="5" width="13.42578125" customWidth="1"/>
    <col min="6" max="6" width="11.5703125" customWidth="1"/>
    <col min="7" max="7" width="13.28515625" customWidth="1"/>
    <col min="8" max="8" width="12.140625" customWidth="1"/>
    <col min="9" max="9" width="11.140625" customWidth="1"/>
    <col min="10" max="10" width="11.85546875" customWidth="1"/>
    <col min="11" max="11" width="9.7109375" customWidth="1"/>
    <col min="12" max="12" width="8" customWidth="1"/>
    <col min="13" max="13" width="9.140625" customWidth="1"/>
    <col min="14" max="14" width="8.7109375" customWidth="1"/>
    <col min="15" max="15" width="7.28515625" customWidth="1"/>
    <col min="16" max="16" width="9.28515625" customWidth="1"/>
    <col min="17" max="17" width="9.140625" customWidth="1"/>
  </cols>
  <sheetData>
    <row r="1" spans="1:17" x14ac:dyDescent="0.25">
      <c r="A1" s="33" t="s">
        <v>318</v>
      </c>
      <c r="B1" s="72" t="s">
        <v>708</v>
      </c>
      <c r="C1" s="77" t="s">
        <v>320</v>
      </c>
      <c r="D1" s="77" t="s">
        <v>324</v>
      </c>
      <c r="E1" s="77" t="s">
        <v>321</v>
      </c>
      <c r="F1" s="78" t="s">
        <v>323</v>
      </c>
      <c r="G1" s="78" t="s">
        <v>311</v>
      </c>
      <c r="H1" s="78" t="s">
        <v>322</v>
      </c>
      <c r="I1" s="79" t="s">
        <v>312</v>
      </c>
      <c r="J1" s="79" t="s">
        <v>313</v>
      </c>
      <c r="K1" s="79" t="s">
        <v>325</v>
      </c>
      <c r="L1" s="80" t="s">
        <v>328</v>
      </c>
      <c r="M1" s="80" t="s">
        <v>329</v>
      </c>
      <c r="N1" s="80" t="s">
        <v>330</v>
      </c>
      <c r="O1" s="116" t="s">
        <v>314</v>
      </c>
      <c r="P1" s="116" t="s">
        <v>331</v>
      </c>
      <c r="Q1" s="116" t="s">
        <v>332</v>
      </c>
    </row>
    <row r="2" spans="1:17" hidden="1" x14ac:dyDescent="0.25">
      <c r="A2" t="str" cm="1">
        <f t="array" ref="A2:A32">_xlfn._xlws.SORT(_xlfn.UNIQUE(_xlfn.VSTACK(Allopatrics_Mechanical_R!B2:B999,Allopatrics_Fertilities_R!B2:B999)))</f>
        <v>Conspecifics-elegansXelegans-(E:BelgiumXSweden)X(E:BelgiumXSweden)</v>
      </c>
      <c r="B2" s="37" t="s">
        <v>2</v>
      </c>
      <c r="C2" s="37">
        <f>COUNTIFS(Allopatrics_Mechanical_R!B$2:B$999,Allopatrics_Summaries!A2,Allopatrics_Mechanical_R!C$2:C$999,"&gt;-1")</f>
        <v>2</v>
      </c>
      <c r="D2" s="39">
        <f>SUMIF(Allopatrics_Mechanical_R!B$2:B$999,Allopatrics_Summaries!A2,Allopatrics_Mechanical_R!C$2:C$999)</f>
        <v>2</v>
      </c>
      <c r="E2" s="81">
        <f>IFERROR(1-(D2/C2),"NA")</f>
        <v>0</v>
      </c>
      <c r="F2" s="76">
        <f>COUNTIFS(Allopatrics_Mechanical_R!B$2:B$186,Allopatrics_Summaries!A2,Allopatrics_Mechanical_R!C$2:C$186,"&gt;0")</f>
        <v>2</v>
      </c>
      <c r="G2" s="75">
        <f>SUMIF(Allopatrics_Mechanical_R!$B$2:$B$999,Allopatrics_Summaries!$A2,Allopatrics_Mechanical_R!D$2:D$999)</f>
        <v>2</v>
      </c>
      <c r="H2" s="73">
        <f>IFERROR(1-(G2/F2),"NA")</f>
        <v>0</v>
      </c>
      <c r="I2" s="45">
        <f>COUNTIFS(Allopatrics_Fertilities_R!$B$2:$B$999,Allopatrics_Summaries!$A2,Allopatrics_Fertilities_R!$C$2:$C$999,"&gt;-1")</f>
        <v>4</v>
      </c>
      <c r="J2" s="45">
        <f>COUNTIFS(Allopatrics_Fertilities_R!$B$2:$B$999,Allopatrics_Summaries!$A2,Allopatrics_Fertilities_R!$C$2:$C$999,"&gt;0")</f>
        <v>4</v>
      </c>
      <c r="K2" s="73">
        <f>IFERROR(MAX(1-(J2/I2),0),"NA")</f>
        <v>0</v>
      </c>
      <c r="L2" s="45">
        <f>J2</f>
        <v>4</v>
      </c>
      <c r="M2" s="82">
        <f>IFERROR(AVERAGEIFS(Allopatrics_Fertilities_R!$D$2:$D$999,Allopatrics_Fertilities_R!$C$2:$C$999,"&gt;0",Allopatrics_Fertilities_R!$B$2:$B$999,Allopatrics_Summaries!$A2),"NA")</f>
        <v>112.25000000000001</v>
      </c>
      <c r="N2" s="73">
        <f>IFERROR(MAX(1-((2*M2)/($M$19+$M$20)),0),"NA")</f>
        <v>0.55008286121709637</v>
      </c>
      <c r="O2" s="45">
        <f>L2</f>
        <v>4</v>
      </c>
      <c r="P2" s="81">
        <f>IFERROR(AVERAGEIFS(Allopatrics_Fertilities_R!$E$2:$E$999,Allopatrics_Fertilities_R!$C$2:$C$999,"&gt;0",Allopatrics_Fertilities_R!$B$2:$B$999,Allopatrics_Summaries!$A2),"NA")</f>
        <v>0.55936419293570894</v>
      </c>
      <c r="Q2" s="73">
        <f>IFERROR(1-P2,"NA")</f>
        <v>0.44063580706429106</v>
      </c>
    </row>
    <row r="3" spans="1:17" hidden="1" x14ac:dyDescent="0.25">
      <c r="A3" t="str">
        <v>Conspecifics-elegansXelegans-(E:BelgiumXSweden)XBelgium</v>
      </c>
      <c r="B3" s="37" t="s">
        <v>2</v>
      </c>
      <c r="C3" s="37">
        <f>COUNTIFS(Allopatrics_Mechanical_R!B$2:B$999,Allopatrics_Summaries!A3,Allopatrics_Mechanical_R!C$2:C$999,"&gt;-1")</f>
        <v>0</v>
      </c>
      <c r="D3" s="39">
        <f>SUMIF(Allopatrics_Mechanical_R!B$2:B$999,Allopatrics_Summaries!A3,Allopatrics_Mechanical_R!C$2:C$999)</f>
        <v>0</v>
      </c>
      <c r="E3" s="81" t="str">
        <f t="shared" ref="E3:E31" si="0">IFERROR(1-(D3/C3),"NA")</f>
        <v>NA</v>
      </c>
      <c r="F3" s="76">
        <f>COUNTIFS(Allopatrics_Mechanical_R!B$2:B$186,Allopatrics_Summaries!A3,Allopatrics_Mechanical_R!C$2:C$186,"&gt;0")</f>
        <v>0</v>
      </c>
      <c r="G3" s="75">
        <f>SUMIF(Allopatrics_Mechanical_R!$B$2:$B$999,Allopatrics_Summaries!$A3,Allopatrics_Mechanical_R!D$2:D$999)</f>
        <v>0</v>
      </c>
      <c r="H3" s="73" t="str">
        <f t="shared" ref="H3:H31" si="1">IFERROR(1-(G3/F3),"NA")</f>
        <v>NA</v>
      </c>
      <c r="I3" s="45">
        <f>COUNTIFS(Allopatrics_Fertilities_R!$B$2:$B$999,Allopatrics_Summaries!$A3,Allopatrics_Fertilities_R!$C$2:$C$999,"&gt;-1")</f>
        <v>1</v>
      </c>
      <c r="J3" s="45">
        <f>COUNTIFS(Allopatrics_Fertilities_R!$B$2:$B$999,Allopatrics_Summaries!$A3,Allopatrics_Fertilities_R!$C$2:$C$999,"&gt;0")</f>
        <v>1</v>
      </c>
      <c r="K3" s="73">
        <f t="shared" ref="K3:K31" si="2">IFERROR(MAX(1-(J3/I3),0),"NA")</f>
        <v>0</v>
      </c>
      <c r="L3" s="45">
        <f t="shared" ref="L3:L31" si="3">J3</f>
        <v>1</v>
      </c>
      <c r="M3" s="82">
        <f>IFERROR(AVERAGEIFS(Allopatrics_Fertilities_R!$D$2:$D$999,Allopatrics_Fertilities_R!$C$2:$C$999,"&gt;0",Allopatrics_Fertilities_R!$B$2:$B$999,Allopatrics_Summaries!$A3),"NA")</f>
        <v>53.666666666666664</v>
      </c>
      <c r="N3" s="73">
        <f t="shared" ref="N3:N31" si="4">IFERROR(MAX(1-((2*M3)/($M$19+$M$20)),0),"NA")</f>
        <v>0.78489484975783974</v>
      </c>
      <c r="O3" s="45">
        <f t="shared" ref="O3:O31" si="5">L3</f>
        <v>1</v>
      </c>
      <c r="P3" s="81">
        <f>IFERROR(AVERAGEIFS(Allopatrics_Fertilities_R!$E$2:$E$999,Allopatrics_Fertilities_R!$C$2:$C$999,"&gt;0",Allopatrics_Fertilities_R!$B$2:$B$999,Allopatrics_Summaries!$A3),"NA")</f>
        <v>0</v>
      </c>
      <c r="Q3" s="73">
        <f t="shared" ref="Q3:Q31" si="6">IFERROR(1-P3,"NA")</f>
        <v>1</v>
      </c>
    </row>
    <row r="4" spans="1:17" hidden="1" x14ac:dyDescent="0.25">
      <c r="A4" t="str">
        <v>Conspecifics-elegansXelegans-(E:BelgiumXSweden)XSweden</v>
      </c>
      <c r="B4" s="37" t="s">
        <v>2</v>
      </c>
      <c r="C4" s="37">
        <f>COUNTIFS(Allopatrics_Mechanical_R!B$2:B$999,Allopatrics_Summaries!A4,Allopatrics_Mechanical_R!C$2:C$999,"&gt;-1")</f>
        <v>0</v>
      </c>
      <c r="D4" s="39">
        <f>SUMIF(Allopatrics_Mechanical_R!B$2:B$999,Allopatrics_Summaries!A4,Allopatrics_Mechanical_R!C$2:C$999)</f>
        <v>0</v>
      </c>
      <c r="E4" s="81" t="str">
        <f t="shared" si="0"/>
        <v>NA</v>
      </c>
      <c r="F4" s="76">
        <f>COUNTIFS(Allopatrics_Mechanical_R!B$2:B$186,Allopatrics_Summaries!A4,Allopatrics_Mechanical_R!C$2:C$186,"&gt;0")</f>
        <v>0</v>
      </c>
      <c r="G4" s="75">
        <f>SUMIF(Allopatrics_Mechanical_R!$B$2:$B$999,Allopatrics_Summaries!$A4,Allopatrics_Mechanical_R!D$2:D$999)</f>
        <v>0</v>
      </c>
      <c r="H4" s="73" t="str">
        <f t="shared" si="1"/>
        <v>NA</v>
      </c>
      <c r="I4" s="45">
        <f>COUNTIFS(Allopatrics_Fertilities_R!$B$2:$B$999,Allopatrics_Summaries!$A4,Allopatrics_Fertilities_R!$C$2:$C$999,"&gt;-1")</f>
        <v>2</v>
      </c>
      <c r="J4" s="45">
        <f>COUNTIFS(Allopatrics_Fertilities_R!$B$2:$B$999,Allopatrics_Summaries!$A4,Allopatrics_Fertilities_R!$C$2:$C$999,"&gt;0")</f>
        <v>2</v>
      </c>
      <c r="K4" s="73">
        <f t="shared" si="2"/>
        <v>0</v>
      </c>
      <c r="L4" s="45">
        <f t="shared" si="3"/>
        <v>2</v>
      </c>
      <c r="M4" s="82">
        <f>IFERROR(AVERAGEIFS(Allopatrics_Fertilities_R!$D$2:$D$999,Allopatrics_Fertilities_R!$C$2:$C$999,"&gt;0",Allopatrics_Fertilities_R!$B$2:$B$999,Allopatrics_Summaries!$A4),"NA")</f>
        <v>92.5</v>
      </c>
      <c r="N4" s="73">
        <f t="shared" si="4"/>
        <v>0.62924422861987894</v>
      </c>
      <c r="O4" s="45">
        <f t="shared" si="5"/>
        <v>2</v>
      </c>
      <c r="P4" s="81">
        <f>IFERROR(AVERAGEIFS(Allopatrics_Fertilities_R!$E$2:$E$999,Allopatrics_Fertilities_R!$C$2:$C$999,"&gt;0",Allopatrics_Fertilities_R!$B$2:$B$999,Allopatrics_Summaries!$A4),"NA")</f>
        <v>0.571390977443609</v>
      </c>
      <c r="Q4" s="73">
        <f t="shared" si="6"/>
        <v>0.428609022556391</v>
      </c>
    </row>
    <row r="5" spans="1:17" hidden="1" x14ac:dyDescent="0.25">
      <c r="A5" t="str">
        <v>Conspecifics-elegansXelegans-BayonneX(E:BelgiumXSweden)</v>
      </c>
      <c r="B5" s="37" t="s">
        <v>2</v>
      </c>
      <c r="C5" s="37">
        <f>COUNTIFS(Allopatrics_Mechanical_R!B$2:B$999,Allopatrics_Summaries!A5,Allopatrics_Mechanical_R!C$2:C$999,"&gt;-1")</f>
        <v>0</v>
      </c>
      <c r="D5" s="39">
        <f>SUMIF(Allopatrics_Mechanical_R!B$2:B$999,Allopatrics_Summaries!A5,Allopatrics_Mechanical_R!C$2:C$999)</f>
        <v>0</v>
      </c>
      <c r="E5" s="81" t="str">
        <f t="shared" si="0"/>
        <v>NA</v>
      </c>
      <c r="F5" s="76">
        <f>COUNTIFS(Allopatrics_Mechanical_R!B$2:B$186,Allopatrics_Summaries!A5,Allopatrics_Mechanical_R!C$2:C$186,"&gt;0")</f>
        <v>0</v>
      </c>
      <c r="G5" s="75">
        <f>SUMIF(Allopatrics_Mechanical_R!$B$2:$B$999,Allopatrics_Summaries!$A5,Allopatrics_Mechanical_R!D$2:D$999)</f>
        <v>0</v>
      </c>
      <c r="H5" s="73" t="str">
        <f t="shared" si="1"/>
        <v>NA</v>
      </c>
      <c r="I5" s="45">
        <f>COUNTIFS(Allopatrics_Fertilities_R!$B$2:$B$999,Allopatrics_Summaries!$A5,Allopatrics_Fertilities_R!$C$2:$C$999,"&gt;-1")</f>
        <v>1</v>
      </c>
      <c r="J5" s="45">
        <f>COUNTIFS(Allopatrics_Fertilities_R!$B$2:$B$999,Allopatrics_Summaries!$A5,Allopatrics_Fertilities_R!$C$2:$C$999,"&gt;0")</f>
        <v>1</v>
      </c>
      <c r="K5" s="73">
        <f t="shared" si="2"/>
        <v>0</v>
      </c>
      <c r="L5" s="45">
        <f t="shared" si="3"/>
        <v>1</v>
      </c>
      <c r="M5" s="82">
        <f>IFERROR(AVERAGEIFS(Allopatrics_Fertilities_R!$D$2:$D$999,Allopatrics_Fertilities_R!$C$2:$C$999,"&gt;0",Allopatrics_Fertilities_R!$B$2:$B$999,Allopatrics_Summaries!$A5),"NA")</f>
        <v>73.666666666666671</v>
      </c>
      <c r="N5" s="73">
        <f t="shared" si="4"/>
        <v>0.70473143972970542</v>
      </c>
      <c r="O5" s="45">
        <f t="shared" si="5"/>
        <v>1</v>
      </c>
      <c r="P5" s="81">
        <f>IFERROR(AVERAGEIFS(Allopatrics_Fertilities_R!$E$2:$E$999,Allopatrics_Fertilities_R!$C$2:$C$999,"&gt;0",Allopatrics_Fertilities_R!$B$2:$B$999,Allopatrics_Summaries!$A5),"NA")</f>
        <v>0.85972850678733037</v>
      </c>
      <c r="Q5" s="73">
        <f t="shared" si="6"/>
        <v>0.14027149321266963</v>
      </c>
    </row>
    <row r="6" spans="1:17" hidden="1" x14ac:dyDescent="0.25">
      <c r="A6" t="str">
        <v>Conspecifics-elegansXelegans-BayonneXLaigual</v>
      </c>
      <c r="B6" s="37" t="s">
        <v>2</v>
      </c>
      <c r="C6" s="37">
        <f>COUNTIFS(Allopatrics_Mechanical_R!B$2:B$999,Allopatrics_Summaries!A6,Allopatrics_Mechanical_R!C$2:C$999,"&gt;-1")</f>
        <v>0</v>
      </c>
      <c r="D6" s="39">
        <f>SUMIF(Allopatrics_Mechanical_R!B$2:B$999,Allopatrics_Summaries!A6,Allopatrics_Mechanical_R!C$2:C$999)</f>
        <v>0</v>
      </c>
      <c r="E6" s="81" t="str">
        <f t="shared" si="0"/>
        <v>NA</v>
      </c>
      <c r="F6" s="76">
        <f>COUNTIFS(Allopatrics_Mechanical_R!B$2:B$186,Allopatrics_Summaries!A6,Allopatrics_Mechanical_R!C$2:C$186,"&gt;0")</f>
        <v>0</v>
      </c>
      <c r="G6" s="75">
        <f>SUMIF(Allopatrics_Mechanical_R!$B$2:$B$999,Allopatrics_Summaries!$A6,Allopatrics_Mechanical_R!D$2:D$999)</f>
        <v>0</v>
      </c>
      <c r="H6" s="73" t="str">
        <f t="shared" si="1"/>
        <v>NA</v>
      </c>
      <c r="I6" s="45">
        <f>COUNTIFS(Allopatrics_Fertilities_R!$B$2:$B$999,Allopatrics_Summaries!$A6,Allopatrics_Fertilities_R!$C$2:$C$999,"&gt;-1")</f>
        <v>1</v>
      </c>
      <c r="J6" s="45">
        <f>COUNTIFS(Allopatrics_Fertilities_R!$B$2:$B$999,Allopatrics_Summaries!$A6,Allopatrics_Fertilities_R!$C$2:$C$999,"&gt;0")</f>
        <v>1</v>
      </c>
      <c r="K6" s="73">
        <f t="shared" si="2"/>
        <v>0</v>
      </c>
      <c r="L6" s="45">
        <f t="shared" si="3"/>
        <v>1</v>
      </c>
      <c r="M6" s="82">
        <f>IFERROR(AVERAGEIFS(Allopatrics_Fertilities_R!$D$2:$D$999,Allopatrics_Fertilities_R!$C$2:$C$999,"&gt;0",Allopatrics_Fertilities_R!$B$2:$B$999,Allopatrics_Summaries!$A6),"NA")</f>
        <v>243.33333333333334</v>
      </c>
      <c r="N6" s="73">
        <f t="shared" si="4"/>
        <v>2.4678511324366381E-2</v>
      </c>
      <c r="O6" s="45">
        <f t="shared" si="5"/>
        <v>1</v>
      </c>
      <c r="P6" s="81">
        <f>IFERROR(AVERAGEIFS(Allopatrics_Fertilities_R!$E$2:$E$999,Allopatrics_Fertilities_R!$C$2:$C$999,"&gt;0",Allopatrics_Fertilities_R!$B$2:$B$999,Allopatrics_Summaries!$A6),"NA")</f>
        <v>0.52054794520547942</v>
      </c>
      <c r="Q6" s="73">
        <f t="shared" si="6"/>
        <v>0.47945205479452058</v>
      </c>
    </row>
    <row r="7" spans="1:17" hidden="1" x14ac:dyDescent="0.25">
      <c r="A7" t="str">
        <v>Conspecifics-elegansXelegans-BelgiumX(E:BelgiumXSweden)</v>
      </c>
      <c r="B7" s="37" t="s">
        <v>2</v>
      </c>
      <c r="C7" s="37">
        <f>COUNTIFS(Allopatrics_Mechanical_R!B$2:B$999,Allopatrics_Summaries!A7,Allopatrics_Mechanical_R!C$2:C$999,"&gt;-1")</f>
        <v>3</v>
      </c>
      <c r="D7" s="39">
        <f>SUMIF(Allopatrics_Mechanical_R!B$2:B$999,Allopatrics_Summaries!A7,Allopatrics_Mechanical_R!C$2:C$999)</f>
        <v>3</v>
      </c>
      <c r="E7" s="81">
        <f t="shared" si="0"/>
        <v>0</v>
      </c>
      <c r="F7" s="76">
        <f>COUNTIFS(Allopatrics_Mechanical_R!B$2:B$186,Allopatrics_Summaries!A7,Allopatrics_Mechanical_R!C$2:C$186,"&gt;0")</f>
        <v>3</v>
      </c>
      <c r="G7" s="75">
        <f>SUMIF(Allopatrics_Mechanical_R!$B$2:$B$999,Allopatrics_Summaries!$A7,Allopatrics_Mechanical_R!D$2:D$999)</f>
        <v>2</v>
      </c>
      <c r="H7" s="73">
        <f t="shared" si="1"/>
        <v>0.33333333333333337</v>
      </c>
      <c r="I7" s="45">
        <f>COUNTIFS(Allopatrics_Fertilities_R!$B$2:$B$999,Allopatrics_Summaries!$A7,Allopatrics_Fertilities_R!$C$2:$C$999,"&gt;-1")</f>
        <v>1</v>
      </c>
      <c r="J7" s="45">
        <f>COUNTIFS(Allopatrics_Fertilities_R!$B$2:$B$999,Allopatrics_Summaries!$A7,Allopatrics_Fertilities_R!$C$2:$C$999,"&gt;0")</f>
        <v>1</v>
      </c>
      <c r="K7" s="73">
        <f t="shared" si="2"/>
        <v>0</v>
      </c>
      <c r="L7" s="45">
        <f t="shared" si="3"/>
        <v>1</v>
      </c>
      <c r="M7" s="82">
        <f>IFERROR(AVERAGEIFS(Allopatrics_Fertilities_R!$D$2:$D$999,Allopatrics_Fertilities_R!$C$2:$C$999,"&gt;0",Allopatrics_Fertilities_R!$B$2:$B$999,Allopatrics_Summaries!$A7),"NA")</f>
        <v>72</v>
      </c>
      <c r="N7" s="73">
        <f t="shared" si="4"/>
        <v>0.71141172389871665</v>
      </c>
      <c r="O7" s="45">
        <f t="shared" si="5"/>
        <v>1</v>
      </c>
      <c r="P7" s="81">
        <f>IFERROR(AVERAGEIFS(Allopatrics_Fertilities_R!$E$2:$E$999,Allopatrics_Fertilities_R!$C$2:$C$999,"&gt;0",Allopatrics_Fertilities_R!$B$2:$B$999,Allopatrics_Summaries!$A7),"NA")</f>
        <v>0.51388888888888884</v>
      </c>
      <c r="Q7" s="73">
        <f t="shared" si="6"/>
        <v>0.48611111111111116</v>
      </c>
    </row>
    <row r="8" spans="1:17" x14ac:dyDescent="0.25">
      <c r="A8" t="str">
        <v>Conspecifics-elegansXelegans-BelgiumXBelgium</v>
      </c>
      <c r="B8" s="37" t="s">
        <v>47</v>
      </c>
      <c r="C8" s="37">
        <f>COUNTIFS(Allopatrics_Mechanical_R!B$2:B$999,Allopatrics_Summaries!A8,Allopatrics_Mechanical_R!C$2:C$999,"&gt;-1")</f>
        <v>8</v>
      </c>
      <c r="D8" s="39">
        <f>SUMIF(Allopatrics_Mechanical_R!B$2:B$999,Allopatrics_Summaries!A8,Allopatrics_Mechanical_R!C$2:C$999)</f>
        <v>8</v>
      </c>
      <c r="E8" s="81">
        <f t="shared" si="0"/>
        <v>0</v>
      </c>
      <c r="F8" s="76">
        <f>COUNTIFS(Allopatrics_Mechanical_R!B$2:B$186,Allopatrics_Summaries!A8,Allopatrics_Mechanical_R!C$2:C$186,"&gt;0")</f>
        <v>8</v>
      </c>
      <c r="G8" s="75">
        <f>SUMIF(Allopatrics_Mechanical_R!$B$2:$B$999,Allopatrics_Summaries!$A8,Allopatrics_Mechanical_R!D$2:D$999)</f>
        <v>7</v>
      </c>
      <c r="H8" s="73">
        <f t="shared" si="1"/>
        <v>0.125</v>
      </c>
      <c r="I8" s="45">
        <f>COUNTIFS(Allopatrics_Fertilities_R!$B$2:$B$999,Allopatrics_Summaries!$A8,Allopatrics_Fertilities_R!$C$2:$C$999,"&gt;-1")</f>
        <v>8</v>
      </c>
      <c r="J8" s="45">
        <f>COUNTIFS(Allopatrics_Fertilities_R!$B$2:$B$999,Allopatrics_Summaries!$A8,Allopatrics_Fertilities_R!$C$2:$C$999,"&gt;0")</f>
        <v>8</v>
      </c>
      <c r="K8" s="73">
        <f t="shared" si="2"/>
        <v>0</v>
      </c>
      <c r="L8" s="45">
        <f t="shared" si="3"/>
        <v>8</v>
      </c>
      <c r="M8" s="82">
        <f>IFERROR(AVERAGEIFS(Allopatrics_Fertilities_R!$D$2:$D$999,Allopatrics_Fertilities_R!$C$2:$C$999,"&gt;0",Allopatrics_Fertilities_R!$B$2:$B$999,Allopatrics_Summaries!$A8),"NA")</f>
        <v>167.25</v>
      </c>
      <c r="N8" s="73">
        <f t="shared" si="4"/>
        <v>0.32963348363972722</v>
      </c>
      <c r="O8" s="45">
        <f t="shared" si="5"/>
        <v>8</v>
      </c>
      <c r="P8" s="81">
        <f>IFERROR(AVERAGEIFS(Allopatrics_Fertilities_R!$E$2:$E$999,Allopatrics_Fertilities_R!$C$2:$C$999,"&gt;0",Allopatrics_Fertilities_R!$B$2:$B$999,Allopatrics_Summaries!$A8),"NA")</f>
        <v>0.59440032892737971</v>
      </c>
      <c r="Q8" s="73">
        <f t="shared" si="6"/>
        <v>0.40559967107262029</v>
      </c>
    </row>
    <row r="9" spans="1:17" hidden="1" x14ac:dyDescent="0.25">
      <c r="A9" t="str">
        <v>Conspecifics-elegansXelegans-BelgiumXLaigual</v>
      </c>
      <c r="B9" s="37" t="s">
        <v>2</v>
      </c>
      <c r="C9" s="37">
        <f>COUNTIFS(Allopatrics_Mechanical_R!B$2:B$999,Allopatrics_Summaries!A9,Allopatrics_Mechanical_R!C$2:C$999,"&gt;-1")</f>
        <v>0</v>
      </c>
      <c r="D9" s="39">
        <f>SUMIF(Allopatrics_Mechanical_R!B$2:B$999,Allopatrics_Summaries!A9,Allopatrics_Mechanical_R!C$2:C$999)</f>
        <v>0</v>
      </c>
      <c r="E9" s="81" t="str">
        <f t="shared" si="0"/>
        <v>NA</v>
      </c>
      <c r="F9" s="76">
        <f>COUNTIFS(Allopatrics_Mechanical_R!B$2:B$186,Allopatrics_Summaries!A9,Allopatrics_Mechanical_R!C$2:C$186,"&gt;0")</f>
        <v>0</v>
      </c>
      <c r="G9" s="75">
        <f>SUMIF(Allopatrics_Mechanical_R!$B$2:$B$999,Allopatrics_Summaries!$A9,Allopatrics_Mechanical_R!D$2:D$999)</f>
        <v>0</v>
      </c>
      <c r="H9" s="73" t="str">
        <f t="shared" si="1"/>
        <v>NA</v>
      </c>
      <c r="I9" s="45">
        <f>COUNTIFS(Allopatrics_Fertilities_R!$B$2:$B$999,Allopatrics_Summaries!$A9,Allopatrics_Fertilities_R!$C$2:$C$999,"&gt;-1")</f>
        <v>1</v>
      </c>
      <c r="J9" s="45">
        <f>COUNTIFS(Allopatrics_Fertilities_R!$B$2:$B$999,Allopatrics_Summaries!$A9,Allopatrics_Fertilities_R!$C$2:$C$999,"&gt;0")</f>
        <v>1</v>
      </c>
      <c r="K9" s="73">
        <f t="shared" si="2"/>
        <v>0</v>
      </c>
      <c r="L9" s="45">
        <f t="shared" si="3"/>
        <v>1</v>
      </c>
      <c r="M9" s="82">
        <f>IFERROR(AVERAGEIFS(Allopatrics_Fertilities_R!$D$2:$D$999,Allopatrics_Fertilities_R!$C$2:$C$999,"&gt;0",Allopatrics_Fertilities_R!$B$2:$B$999,Allopatrics_Summaries!$A9),"NA")</f>
        <v>90</v>
      </c>
      <c r="N9" s="73">
        <f t="shared" si="4"/>
        <v>0.63926465487339579</v>
      </c>
      <c r="O9" s="45">
        <f t="shared" si="5"/>
        <v>1</v>
      </c>
      <c r="P9" s="81">
        <f>IFERROR(AVERAGEIFS(Allopatrics_Fertilities_R!$E$2:$E$999,Allopatrics_Fertilities_R!$C$2:$C$999,"&gt;0",Allopatrics_Fertilities_R!$B$2:$B$999,Allopatrics_Summaries!$A9),"NA")</f>
        <v>0.32962962962962961</v>
      </c>
      <c r="Q9" s="73">
        <f t="shared" si="6"/>
        <v>0.67037037037037039</v>
      </c>
    </row>
    <row r="10" spans="1:17" hidden="1" x14ac:dyDescent="0.25">
      <c r="A10" t="str">
        <v>Conspecifics-elegansXelegans-BelgiumXMaraixDorx</v>
      </c>
      <c r="B10" s="37" t="s">
        <v>2</v>
      </c>
      <c r="C10" s="37">
        <f>COUNTIFS(Allopatrics_Mechanical_R!B$2:B$999,Allopatrics_Summaries!A10,Allopatrics_Mechanical_R!C$2:C$999,"&gt;-1")</f>
        <v>0</v>
      </c>
      <c r="D10" s="39">
        <f>SUMIF(Allopatrics_Mechanical_R!B$2:B$999,Allopatrics_Summaries!A10,Allopatrics_Mechanical_R!C$2:C$999)</f>
        <v>0</v>
      </c>
      <c r="E10" s="81" t="str">
        <f t="shared" si="0"/>
        <v>NA</v>
      </c>
      <c r="F10" s="76">
        <f>COUNTIFS(Allopatrics_Mechanical_R!B$2:B$186,Allopatrics_Summaries!A10,Allopatrics_Mechanical_R!C$2:C$186,"&gt;0")</f>
        <v>0</v>
      </c>
      <c r="G10" s="75">
        <f>SUMIF(Allopatrics_Mechanical_R!$B$2:$B$999,Allopatrics_Summaries!$A10,Allopatrics_Mechanical_R!D$2:D$999)</f>
        <v>0</v>
      </c>
      <c r="H10" s="73" t="str">
        <f t="shared" si="1"/>
        <v>NA</v>
      </c>
      <c r="I10" s="45">
        <f>COUNTIFS(Allopatrics_Fertilities_R!$B$2:$B$999,Allopatrics_Summaries!$A10,Allopatrics_Fertilities_R!$C$2:$C$999,"&gt;-1")</f>
        <v>1</v>
      </c>
      <c r="J10" s="45">
        <f>COUNTIFS(Allopatrics_Fertilities_R!$B$2:$B$999,Allopatrics_Summaries!$A10,Allopatrics_Fertilities_R!$C$2:$C$999,"&gt;0")</f>
        <v>1</v>
      </c>
      <c r="K10" s="73">
        <f t="shared" si="2"/>
        <v>0</v>
      </c>
      <c r="L10" s="45">
        <f t="shared" si="3"/>
        <v>1</v>
      </c>
      <c r="M10" s="82">
        <f>IFERROR(AVERAGEIFS(Allopatrics_Fertilities_R!$D$2:$D$999,Allopatrics_Fertilities_R!$C$2:$C$999,"&gt;0",Allopatrics_Fertilities_R!$B$2:$B$999,Allopatrics_Summaries!$A10),"NA")</f>
        <v>82.333333333333329</v>
      </c>
      <c r="N10" s="73">
        <f t="shared" si="4"/>
        <v>0.66999396205084727</v>
      </c>
      <c r="O10" s="45">
        <f t="shared" si="5"/>
        <v>1</v>
      </c>
      <c r="P10" s="81">
        <f>IFERROR(AVERAGEIFS(Allopatrics_Fertilities_R!$E$2:$E$999,Allopatrics_Fertilities_R!$C$2:$C$999,"&gt;0",Allopatrics_Fertilities_R!$B$2:$B$999,Allopatrics_Summaries!$A10),"NA")</f>
        <v>2.0242914979757085E-2</v>
      </c>
      <c r="Q10" s="73">
        <f t="shared" si="6"/>
        <v>0.97975708502024295</v>
      </c>
    </row>
    <row r="11" spans="1:17" x14ac:dyDescent="0.25">
      <c r="A11" t="str">
        <v>Conspecifics-elegansXelegans-BelgiumXSweden</v>
      </c>
      <c r="B11" s="37" t="s">
        <v>47</v>
      </c>
      <c r="C11" s="37">
        <f>COUNTIFS(Allopatrics_Mechanical_R!B$2:B$999,Allopatrics_Summaries!A11,Allopatrics_Mechanical_R!C$2:C$999,"&gt;-1")</f>
        <v>5</v>
      </c>
      <c r="D11" s="39">
        <f>SUMIF(Allopatrics_Mechanical_R!B$2:B$999,Allopatrics_Summaries!A11,Allopatrics_Mechanical_R!C$2:C$999)</f>
        <v>5</v>
      </c>
      <c r="E11" s="81">
        <f t="shared" si="0"/>
        <v>0</v>
      </c>
      <c r="F11" s="76">
        <f>COUNTIFS(Allopatrics_Mechanical_R!B$2:B$186,Allopatrics_Summaries!A11,Allopatrics_Mechanical_R!C$2:C$186,"&gt;0")</f>
        <v>5</v>
      </c>
      <c r="G11" s="75">
        <f>SUMIF(Allopatrics_Mechanical_R!$B$2:$B$999,Allopatrics_Summaries!$A11,Allopatrics_Mechanical_R!D$2:D$999)</f>
        <v>5</v>
      </c>
      <c r="H11" s="73">
        <f t="shared" si="1"/>
        <v>0</v>
      </c>
      <c r="I11" s="45">
        <f>COUNTIFS(Allopatrics_Fertilities_R!$B$2:$B$999,Allopatrics_Summaries!$A11,Allopatrics_Fertilities_R!$C$2:$C$999,"&gt;-1")</f>
        <v>5</v>
      </c>
      <c r="J11" s="45">
        <f>COUNTIFS(Allopatrics_Fertilities_R!$B$2:$B$999,Allopatrics_Summaries!$A11,Allopatrics_Fertilities_R!$C$2:$C$999,"&gt;0")</f>
        <v>5</v>
      </c>
      <c r="K11" s="73">
        <f t="shared" si="2"/>
        <v>0</v>
      </c>
      <c r="L11" s="45">
        <f t="shared" si="3"/>
        <v>5</v>
      </c>
      <c r="M11" s="82">
        <f>IFERROR(AVERAGEIFS(Allopatrics_Fertilities_R!$D$2:$D$999,Allopatrics_Fertilities_R!$C$2:$C$999,"&gt;0",Allopatrics_Fertilities_R!$B$2:$B$999,Allopatrics_Summaries!$A11),"NA")</f>
        <v>268.13333333333333</v>
      </c>
      <c r="N11" s="73">
        <f t="shared" si="4"/>
        <v>0</v>
      </c>
      <c r="O11" s="45">
        <f t="shared" si="5"/>
        <v>5</v>
      </c>
      <c r="P11" s="81">
        <f>IFERROR(AVERAGEIFS(Allopatrics_Fertilities_R!$E$2:$E$999,Allopatrics_Fertilities_R!$C$2:$C$999,"&gt;0",Allopatrics_Fertilities_R!$B$2:$B$999,Allopatrics_Summaries!$A11),"NA")</f>
        <v>0.74435729087077829</v>
      </c>
      <c r="Q11" s="73">
        <f t="shared" si="6"/>
        <v>0.25564270912922171</v>
      </c>
    </row>
    <row r="12" spans="1:17" hidden="1" x14ac:dyDescent="0.25">
      <c r="A12" t="str">
        <v>Conspecifics-elegansXelegans-LaigualX(E:BelgiumXSweden)</v>
      </c>
      <c r="B12" s="37" t="s">
        <v>2</v>
      </c>
      <c r="C12" s="37">
        <f>COUNTIFS(Allopatrics_Mechanical_R!B$2:B$999,Allopatrics_Summaries!A12,Allopatrics_Mechanical_R!C$2:C$999,"&gt;-1")</f>
        <v>1</v>
      </c>
      <c r="D12" s="39">
        <f>SUMIF(Allopatrics_Mechanical_R!B$2:B$999,Allopatrics_Summaries!A12,Allopatrics_Mechanical_R!C$2:C$999)</f>
        <v>1</v>
      </c>
      <c r="E12" s="81">
        <f t="shared" si="0"/>
        <v>0</v>
      </c>
      <c r="F12" s="76">
        <f>COUNTIFS(Allopatrics_Mechanical_R!B$2:B$186,Allopatrics_Summaries!A12,Allopatrics_Mechanical_R!C$2:C$186,"&gt;0")</f>
        <v>1</v>
      </c>
      <c r="G12" s="75">
        <f>SUMIF(Allopatrics_Mechanical_R!$B$2:$B$999,Allopatrics_Summaries!$A12,Allopatrics_Mechanical_R!D$2:D$999)</f>
        <v>1</v>
      </c>
      <c r="H12" s="73">
        <f t="shared" si="1"/>
        <v>0</v>
      </c>
      <c r="I12" s="45">
        <f>COUNTIFS(Allopatrics_Fertilities_R!$B$2:$B$999,Allopatrics_Summaries!$A12,Allopatrics_Fertilities_R!$C$2:$C$999,"&gt;-1")</f>
        <v>1</v>
      </c>
      <c r="J12" s="45">
        <f>COUNTIFS(Allopatrics_Fertilities_R!$B$2:$B$999,Allopatrics_Summaries!$A12,Allopatrics_Fertilities_R!$C$2:$C$999,"&gt;0")</f>
        <v>1</v>
      </c>
      <c r="K12" s="73">
        <f t="shared" si="2"/>
        <v>0</v>
      </c>
      <c r="L12" s="45">
        <f t="shared" si="3"/>
        <v>1</v>
      </c>
      <c r="M12" s="82">
        <f>IFERROR(AVERAGEIFS(Allopatrics_Fertilities_R!$D$2:$D$999,Allopatrics_Fertilities_R!$C$2:$C$999,"&gt;0",Allopatrics_Fertilities_R!$B$2:$B$999,Allopatrics_Summaries!$A12),"NA")</f>
        <v>147.33333333333334</v>
      </c>
      <c r="N12" s="73">
        <f t="shared" si="4"/>
        <v>0.40946287945941084</v>
      </c>
      <c r="O12" s="45">
        <f t="shared" si="5"/>
        <v>1</v>
      </c>
      <c r="P12" s="81">
        <f>IFERROR(AVERAGEIFS(Allopatrics_Fertilities_R!$E$2:$E$999,Allopatrics_Fertilities_R!$C$2:$C$999,"&gt;0",Allopatrics_Fertilities_R!$B$2:$B$999,Allopatrics_Summaries!$A12),"NA")</f>
        <v>0.96380090497737558</v>
      </c>
      <c r="Q12" s="73">
        <f t="shared" si="6"/>
        <v>3.6199095022624417E-2</v>
      </c>
    </row>
    <row r="13" spans="1:17" hidden="1" x14ac:dyDescent="0.25">
      <c r="A13" t="str">
        <v>Conspecifics-elegansXelegans-LaigualXBayonne</v>
      </c>
      <c r="B13" s="37" t="s">
        <v>2</v>
      </c>
      <c r="C13" s="37">
        <f>COUNTIFS(Allopatrics_Mechanical_R!B$2:B$999,Allopatrics_Summaries!A13,Allopatrics_Mechanical_R!C$2:C$999,"&gt;-1")</f>
        <v>0</v>
      </c>
      <c r="D13" s="39">
        <f>SUMIF(Allopatrics_Mechanical_R!B$2:B$999,Allopatrics_Summaries!A13,Allopatrics_Mechanical_R!C$2:C$999)</f>
        <v>0</v>
      </c>
      <c r="E13" s="81" t="str">
        <f t="shared" si="0"/>
        <v>NA</v>
      </c>
      <c r="F13" s="76">
        <f>COUNTIFS(Allopatrics_Mechanical_R!B$2:B$186,Allopatrics_Summaries!A13,Allopatrics_Mechanical_R!C$2:C$186,"&gt;0")</f>
        <v>0</v>
      </c>
      <c r="G13" s="75">
        <f>SUMIF(Allopatrics_Mechanical_R!$B$2:$B$999,Allopatrics_Summaries!$A13,Allopatrics_Mechanical_R!D$2:D$999)</f>
        <v>0</v>
      </c>
      <c r="H13" s="73" t="str">
        <f t="shared" si="1"/>
        <v>NA</v>
      </c>
      <c r="I13" s="45">
        <f>COUNTIFS(Allopatrics_Fertilities_R!$B$2:$B$999,Allopatrics_Summaries!$A13,Allopatrics_Fertilities_R!$C$2:$C$999,"&gt;-1")</f>
        <v>1</v>
      </c>
      <c r="J13" s="45">
        <f>COUNTIFS(Allopatrics_Fertilities_R!$B$2:$B$999,Allopatrics_Summaries!$A13,Allopatrics_Fertilities_R!$C$2:$C$999,"&gt;0")</f>
        <v>1</v>
      </c>
      <c r="K13" s="73">
        <f t="shared" si="2"/>
        <v>0</v>
      </c>
      <c r="L13" s="45">
        <f t="shared" si="3"/>
        <v>1</v>
      </c>
      <c r="M13" s="82">
        <f>IFERROR(AVERAGEIFS(Allopatrics_Fertilities_R!$D$2:$D$999,Allopatrics_Fertilities_R!$C$2:$C$999,"&gt;0",Allopatrics_Fertilities_R!$B$2:$B$999,Allopatrics_Summaries!$A13),"NA")</f>
        <v>181.33333333333334</v>
      </c>
      <c r="N13" s="73">
        <f t="shared" si="4"/>
        <v>0.27318508241158257</v>
      </c>
      <c r="O13" s="45">
        <f t="shared" si="5"/>
        <v>1</v>
      </c>
      <c r="P13" s="81">
        <f>IFERROR(AVERAGEIFS(Allopatrics_Fertilities_R!$E$2:$E$999,Allopatrics_Fertilities_R!$C$2:$C$999,"&gt;0",Allopatrics_Fertilities_R!$B$2:$B$999,Allopatrics_Summaries!$A13),"NA")</f>
        <v>0.58088235294117652</v>
      </c>
      <c r="Q13" s="73">
        <f t="shared" si="6"/>
        <v>0.41911764705882348</v>
      </c>
    </row>
    <row r="14" spans="1:17" hidden="1" x14ac:dyDescent="0.25">
      <c r="A14" t="str">
        <v>Conspecifics-elegansXelegans-LaigualXBelgium</v>
      </c>
      <c r="B14" s="37" t="s">
        <v>2</v>
      </c>
      <c r="C14" s="37">
        <f>COUNTIFS(Allopatrics_Mechanical_R!B$2:B$999,Allopatrics_Summaries!A14,Allopatrics_Mechanical_R!C$2:C$999,"&gt;-1")</f>
        <v>1</v>
      </c>
      <c r="D14" s="39">
        <f>SUMIF(Allopatrics_Mechanical_R!B$2:B$999,Allopatrics_Summaries!A14,Allopatrics_Mechanical_R!C$2:C$999)</f>
        <v>1</v>
      </c>
      <c r="E14" s="81">
        <f t="shared" si="0"/>
        <v>0</v>
      </c>
      <c r="F14" s="76">
        <f>COUNTIFS(Allopatrics_Mechanical_R!B$2:B$186,Allopatrics_Summaries!A14,Allopatrics_Mechanical_R!C$2:C$186,"&gt;0")</f>
        <v>1</v>
      </c>
      <c r="G14" s="75">
        <f>SUMIF(Allopatrics_Mechanical_R!$B$2:$B$999,Allopatrics_Summaries!$A14,Allopatrics_Mechanical_R!D$2:D$999)</f>
        <v>1</v>
      </c>
      <c r="H14" s="73">
        <f t="shared" si="1"/>
        <v>0</v>
      </c>
      <c r="I14" s="45">
        <f>COUNTIFS(Allopatrics_Fertilities_R!$B$2:$B$999,Allopatrics_Summaries!$A14,Allopatrics_Fertilities_R!$C$2:$C$999,"&gt;-1")</f>
        <v>0</v>
      </c>
      <c r="J14" s="45">
        <f>COUNTIFS(Allopatrics_Fertilities_R!$B$2:$B$999,Allopatrics_Summaries!$A14,Allopatrics_Fertilities_R!$C$2:$C$999,"&gt;0")</f>
        <v>0</v>
      </c>
      <c r="K14" s="73" t="str">
        <f t="shared" si="2"/>
        <v>NA</v>
      </c>
      <c r="L14" s="45">
        <f t="shared" si="3"/>
        <v>0</v>
      </c>
      <c r="M14" s="82" t="str">
        <f>IFERROR(AVERAGEIFS(Allopatrics_Fertilities_R!$D$2:$D$999,Allopatrics_Fertilities_R!$C$2:$C$999,"&gt;0",Allopatrics_Fertilities_R!$B$2:$B$999,Allopatrics_Summaries!$A14),"NA")</f>
        <v>NA</v>
      </c>
      <c r="N14" s="73" t="str">
        <f t="shared" si="4"/>
        <v>NA</v>
      </c>
      <c r="O14" s="45">
        <f t="shared" si="5"/>
        <v>0</v>
      </c>
      <c r="P14" s="81" t="str">
        <f>IFERROR(AVERAGEIFS(Allopatrics_Fertilities_R!$E$2:$E$999,Allopatrics_Fertilities_R!$C$2:$C$999,"&gt;0",Allopatrics_Fertilities_R!$B$2:$B$999,Allopatrics_Summaries!$A14),"NA")</f>
        <v>NA</v>
      </c>
      <c r="Q14" s="73" t="str">
        <f t="shared" si="6"/>
        <v>NA</v>
      </c>
    </row>
    <row r="15" spans="1:17" hidden="1" x14ac:dyDescent="0.25">
      <c r="A15" t="str">
        <v>Conspecifics-elegansXelegans-LaigualXLaigual</v>
      </c>
      <c r="B15" s="37" t="s">
        <v>2</v>
      </c>
      <c r="C15" s="37">
        <f>COUNTIFS(Allopatrics_Mechanical_R!B$2:B$999,Allopatrics_Summaries!A15,Allopatrics_Mechanical_R!C$2:C$999,"&gt;-1")</f>
        <v>0</v>
      </c>
      <c r="D15" s="39">
        <f>SUMIF(Allopatrics_Mechanical_R!B$2:B$999,Allopatrics_Summaries!A15,Allopatrics_Mechanical_R!C$2:C$999)</f>
        <v>0</v>
      </c>
      <c r="E15" s="81" t="str">
        <f t="shared" si="0"/>
        <v>NA</v>
      </c>
      <c r="F15" s="76">
        <f>COUNTIFS(Allopatrics_Mechanical_R!B$2:B$186,Allopatrics_Summaries!A15,Allopatrics_Mechanical_R!C$2:C$186,"&gt;0")</f>
        <v>0</v>
      </c>
      <c r="G15" s="75">
        <f>SUMIF(Allopatrics_Mechanical_R!$B$2:$B$999,Allopatrics_Summaries!$A15,Allopatrics_Mechanical_R!D$2:D$999)</f>
        <v>0</v>
      </c>
      <c r="H15" s="73" t="str">
        <f t="shared" si="1"/>
        <v>NA</v>
      </c>
      <c r="I15" s="45">
        <f>COUNTIFS(Allopatrics_Fertilities_R!$B$2:$B$999,Allopatrics_Summaries!$A15,Allopatrics_Fertilities_R!$C$2:$C$999,"&gt;-1")</f>
        <v>1</v>
      </c>
      <c r="J15" s="45">
        <f>COUNTIFS(Allopatrics_Fertilities_R!$B$2:$B$999,Allopatrics_Summaries!$A15,Allopatrics_Fertilities_R!$C$2:$C$999,"&gt;0")</f>
        <v>1</v>
      </c>
      <c r="K15" s="73">
        <f t="shared" si="2"/>
        <v>0</v>
      </c>
      <c r="L15" s="45">
        <f t="shared" si="3"/>
        <v>1</v>
      </c>
      <c r="M15" s="82">
        <f>IFERROR(AVERAGEIFS(Allopatrics_Fertilities_R!$D$2:$D$999,Allopatrics_Fertilities_R!$C$2:$C$999,"&gt;0",Allopatrics_Fertilities_R!$B$2:$B$999,Allopatrics_Summaries!$A15),"NA")</f>
        <v>258.33333333333331</v>
      </c>
      <c r="N15" s="73">
        <f t="shared" si="4"/>
        <v>0</v>
      </c>
      <c r="O15" s="45">
        <f t="shared" si="5"/>
        <v>1</v>
      </c>
      <c r="P15" s="81">
        <f>IFERROR(AVERAGEIFS(Allopatrics_Fertilities_R!$E$2:$E$999,Allopatrics_Fertilities_R!$C$2:$C$999,"&gt;0",Allopatrics_Fertilities_R!$B$2:$B$999,Allopatrics_Summaries!$A15),"NA")</f>
        <v>0.41806451612903228</v>
      </c>
      <c r="Q15" s="73">
        <f t="shared" si="6"/>
        <v>0.58193548387096772</v>
      </c>
    </row>
    <row r="16" spans="1:17" hidden="1" x14ac:dyDescent="0.25">
      <c r="A16" t="str">
        <v>Conspecifics-elegansXelegans-MaraixDorxXBelgium</v>
      </c>
      <c r="B16" s="37" t="s">
        <v>2</v>
      </c>
      <c r="C16" s="37">
        <f>COUNTIFS(Allopatrics_Mechanical_R!B$2:B$999,Allopatrics_Summaries!A16,Allopatrics_Mechanical_R!C$2:C$999,"&gt;-1")</f>
        <v>0</v>
      </c>
      <c r="D16" s="39">
        <f>SUMIF(Allopatrics_Mechanical_R!B$2:B$999,Allopatrics_Summaries!A16,Allopatrics_Mechanical_R!C$2:C$999)</f>
        <v>0</v>
      </c>
      <c r="E16" s="81" t="str">
        <f t="shared" si="0"/>
        <v>NA</v>
      </c>
      <c r="F16" s="76">
        <f>COUNTIFS(Allopatrics_Mechanical_R!B$2:B$186,Allopatrics_Summaries!A16,Allopatrics_Mechanical_R!C$2:C$186,"&gt;0")</f>
        <v>0</v>
      </c>
      <c r="G16" s="75">
        <f>SUMIF(Allopatrics_Mechanical_R!$B$2:$B$999,Allopatrics_Summaries!$A16,Allopatrics_Mechanical_R!D$2:D$999)</f>
        <v>0</v>
      </c>
      <c r="H16" s="73" t="str">
        <f t="shared" si="1"/>
        <v>NA</v>
      </c>
      <c r="I16" s="45">
        <f>COUNTIFS(Allopatrics_Fertilities_R!$B$2:$B$999,Allopatrics_Summaries!$A16,Allopatrics_Fertilities_R!$C$2:$C$999,"&gt;-1")</f>
        <v>1</v>
      </c>
      <c r="J16" s="45">
        <f>COUNTIFS(Allopatrics_Fertilities_R!$B$2:$B$999,Allopatrics_Summaries!$A16,Allopatrics_Fertilities_R!$C$2:$C$999,"&gt;0")</f>
        <v>1</v>
      </c>
      <c r="K16" s="73">
        <f t="shared" si="2"/>
        <v>0</v>
      </c>
      <c r="L16" s="45">
        <f t="shared" si="3"/>
        <v>1</v>
      </c>
      <c r="M16" s="82">
        <f>IFERROR(AVERAGEIFS(Allopatrics_Fertilities_R!$D$2:$D$999,Allopatrics_Fertilities_R!$C$2:$C$999,"&gt;0",Allopatrics_Fertilities_R!$B$2:$B$999,Allopatrics_Summaries!$A16),"NA")</f>
        <v>150.66666666666666</v>
      </c>
      <c r="N16" s="73">
        <f t="shared" si="4"/>
        <v>0.39610231112138861</v>
      </c>
      <c r="O16" s="45">
        <f t="shared" si="5"/>
        <v>1</v>
      </c>
      <c r="P16" s="81">
        <f>IFERROR(AVERAGEIFS(Allopatrics_Fertilities_R!$E$2:$E$999,Allopatrics_Fertilities_R!$C$2:$C$999,"&gt;0",Allopatrics_Fertilities_R!$B$2:$B$999,Allopatrics_Summaries!$A16),"NA")</f>
        <v>4.8672566371681415E-2</v>
      </c>
      <c r="Q16" s="73">
        <f t="shared" si="6"/>
        <v>0.95132743362831862</v>
      </c>
    </row>
    <row r="17" spans="1:17" hidden="1" x14ac:dyDescent="0.25">
      <c r="A17" t="str">
        <v>Conspecifics-elegansXelegans-MaraixDorxXSweden</v>
      </c>
      <c r="B17" s="37" t="s">
        <v>2</v>
      </c>
      <c r="C17" s="37">
        <f>COUNTIFS(Allopatrics_Mechanical_R!B$2:B$999,Allopatrics_Summaries!A17,Allopatrics_Mechanical_R!C$2:C$999,"&gt;-1")</f>
        <v>0</v>
      </c>
      <c r="D17" s="39">
        <f>SUMIF(Allopatrics_Mechanical_R!B$2:B$999,Allopatrics_Summaries!A17,Allopatrics_Mechanical_R!C$2:C$999)</f>
        <v>0</v>
      </c>
      <c r="E17" s="81" t="str">
        <f t="shared" si="0"/>
        <v>NA</v>
      </c>
      <c r="F17" s="76">
        <f>COUNTIFS(Allopatrics_Mechanical_R!B$2:B$186,Allopatrics_Summaries!A17,Allopatrics_Mechanical_R!C$2:C$186,"&gt;0")</f>
        <v>0</v>
      </c>
      <c r="G17" s="75">
        <f>SUMIF(Allopatrics_Mechanical_R!$B$2:$B$999,Allopatrics_Summaries!$A17,Allopatrics_Mechanical_R!D$2:D$999)</f>
        <v>0</v>
      </c>
      <c r="H17" s="73" t="str">
        <f t="shared" si="1"/>
        <v>NA</v>
      </c>
      <c r="I17" s="45">
        <f>COUNTIFS(Allopatrics_Fertilities_R!$B$2:$B$999,Allopatrics_Summaries!$A17,Allopatrics_Fertilities_R!$C$2:$C$999,"&gt;-1")</f>
        <v>1</v>
      </c>
      <c r="J17" s="45">
        <f>COUNTIFS(Allopatrics_Fertilities_R!$B$2:$B$999,Allopatrics_Summaries!$A17,Allopatrics_Fertilities_R!$C$2:$C$999,"&gt;0")</f>
        <v>1</v>
      </c>
      <c r="K17" s="73">
        <f t="shared" si="2"/>
        <v>0</v>
      </c>
      <c r="L17" s="45">
        <f t="shared" si="3"/>
        <v>1</v>
      </c>
      <c r="M17" s="82">
        <f>IFERROR(AVERAGEIFS(Allopatrics_Fertilities_R!$D$2:$D$999,Allopatrics_Fertilities_R!$C$2:$C$999,"&gt;0",Allopatrics_Fertilities_R!$B$2:$B$999,Allopatrics_Summaries!$A17),"NA")</f>
        <v>79.333333333333329</v>
      </c>
      <c r="N17" s="73">
        <f t="shared" si="4"/>
        <v>0.68201847355506739</v>
      </c>
      <c r="O17" s="45">
        <f t="shared" si="5"/>
        <v>1</v>
      </c>
      <c r="P17" s="81">
        <f>IFERROR(AVERAGEIFS(Allopatrics_Fertilities_R!$E$2:$E$999,Allopatrics_Fertilities_R!$C$2:$C$999,"&gt;0",Allopatrics_Fertilities_R!$B$2:$B$999,Allopatrics_Summaries!$A17),"NA")</f>
        <v>0.65966386554621848</v>
      </c>
      <c r="Q17" s="73">
        <f t="shared" si="6"/>
        <v>0.34033613445378152</v>
      </c>
    </row>
    <row r="18" spans="1:17" hidden="1" x14ac:dyDescent="0.25">
      <c r="A18" t="str">
        <v>Conspecifics-elegansXelegans-SwedenX(E:BelgiumXSweden)</v>
      </c>
      <c r="B18" s="37" t="s">
        <v>2</v>
      </c>
      <c r="C18" s="37">
        <f>COUNTIFS(Allopatrics_Mechanical_R!B$2:B$999,Allopatrics_Summaries!A18,Allopatrics_Mechanical_R!C$2:C$999,"&gt;-1")</f>
        <v>0</v>
      </c>
      <c r="D18" s="39">
        <f>SUMIF(Allopatrics_Mechanical_R!B$2:B$999,Allopatrics_Summaries!A18,Allopatrics_Mechanical_R!C$2:C$999)</f>
        <v>0</v>
      </c>
      <c r="E18" s="81" t="str">
        <f t="shared" si="0"/>
        <v>NA</v>
      </c>
      <c r="F18" s="76">
        <f>COUNTIFS(Allopatrics_Mechanical_R!B$2:B$186,Allopatrics_Summaries!A18,Allopatrics_Mechanical_R!C$2:C$186,"&gt;0")</f>
        <v>0</v>
      </c>
      <c r="G18" s="75">
        <f>SUMIF(Allopatrics_Mechanical_R!$B$2:$B$999,Allopatrics_Summaries!$A18,Allopatrics_Mechanical_R!D$2:D$999)</f>
        <v>0</v>
      </c>
      <c r="H18" s="73" t="str">
        <f t="shared" si="1"/>
        <v>NA</v>
      </c>
      <c r="I18" s="45">
        <f>COUNTIFS(Allopatrics_Fertilities_R!$B$2:$B$999,Allopatrics_Summaries!$A18,Allopatrics_Fertilities_R!$C$2:$C$999,"&gt;-1")</f>
        <v>1</v>
      </c>
      <c r="J18" s="45">
        <f>COUNTIFS(Allopatrics_Fertilities_R!$B$2:$B$999,Allopatrics_Summaries!$A18,Allopatrics_Fertilities_R!$C$2:$C$999,"&gt;0")</f>
        <v>1</v>
      </c>
      <c r="K18" s="73">
        <f t="shared" si="2"/>
        <v>0</v>
      </c>
      <c r="L18" s="45">
        <f t="shared" si="3"/>
        <v>1</v>
      </c>
      <c r="M18" s="82">
        <f>IFERROR(AVERAGEIFS(Allopatrics_Fertilities_R!$D$2:$D$999,Allopatrics_Fertilities_R!$C$2:$C$999,"&gt;0",Allopatrics_Fertilities_R!$B$2:$B$999,Allopatrics_Summaries!$A18),"NA")</f>
        <v>84.333333333333329</v>
      </c>
      <c r="N18" s="73">
        <f t="shared" si="4"/>
        <v>0.66197762104803393</v>
      </c>
      <c r="O18" s="45">
        <f t="shared" si="5"/>
        <v>1</v>
      </c>
      <c r="P18" s="81">
        <f>IFERROR(AVERAGEIFS(Allopatrics_Fertilities_R!$E$2:$E$999,Allopatrics_Fertilities_R!$C$2:$C$999,"&gt;0",Allopatrics_Fertilities_R!$B$2:$B$999,Allopatrics_Summaries!$A18),"NA")</f>
        <v>0.72332015810276684</v>
      </c>
      <c r="Q18" s="73">
        <f t="shared" si="6"/>
        <v>0.27667984189723316</v>
      </c>
    </row>
    <row r="19" spans="1:17" x14ac:dyDescent="0.25">
      <c r="A19" t="str">
        <v>Conspecifics-elegansXelegans-SwedenXSweden</v>
      </c>
      <c r="B19" s="37" t="s">
        <v>47</v>
      </c>
      <c r="C19" s="37">
        <f>COUNTIFS(Allopatrics_Mechanical_R!B$2:B$999,Allopatrics_Summaries!A19,Allopatrics_Mechanical_R!C$2:C$999,"&gt;-1")</f>
        <v>4</v>
      </c>
      <c r="D19" s="39">
        <f>SUMIF(Allopatrics_Mechanical_R!B$2:B$999,Allopatrics_Summaries!A19,Allopatrics_Mechanical_R!C$2:C$999)</f>
        <v>3</v>
      </c>
      <c r="E19" s="81">
        <f t="shared" si="0"/>
        <v>0.25</v>
      </c>
      <c r="F19" s="76">
        <f>COUNTIFS(Allopatrics_Mechanical_R!B$2:B$186,Allopatrics_Summaries!A19,Allopatrics_Mechanical_R!C$2:C$186,"&gt;0")</f>
        <v>3</v>
      </c>
      <c r="G19" s="75">
        <f>SUMIF(Allopatrics_Mechanical_R!$B$2:$B$999,Allopatrics_Summaries!$A19,Allopatrics_Mechanical_R!D$2:D$999)</f>
        <v>3</v>
      </c>
      <c r="H19" s="73">
        <f t="shared" si="1"/>
        <v>0</v>
      </c>
      <c r="I19" s="45">
        <f>COUNTIFS(Allopatrics_Fertilities_R!$B$2:$B$999,Allopatrics_Summaries!$A19,Allopatrics_Fertilities_R!$C$2:$C$999,"&gt;-1")</f>
        <v>3</v>
      </c>
      <c r="J19" s="45">
        <f>COUNTIFS(Allopatrics_Fertilities_R!$B$2:$B$999,Allopatrics_Summaries!$A19,Allopatrics_Fertilities_R!$C$2:$C$999,"&gt;0")</f>
        <v>2</v>
      </c>
      <c r="K19" s="73">
        <f t="shared" si="2"/>
        <v>0.33333333333333337</v>
      </c>
      <c r="L19" s="45">
        <f t="shared" si="3"/>
        <v>2</v>
      </c>
      <c r="M19" s="161">
        <f>IFERROR(AVERAGEIFS(Allopatrics_Fertilities_R!$D$2:$D$999,Allopatrics_Fertilities_R!$C$2:$C$999,"&gt;0",Allopatrics_Fertilities_R!$B$2:$B$999,Allopatrics_Summaries!$A19),"NA")</f>
        <v>274.75</v>
      </c>
      <c r="N19" s="73">
        <f t="shared" si="4"/>
        <v>0</v>
      </c>
      <c r="O19" s="45">
        <f t="shared" si="5"/>
        <v>2</v>
      </c>
      <c r="P19" s="81">
        <f>IFERROR(AVERAGEIFS(Allopatrics_Fertilities_R!$E$2:$E$999,Allopatrics_Fertilities_R!$C$2:$C$999,"&gt;0",Allopatrics_Fertilities_R!$B$2:$B$999,Allopatrics_Summaries!$A19),"NA")</f>
        <v>0.91896704308117094</v>
      </c>
      <c r="Q19" s="73">
        <f t="shared" si="6"/>
        <v>8.1032956918829058E-2</v>
      </c>
    </row>
    <row r="20" spans="1:17" x14ac:dyDescent="0.25">
      <c r="A20" t="str">
        <v>Conspecifics-graellsiiXgraellsii-AlbaXAlba</v>
      </c>
      <c r="B20" s="37" t="s">
        <v>47</v>
      </c>
      <c r="C20" s="37">
        <f>COUNTIFS(Allopatrics_Mechanical_R!B$2:B$999,Allopatrics_Summaries!A20,Allopatrics_Mechanical_R!C$2:C$999,"&gt;-1")</f>
        <v>0</v>
      </c>
      <c r="D20" s="39">
        <f>SUMIF(Allopatrics_Mechanical_R!B$2:B$999,Allopatrics_Summaries!A20,Allopatrics_Mechanical_R!C$2:C$999)</f>
        <v>0</v>
      </c>
      <c r="E20" s="81" t="str">
        <f t="shared" si="0"/>
        <v>NA</v>
      </c>
      <c r="F20" s="76">
        <f>COUNTIFS(Allopatrics_Mechanical_R!B$2:B$186,Allopatrics_Summaries!A20,Allopatrics_Mechanical_R!C$2:C$186,"&gt;0")</f>
        <v>0</v>
      </c>
      <c r="G20" s="75">
        <f>SUMIF(Allopatrics_Mechanical_R!$B$2:$B$999,Allopatrics_Summaries!$A20,Allopatrics_Mechanical_R!D$2:D$999)</f>
        <v>0</v>
      </c>
      <c r="H20" s="73" t="str">
        <f t="shared" si="1"/>
        <v>NA</v>
      </c>
      <c r="I20" s="45">
        <f>COUNTIFS(Allopatrics_Fertilities_R!$B$2:$B$999,Allopatrics_Summaries!$A20,Allopatrics_Fertilities_R!$C$2:$C$999,"&gt;-1")</f>
        <v>14</v>
      </c>
      <c r="J20" s="45">
        <f>COUNTIFS(Allopatrics_Fertilities_R!$B$2:$B$999,Allopatrics_Summaries!$A20,Allopatrics_Fertilities_R!$C$2:$C$999,"&gt;0")</f>
        <v>13</v>
      </c>
      <c r="K20" s="73">
        <f t="shared" si="2"/>
        <v>7.1428571428571397E-2</v>
      </c>
      <c r="L20" s="45">
        <f t="shared" si="3"/>
        <v>13</v>
      </c>
      <c r="M20" s="161">
        <f>IFERROR(AVERAGEIFS(Allopatrics_Fertilities_R!$D$2:$D$999,Allopatrics_Fertilities_R!$C$2:$C$999,"&gt;0",Allopatrics_Fertilities_R!$B$2:$B$999,Allopatrics_Summaries!$A20),"NA")</f>
        <v>224.23076923076925</v>
      </c>
      <c r="N20" s="73">
        <f t="shared" si="4"/>
        <v>0.10124484526149458</v>
      </c>
      <c r="O20" s="45">
        <f t="shared" si="5"/>
        <v>13</v>
      </c>
      <c r="P20" s="81">
        <f>IFERROR(AVERAGEIFS(Allopatrics_Fertilities_R!$E$2:$E$999,Allopatrics_Fertilities_R!$C$2:$C$999,"&gt;0",Allopatrics_Fertilities_R!$B$2:$B$999,Allopatrics_Summaries!$A20),"NA")</f>
        <v>0.97950935471694756</v>
      </c>
      <c r="Q20" s="73">
        <f t="shared" si="6"/>
        <v>2.0490645283052444E-2</v>
      </c>
    </row>
    <row r="21" spans="1:17" x14ac:dyDescent="0.25">
      <c r="A21" t="str">
        <v>Conspecifics-graellsiiXgraellsii-CachadasXCachadas</v>
      </c>
      <c r="B21" s="37" t="s">
        <v>47</v>
      </c>
      <c r="C21" s="37">
        <f>COUNTIFS(Allopatrics_Mechanical_R!B$2:B$999,Allopatrics_Summaries!A21,Allopatrics_Mechanical_R!C$2:C$999,"&gt;-1")</f>
        <v>3</v>
      </c>
      <c r="D21" s="39">
        <f>SUMIF(Allopatrics_Mechanical_R!B$2:B$999,Allopatrics_Summaries!A21,Allopatrics_Mechanical_R!C$2:C$999)</f>
        <v>2</v>
      </c>
      <c r="E21" s="81">
        <f t="shared" si="0"/>
        <v>0.33333333333333337</v>
      </c>
      <c r="F21" s="76">
        <f>COUNTIFS(Allopatrics_Mechanical_R!B$2:B$186,Allopatrics_Summaries!A21,Allopatrics_Mechanical_R!C$2:C$186,"&gt;0")</f>
        <v>2</v>
      </c>
      <c r="G21" s="75">
        <f>SUMIF(Allopatrics_Mechanical_R!$B$2:$B$999,Allopatrics_Summaries!$A21,Allopatrics_Mechanical_R!D$2:D$999)</f>
        <v>1</v>
      </c>
      <c r="H21" s="73">
        <f t="shared" si="1"/>
        <v>0.5</v>
      </c>
      <c r="I21" s="45">
        <f>COUNTIFS(Allopatrics_Fertilities_R!$B$2:$B$999,Allopatrics_Summaries!$A21,Allopatrics_Fertilities_R!$C$2:$C$999,"&gt;-1")</f>
        <v>1</v>
      </c>
      <c r="J21" s="45">
        <f>COUNTIFS(Allopatrics_Fertilities_R!$B$2:$B$999,Allopatrics_Summaries!$A21,Allopatrics_Fertilities_R!$C$2:$C$999,"&gt;0")</f>
        <v>1</v>
      </c>
      <c r="K21" s="73">
        <f t="shared" si="2"/>
        <v>0</v>
      </c>
      <c r="L21" s="45">
        <f t="shared" si="3"/>
        <v>1</v>
      </c>
      <c r="M21" s="82">
        <f>IFERROR(AVERAGEIFS(Allopatrics_Fertilities_R!$D$2:$D$999,Allopatrics_Fertilities_R!$C$2:$C$999,"&gt;0",Allopatrics_Fertilities_R!$B$2:$B$999,Allopatrics_Summaries!$A21),"NA")</f>
        <v>76.333333333333329</v>
      </c>
      <c r="N21" s="73">
        <f t="shared" si="4"/>
        <v>0.69404298505928752</v>
      </c>
      <c r="O21" s="45">
        <f t="shared" si="5"/>
        <v>1</v>
      </c>
      <c r="P21" s="81">
        <f>IFERROR(AVERAGEIFS(Allopatrics_Fertilities_R!$E$2:$E$999,Allopatrics_Fertilities_R!$C$2:$C$999,"&gt;0",Allopatrics_Fertilities_R!$B$2:$B$999,Allopatrics_Summaries!$A21),"NA")</f>
        <v>0.84279475982532748</v>
      </c>
      <c r="Q21" s="73">
        <f t="shared" si="6"/>
        <v>0.15720524017467252</v>
      </c>
    </row>
    <row r="22" spans="1:17" x14ac:dyDescent="0.25">
      <c r="A22" t="str">
        <v>Heterospecifics-elegansXgraellsii-BelgiumXCachadas</v>
      </c>
      <c r="B22" s="37" t="s">
        <v>47</v>
      </c>
      <c r="C22" s="37">
        <f>COUNTIFS(Allopatrics_Mechanical_R!B$2:B$999,Allopatrics_Summaries!A22,Allopatrics_Mechanical_R!C$2:C$999,"&gt;-1")</f>
        <v>42</v>
      </c>
      <c r="D22" s="39">
        <f>SUMIF(Allopatrics_Mechanical_R!B$2:B$999,Allopatrics_Summaries!A22,Allopatrics_Mechanical_R!C$2:C$999)</f>
        <v>34</v>
      </c>
      <c r="E22" s="81">
        <f t="shared" si="0"/>
        <v>0.19047619047619047</v>
      </c>
      <c r="F22" s="76">
        <f>COUNTIFS(Allopatrics_Mechanical_R!B$2:B$186,Allopatrics_Summaries!A22,Allopatrics_Mechanical_R!C$2:C$186,"&gt;0")</f>
        <v>34</v>
      </c>
      <c r="G22" s="75">
        <f>SUMIF(Allopatrics_Mechanical_R!$B$2:$B$999,Allopatrics_Summaries!$A22,Allopatrics_Mechanical_R!D$2:D$999)</f>
        <v>25</v>
      </c>
      <c r="H22" s="73">
        <f t="shared" si="1"/>
        <v>0.26470588235294112</v>
      </c>
      <c r="I22" s="45">
        <f>COUNTIFS(Allopatrics_Fertilities_R!$B$2:$B$999,Allopatrics_Summaries!$A22,Allopatrics_Fertilities_R!$C$2:$C$999,"&gt;-1")</f>
        <v>11</v>
      </c>
      <c r="J22" s="45">
        <f>COUNTIFS(Allopatrics_Fertilities_R!$B$2:$B$999,Allopatrics_Summaries!$A22,Allopatrics_Fertilities_R!$C$2:$C$999,"&gt;0")</f>
        <v>8</v>
      </c>
      <c r="K22" s="73">
        <f t="shared" si="2"/>
        <v>0.27272727272727271</v>
      </c>
      <c r="L22" s="45">
        <f t="shared" si="3"/>
        <v>8</v>
      </c>
      <c r="M22" s="82">
        <f>IFERROR(AVERAGEIFS(Allopatrics_Fertilities_R!$D$2:$D$999,Allopatrics_Fertilities_R!$C$2:$C$999,"&gt;0",Allopatrics_Fertilities_R!$B$2:$B$999,Allopatrics_Summaries!$A22),"NA")</f>
        <v>18.708333333333336</v>
      </c>
      <c r="N22" s="73">
        <f t="shared" si="4"/>
        <v>0.92501381020284934</v>
      </c>
      <c r="O22" s="45">
        <f t="shared" si="5"/>
        <v>8</v>
      </c>
      <c r="P22" s="81">
        <f>IFERROR(AVERAGEIFS(Allopatrics_Fertilities_R!$E$2:$E$999,Allopatrics_Fertilities_R!$C$2:$C$999,"&gt;0",Allopatrics_Fertilities_R!$B$2:$B$999,Allopatrics_Summaries!$A22),"NA")</f>
        <v>0</v>
      </c>
      <c r="Q22" s="73">
        <f t="shared" si="6"/>
        <v>1</v>
      </c>
    </row>
    <row r="23" spans="1:17" x14ac:dyDescent="0.25">
      <c r="A23" t="str">
        <v>Heterospecifics-elegansXgraellsii-LaigualXCachadas</v>
      </c>
      <c r="B23" s="37" t="s">
        <v>47</v>
      </c>
      <c r="C23" s="37">
        <f>COUNTIFS(Allopatrics_Mechanical_R!B$2:B$999,Allopatrics_Summaries!A23,Allopatrics_Mechanical_R!C$2:C$999,"&gt;-1")</f>
        <v>6</v>
      </c>
      <c r="D23" s="39">
        <f>SUMIF(Allopatrics_Mechanical_R!B$2:B$999,Allopatrics_Summaries!A23,Allopatrics_Mechanical_R!C$2:C$999)</f>
        <v>4</v>
      </c>
      <c r="E23" s="81">
        <f t="shared" si="0"/>
        <v>0.33333333333333337</v>
      </c>
      <c r="F23" s="76">
        <f>COUNTIFS(Allopatrics_Mechanical_R!B$2:B$186,Allopatrics_Summaries!A23,Allopatrics_Mechanical_R!C$2:C$186,"&gt;0")</f>
        <v>4</v>
      </c>
      <c r="G23" s="75">
        <f>SUMIF(Allopatrics_Mechanical_R!$B$2:$B$999,Allopatrics_Summaries!$A23,Allopatrics_Mechanical_R!D$2:D$999)</f>
        <v>4</v>
      </c>
      <c r="H23" s="73">
        <f t="shared" si="1"/>
        <v>0</v>
      </c>
      <c r="I23" s="45">
        <f>COUNTIFS(Allopatrics_Fertilities_R!$B$2:$B$999,Allopatrics_Summaries!$A23,Allopatrics_Fertilities_R!$C$2:$C$999,"&gt;-1")</f>
        <v>3</v>
      </c>
      <c r="J23" s="45">
        <f>COUNTIFS(Allopatrics_Fertilities_R!$B$2:$B$999,Allopatrics_Summaries!$A23,Allopatrics_Fertilities_R!$C$2:$C$999,"&gt;0")</f>
        <v>1</v>
      </c>
      <c r="K23" s="73">
        <f t="shared" si="2"/>
        <v>0.66666666666666674</v>
      </c>
      <c r="L23" s="45">
        <f t="shared" si="3"/>
        <v>1</v>
      </c>
      <c r="M23" s="82">
        <f>IFERROR(AVERAGEIFS(Allopatrics_Fertilities_R!$D$2:$D$999,Allopatrics_Fertilities_R!$C$2:$C$999,"&gt;0",Allopatrics_Fertilities_R!$B$2:$B$999,Allopatrics_Summaries!$A23),"NA")</f>
        <v>2</v>
      </c>
      <c r="N23" s="73">
        <f t="shared" si="4"/>
        <v>0.99198365899718655</v>
      </c>
      <c r="O23" s="45">
        <f t="shared" si="5"/>
        <v>1</v>
      </c>
      <c r="P23" s="81">
        <f>IFERROR(AVERAGEIFS(Allopatrics_Fertilities_R!$E$2:$E$999,Allopatrics_Fertilities_R!$C$2:$C$999,"&gt;0",Allopatrics_Fertilities_R!$B$2:$B$999,Allopatrics_Summaries!$A23),"NA")</f>
        <v>0</v>
      </c>
      <c r="Q23" s="73">
        <f t="shared" si="6"/>
        <v>1</v>
      </c>
    </row>
    <row r="24" spans="1:17" x14ac:dyDescent="0.25">
      <c r="A24" t="str">
        <v>Heterospecifics-elegansXgraellsii-SwedenXCachadas</v>
      </c>
      <c r="B24" s="37" t="s">
        <v>47</v>
      </c>
      <c r="C24" s="37">
        <f>COUNTIFS(Allopatrics_Mechanical_R!B$2:B$999,Allopatrics_Summaries!A24,Allopatrics_Mechanical_R!C$2:C$999,"&gt;-1")</f>
        <v>15</v>
      </c>
      <c r="D24" s="39">
        <f>SUMIF(Allopatrics_Mechanical_R!B$2:B$999,Allopatrics_Summaries!A24,Allopatrics_Mechanical_R!C$2:C$999)</f>
        <v>13</v>
      </c>
      <c r="E24" s="81">
        <f t="shared" si="0"/>
        <v>0.1333333333333333</v>
      </c>
      <c r="F24" s="76">
        <f>COUNTIFS(Allopatrics_Mechanical_R!B$2:B$186,Allopatrics_Summaries!A24,Allopatrics_Mechanical_R!C$2:C$186,"&gt;0")</f>
        <v>13</v>
      </c>
      <c r="G24" s="75">
        <f>SUMIF(Allopatrics_Mechanical_R!$B$2:$B$999,Allopatrics_Summaries!$A24,Allopatrics_Mechanical_R!D$2:D$999)</f>
        <v>12</v>
      </c>
      <c r="H24" s="73">
        <f t="shared" si="1"/>
        <v>7.6923076923076872E-2</v>
      </c>
      <c r="I24" s="45">
        <f>COUNTIFS(Allopatrics_Fertilities_R!$B$2:$B$999,Allopatrics_Summaries!$A24,Allopatrics_Fertilities_R!$C$2:$C$999,"&gt;-1")</f>
        <v>6</v>
      </c>
      <c r="J24" s="45">
        <f>COUNTIFS(Allopatrics_Fertilities_R!$B$2:$B$999,Allopatrics_Summaries!$A24,Allopatrics_Fertilities_R!$C$2:$C$999,"&gt;0")</f>
        <v>1</v>
      </c>
      <c r="K24" s="73">
        <f t="shared" si="2"/>
        <v>0.83333333333333337</v>
      </c>
      <c r="L24" s="45">
        <f t="shared" si="3"/>
        <v>1</v>
      </c>
      <c r="M24" s="82">
        <f>IFERROR(AVERAGEIFS(Allopatrics_Fertilities_R!$D$2:$D$999,Allopatrics_Fertilities_R!$C$2:$C$999,"&gt;0",Allopatrics_Fertilities_R!$B$2:$B$999,Allopatrics_Summaries!$A24),"NA")</f>
        <v>15.5</v>
      </c>
      <c r="N24" s="73">
        <f t="shared" si="4"/>
        <v>0.93787335722819598</v>
      </c>
      <c r="O24" s="45">
        <f t="shared" si="5"/>
        <v>1</v>
      </c>
      <c r="P24" s="81">
        <f>IFERROR(AVERAGEIFS(Allopatrics_Fertilities_R!$E$2:$E$999,Allopatrics_Fertilities_R!$C$2:$C$999,"&gt;0",Allopatrics_Fertilities_R!$B$2:$B$999,Allopatrics_Summaries!$A24),"NA")</f>
        <v>0</v>
      </c>
      <c r="Q24" s="73">
        <f t="shared" si="6"/>
        <v>1</v>
      </c>
    </row>
    <row r="25" spans="1:17" x14ac:dyDescent="0.25">
      <c r="A25" t="str">
        <v>Heterospecifics-graellsiiXelegans-CachadasXBelgium</v>
      </c>
      <c r="B25" s="37" t="s">
        <v>47</v>
      </c>
      <c r="C25" s="37">
        <f>COUNTIFS(Allopatrics_Mechanical_R!B$2:B$999,Allopatrics_Summaries!A25,Allopatrics_Mechanical_R!C$2:C$999,"&gt;-1")</f>
        <v>11</v>
      </c>
      <c r="D25" s="39">
        <f>SUMIF(Allopatrics_Mechanical_R!B$2:B$999,Allopatrics_Summaries!A25,Allopatrics_Mechanical_R!C$2:C$999)</f>
        <v>9</v>
      </c>
      <c r="E25" s="81">
        <f t="shared" si="0"/>
        <v>0.18181818181818177</v>
      </c>
      <c r="F25" s="76">
        <f>COUNTIFS(Allopatrics_Mechanical_R!B$2:B$186,Allopatrics_Summaries!A25,Allopatrics_Mechanical_R!C$2:C$186,"&gt;0")</f>
        <v>9</v>
      </c>
      <c r="G25" s="75">
        <f>SUMIF(Allopatrics_Mechanical_R!$B$2:$B$999,Allopatrics_Summaries!$A25,Allopatrics_Mechanical_R!D$2:D$999)</f>
        <v>8</v>
      </c>
      <c r="H25" s="73">
        <f t="shared" si="1"/>
        <v>0.11111111111111116</v>
      </c>
      <c r="I25" s="45">
        <f>COUNTIFS(Allopatrics_Fertilities_R!$B$2:$B$999,Allopatrics_Summaries!$A25,Allopatrics_Fertilities_R!$C$2:$C$999,"&gt;-1")</f>
        <v>5</v>
      </c>
      <c r="J25" s="45">
        <f>COUNTIFS(Allopatrics_Fertilities_R!$B$2:$B$999,Allopatrics_Summaries!$A25,Allopatrics_Fertilities_R!$C$2:$C$999,"&gt;0")</f>
        <v>5</v>
      </c>
      <c r="K25" s="73">
        <f t="shared" si="2"/>
        <v>0</v>
      </c>
      <c r="L25" s="45">
        <f t="shared" si="3"/>
        <v>5</v>
      </c>
      <c r="M25" s="82">
        <f>IFERROR(AVERAGEIFS(Allopatrics_Fertilities_R!$D$2:$D$999,Allopatrics_Fertilities_R!$C$2:$C$999,"&gt;0",Allopatrics_Fertilities_R!$B$2:$B$999,Allopatrics_Summaries!$A25),"NA")</f>
        <v>249.83333333333331</v>
      </c>
      <c r="N25" s="73">
        <f t="shared" si="4"/>
        <v>0</v>
      </c>
      <c r="O25" s="45">
        <f t="shared" si="5"/>
        <v>5</v>
      </c>
      <c r="P25" s="81">
        <f>IFERROR(AVERAGEIFS(Allopatrics_Fertilities_R!$E$2:$E$999,Allopatrics_Fertilities_R!$C$2:$C$999,"&gt;0",Allopatrics_Fertilities_R!$B$2:$B$999,Allopatrics_Summaries!$A25),"NA")</f>
        <v>0.81820174955253933</v>
      </c>
      <c r="Q25" s="73">
        <f t="shared" si="6"/>
        <v>0.18179825044746067</v>
      </c>
    </row>
    <row r="26" spans="1:17" x14ac:dyDescent="0.25">
      <c r="A26" t="str">
        <v>Heterospecifics-graellsiiXelegans-CachadasXMaraixDorx</v>
      </c>
      <c r="B26" s="37" t="s">
        <v>47</v>
      </c>
      <c r="C26" s="37">
        <f>COUNTIFS(Allopatrics_Mechanical_R!B$2:B$999,Allopatrics_Summaries!A26,Allopatrics_Mechanical_R!C$2:C$999,"&gt;-1")</f>
        <v>1</v>
      </c>
      <c r="D26" s="39">
        <f>SUMIF(Allopatrics_Mechanical_R!B$2:B$999,Allopatrics_Summaries!A26,Allopatrics_Mechanical_R!C$2:C$999)</f>
        <v>1</v>
      </c>
      <c r="E26" s="81">
        <f t="shared" si="0"/>
        <v>0</v>
      </c>
      <c r="F26" s="76">
        <f>COUNTIFS(Allopatrics_Mechanical_R!B$2:B$186,Allopatrics_Summaries!A26,Allopatrics_Mechanical_R!C$2:C$186,"&gt;0")</f>
        <v>1</v>
      </c>
      <c r="G26" s="75">
        <f>SUMIF(Allopatrics_Mechanical_R!$B$2:$B$999,Allopatrics_Summaries!$A26,Allopatrics_Mechanical_R!D$2:D$999)</f>
        <v>1</v>
      </c>
      <c r="H26" s="73">
        <f t="shared" si="1"/>
        <v>0</v>
      </c>
      <c r="I26" s="45">
        <f>COUNTIFS(Allopatrics_Fertilities_R!$B$2:$B$999,Allopatrics_Summaries!$A26,Allopatrics_Fertilities_R!$C$2:$C$999,"&gt;-1")</f>
        <v>1</v>
      </c>
      <c r="J26" s="45">
        <f>COUNTIFS(Allopatrics_Fertilities_R!$B$2:$B$999,Allopatrics_Summaries!$A26,Allopatrics_Fertilities_R!$C$2:$C$999,"&gt;0")</f>
        <v>1</v>
      </c>
      <c r="K26" s="73">
        <f t="shared" si="2"/>
        <v>0</v>
      </c>
      <c r="L26" s="45">
        <f t="shared" si="3"/>
        <v>1</v>
      </c>
      <c r="M26" s="82">
        <f>IFERROR(AVERAGEIFS(Allopatrics_Fertilities_R!$D$2:$D$999,Allopatrics_Fertilities_R!$C$2:$C$999,"&gt;0",Allopatrics_Fertilities_R!$B$2:$B$999,Allopatrics_Summaries!$A26),"NA")</f>
        <v>167</v>
      </c>
      <c r="N26" s="73">
        <f t="shared" si="4"/>
        <v>0.33063552626507886</v>
      </c>
      <c r="O26" s="45">
        <f t="shared" si="5"/>
        <v>1</v>
      </c>
      <c r="P26" s="81">
        <f>IFERROR(AVERAGEIFS(Allopatrics_Fertilities_R!$E$2:$E$999,Allopatrics_Fertilities_R!$C$2:$C$999,"&gt;0",Allopatrics_Fertilities_R!$B$2:$B$999,Allopatrics_Summaries!$A26),"NA")</f>
        <v>0.11976047904191617</v>
      </c>
      <c r="Q26" s="73">
        <f t="shared" si="6"/>
        <v>0.88023952095808378</v>
      </c>
    </row>
    <row r="27" spans="1:17" x14ac:dyDescent="0.25">
      <c r="A27" t="str">
        <v>Postzygotics-elegansXhybrid-AlloEleX(H:BelgiumXCachadas)</v>
      </c>
      <c r="B27" s="37" t="s">
        <v>47</v>
      </c>
      <c r="C27" s="37">
        <f>COUNTIFS(Allopatrics_Mechanical_R!B$2:B$999,Allopatrics_Summaries!A27,Allopatrics_Mechanical_R!C$2:C$999,"&gt;-1")</f>
        <v>7</v>
      </c>
      <c r="D27" s="39">
        <f>SUMIF(Allopatrics_Mechanical_R!B$2:B$999,Allopatrics_Summaries!A27,Allopatrics_Mechanical_R!C$2:C$999)</f>
        <v>7</v>
      </c>
      <c r="E27" s="81">
        <f t="shared" si="0"/>
        <v>0</v>
      </c>
      <c r="F27" s="76">
        <f>COUNTIFS(Allopatrics_Mechanical_R!B$2:B$186,Allopatrics_Summaries!A27,Allopatrics_Mechanical_R!C$2:C$186,"&gt;0")</f>
        <v>7</v>
      </c>
      <c r="G27" s="75">
        <f>SUMIF(Allopatrics_Mechanical_R!$B$2:$B$999,Allopatrics_Summaries!$A27,Allopatrics_Mechanical_R!D$2:D$999)</f>
        <v>6</v>
      </c>
      <c r="H27" s="73">
        <f t="shared" si="1"/>
        <v>0.1428571428571429</v>
      </c>
      <c r="I27" s="45">
        <f>COUNTIFS(Allopatrics_Fertilities_R!$B$2:$B$999,Allopatrics_Summaries!$A27,Allopatrics_Fertilities_R!$C$2:$C$999,"&gt;-1")</f>
        <v>11</v>
      </c>
      <c r="J27" s="45">
        <f>COUNTIFS(Allopatrics_Fertilities_R!$B$2:$B$999,Allopatrics_Summaries!$A27,Allopatrics_Fertilities_R!$C$2:$C$999,"&gt;0")</f>
        <v>10</v>
      </c>
      <c r="K27" s="73">
        <f t="shared" si="2"/>
        <v>9.0909090909090939E-2</v>
      </c>
      <c r="L27" s="45">
        <f t="shared" si="3"/>
        <v>10</v>
      </c>
      <c r="M27" s="82">
        <f>IFERROR(AVERAGEIFS(Allopatrics_Fertilities_R!$D$2:$D$999,Allopatrics_Fertilities_R!$C$2:$C$999,"&gt;0",Allopatrics_Fertilities_R!$B$2:$B$999,Allopatrics_Summaries!$A27),"NA")</f>
        <v>69.933333333333337</v>
      </c>
      <c r="N27" s="73">
        <f t="shared" si="4"/>
        <v>0.71969527626829044</v>
      </c>
      <c r="O27" s="45">
        <f t="shared" si="5"/>
        <v>10</v>
      </c>
      <c r="P27" s="81">
        <f>IFERROR(AVERAGEIFS(Allopatrics_Fertilities_R!$E$2:$E$999,Allopatrics_Fertilities_R!$C$2:$C$999,"&gt;0",Allopatrics_Fertilities_R!$B$2:$B$999,Allopatrics_Summaries!$A27),"NA")</f>
        <v>4.1951219512195118E-2</v>
      </c>
      <c r="Q27" s="73">
        <f t="shared" si="6"/>
        <v>0.95804878048780484</v>
      </c>
    </row>
    <row r="28" spans="1:17" x14ac:dyDescent="0.25">
      <c r="A28" t="str">
        <v>Postzygotics-graellsiiXhybrid-AlloGraX(H:BelgiumXCachadas)</v>
      </c>
      <c r="B28" s="37" t="s">
        <v>47</v>
      </c>
      <c r="C28" s="37">
        <f>COUNTIFS(Allopatrics_Mechanical_R!B$2:B$999,Allopatrics_Summaries!A28,Allopatrics_Mechanical_R!C$2:C$999,"&gt;-1")</f>
        <v>2</v>
      </c>
      <c r="D28" s="39">
        <f>SUMIF(Allopatrics_Mechanical_R!B$2:B$999,Allopatrics_Summaries!A28,Allopatrics_Mechanical_R!C$2:C$999)</f>
        <v>2</v>
      </c>
      <c r="E28" s="81">
        <f t="shared" si="0"/>
        <v>0</v>
      </c>
      <c r="F28" s="76">
        <f>COUNTIFS(Allopatrics_Mechanical_R!B$2:B$186,Allopatrics_Summaries!A28,Allopatrics_Mechanical_R!C$2:C$186,"&gt;0")</f>
        <v>2</v>
      </c>
      <c r="G28" s="75">
        <f>SUMIF(Allopatrics_Mechanical_R!$B$2:$B$999,Allopatrics_Summaries!$A28,Allopatrics_Mechanical_R!D$2:D$999)</f>
        <v>2</v>
      </c>
      <c r="H28" s="73">
        <f t="shared" si="1"/>
        <v>0</v>
      </c>
      <c r="I28" s="45">
        <f>COUNTIFS(Allopatrics_Fertilities_R!$B$2:$B$999,Allopatrics_Summaries!$A28,Allopatrics_Fertilities_R!$C$2:$C$999,"&gt;-1")</f>
        <v>1</v>
      </c>
      <c r="J28" s="45">
        <f>COUNTIFS(Allopatrics_Fertilities_R!$B$2:$B$999,Allopatrics_Summaries!$A28,Allopatrics_Fertilities_R!$C$2:$C$999,"&gt;0")</f>
        <v>1</v>
      </c>
      <c r="K28" s="73">
        <f t="shared" si="2"/>
        <v>0</v>
      </c>
      <c r="L28" s="45">
        <f t="shared" si="3"/>
        <v>1</v>
      </c>
      <c r="M28" s="82">
        <f>IFERROR(AVERAGEIFS(Allopatrics_Fertilities_R!$D$2:$D$999,Allopatrics_Fertilities_R!$C$2:$C$999,"&gt;0",Allopatrics_Fertilities_R!$B$2:$B$999,Allopatrics_Summaries!$A28),"NA")</f>
        <v>175.33333333333334</v>
      </c>
      <c r="N28" s="73">
        <f t="shared" si="4"/>
        <v>0.29723410542002293</v>
      </c>
      <c r="O28" s="45">
        <f t="shared" si="5"/>
        <v>1</v>
      </c>
      <c r="P28" s="81">
        <f>IFERROR(AVERAGEIFS(Allopatrics_Fertilities_R!$E$2:$E$999,Allopatrics_Fertilities_R!$C$2:$C$999,"&gt;0",Allopatrics_Fertilities_R!$B$2:$B$999,Allopatrics_Summaries!$A28),"NA")</f>
        <v>0.86882129277566544</v>
      </c>
      <c r="Q28" s="73">
        <f t="shared" si="6"/>
        <v>0.13117870722433456</v>
      </c>
    </row>
    <row r="29" spans="1:17" x14ac:dyDescent="0.25">
      <c r="A29" t="str">
        <v>Postzygotics-hybridXelegans-(H:BelgiumXCachadas)XAlloEle</v>
      </c>
      <c r="B29" s="37" t="s">
        <v>47</v>
      </c>
      <c r="C29" s="37">
        <f>COUNTIFS(Allopatrics_Mechanical_R!B$2:B$999,Allopatrics_Summaries!A29,Allopatrics_Mechanical_R!C$2:C$999,"&gt;-1")</f>
        <v>12</v>
      </c>
      <c r="D29" s="39">
        <f>SUMIF(Allopatrics_Mechanical_R!B$2:B$999,Allopatrics_Summaries!A29,Allopatrics_Mechanical_R!C$2:C$999)</f>
        <v>9</v>
      </c>
      <c r="E29" s="81">
        <f t="shared" si="0"/>
        <v>0.25</v>
      </c>
      <c r="F29" s="76">
        <f>COUNTIFS(Allopatrics_Mechanical_R!B$2:B$186,Allopatrics_Summaries!A29,Allopatrics_Mechanical_R!C$2:C$186,"&gt;0")</f>
        <v>9</v>
      </c>
      <c r="G29" s="75">
        <f>SUMIF(Allopatrics_Mechanical_R!$B$2:$B$999,Allopatrics_Summaries!$A29,Allopatrics_Mechanical_R!D$2:D$999)</f>
        <v>9</v>
      </c>
      <c r="H29" s="73">
        <f t="shared" si="1"/>
        <v>0</v>
      </c>
      <c r="I29" s="45">
        <f>COUNTIFS(Allopatrics_Fertilities_R!$B$2:$B$999,Allopatrics_Summaries!$A29,Allopatrics_Fertilities_R!$C$2:$C$999,"&gt;-1")</f>
        <v>8</v>
      </c>
      <c r="J29" s="45">
        <f>COUNTIFS(Allopatrics_Fertilities_R!$B$2:$B$999,Allopatrics_Summaries!$A29,Allopatrics_Fertilities_R!$C$2:$C$999,"&gt;0")</f>
        <v>5</v>
      </c>
      <c r="K29" s="73">
        <f t="shared" si="2"/>
        <v>0.375</v>
      </c>
      <c r="L29" s="45">
        <f t="shared" si="3"/>
        <v>5</v>
      </c>
      <c r="M29" s="82">
        <f>IFERROR(AVERAGEIFS(Allopatrics_Fertilities_R!$D$2:$D$999,Allopatrics_Fertilities_R!$C$2:$C$999,"&gt;0",Allopatrics_Fertilities_R!$B$2:$B$999,Allopatrics_Summaries!$A29),"NA")</f>
        <v>18.766666666666669</v>
      </c>
      <c r="N29" s="73">
        <f t="shared" si="4"/>
        <v>0.92478000025693397</v>
      </c>
      <c r="O29" s="45">
        <f t="shared" si="5"/>
        <v>5</v>
      </c>
      <c r="P29" s="81">
        <f>IFERROR(AVERAGEIFS(Allopatrics_Fertilities_R!$E$2:$E$999,Allopatrics_Fertilities_R!$C$2:$C$999,"&gt;0",Allopatrics_Fertilities_R!$B$2:$B$999,Allopatrics_Summaries!$A29),"NA")</f>
        <v>0</v>
      </c>
      <c r="Q29" s="73">
        <f t="shared" si="6"/>
        <v>1</v>
      </c>
    </row>
    <row r="30" spans="1:17" x14ac:dyDescent="0.25">
      <c r="A30" t="str">
        <v>Postzygotics-hybridXgraellsii-(H:BelgiumXCachadas)XAlloGra</v>
      </c>
      <c r="B30" s="37" t="s">
        <v>47</v>
      </c>
      <c r="C30" s="37">
        <f>COUNTIFS(Allopatrics_Mechanical_R!B$2:B$999,Allopatrics_Summaries!A30,Allopatrics_Mechanical_R!C$2:C$999,"&gt;-1")</f>
        <v>14</v>
      </c>
      <c r="D30" s="39">
        <f>SUMIF(Allopatrics_Mechanical_R!B$2:B$999,Allopatrics_Summaries!A30,Allopatrics_Mechanical_R!C$2:C$999)</f>
        <v>12</v>
      </c>
      <c r="E30" s="81">
        <f t="shared" si="0"/>
        <v>0.1428571428571429</v>
      </c>
      <c r="F30" s="76">
        <f>COUNTIFS(Allopatrics_Mechanical_R!B$2:B$186,Allopatrics_Summaries!A30,Allopatrics_Mechanical_R!C$2:C$186,"&gt;0")</f>
        <v>12</v>
      </c>
      <c r="G30" s="75">
        <f>SUMIF(Allopatrics_Mechanical_R!$B$2:$B$999,Allopatrics_Summaries!$A30,Allopatrics_Mechanical_R!D$2:D$999)</f>
        <v>12</v>
      </c>
      <c r="H30" s="73">
        <f t="shared" si="1"/>
        <v>0</v>
      </c>
      <c r="I30" s="45">
        <f>COUNTIFS(Allopatrics_Fertilities_R!$B$2:$B$999,Allopatrics_Summaries!$A30,Allopatrics_Fertilities_R!$C$2:$C$999,"&gt;-1")</f>
        <v>8</v>
      </c>
      <c r="J30" s="45">
        <f>COUNTIFS(Allopatrics_Fertilities_R!$B$2:$B$999,Allopatrics_Summaries!$A30,Allopatrics_Fertilities_R!$C$2:$C$999,"&gt;0")</f>
        <v>6</v>
      </c>
      <c r="K30" s="73">
        <f t="shared" si="2"/>
        <v>0.25</v>
      </c>
      <c r="L30" s="45">
        <f t="shared" si="3"/>
        <v>6</v>
      </c>
      <c r="M30" s="82">
        <f>IFERROR(AVERAGEIFS(Allopatrics_Fertilities_R!$D$2:$D$999,Allopatrics_Fertilities_R!$C$2:$C$999,"&gt;0",Allopatrics_Fertilities_R!$B$2:$B$999,Allopatrics_Summaries!$A30),"NA")</f>
        <v>2.7222222222222219</v>
      </c>
      <c r="N30" s="73">
        <f t="shared" si="4"/>
        <v>0.98908886919061501</v>
      </c>
      <c r="O30" s="45">
        <f t="shared" si="5"/>
        <v>6</v>
      </c>
      <c r="P30" s="81">
        <f>IFERROR(AVERAGEIFS(Allopatrics_Fertilities_R!$E$2:$E$999,Allopatrics_Fertilities_R!$C$2:$C$999,"&gt;0",Allopatrics_Fertilities_R!$B$2:$B$999,Allopatrics_Summaries!$A30),"NA")</f>
        <v>0</v>
      </c>
      <c r="Q30" s="73">
        <f t="shared" si="6"/>
        <v>1</v>
      </c>
    </row>
    <row r="31" spans="1:17" x14ac:dyDescent="0.25">
      <c r="A31" t="str">
        <v>Postzygotics-hybridXhybrid-(H:BelgiumXCachadas)X(H:BelgiumXCachadas)</v>
      </c>
      <c r="B31" s="37" t="s">
        <v>47</v>
      </c>
      <c r="C31" s="37">
        <f>COUNTIFS(Allopatrics_Mechanical_R!B$2:B$999,Allopatrics_Summaries!A31,Allopatrics_Mechanical_R!C$2:C$999,"&gt;-1")</f>
        <v>18</v>
      </c>
      <c r="D31" s="39">
        <f>SUMIF(Allopatrics_Mechanical_R!B$2:B$999,Allopatrics_Summaries!A31,Allopatrics_Mechanical_R!C$2:C$999)</f>
        <v>18</v>
      </c>
      <c r="E31" s="81">
        <f t="shared" si="0"/>
        <v>0</v>
      </c>
      <c r="F31" s="76">
        <f>COUNTIFS(Allopatrics_Mechanical_R!B$2:B$186,Allopatrics_Summaries!A31,Allopatrics_Mechanical_R!C$2:C$186,"&gt;0")</f>
        <v>18</v>
      </c>
      <c r="G31" s="75">
        <f>SUMIF(Allopatrics_Mechanical_R!$B$2:$B$999,Allopatrics_Summaries!$A31,Allopatrics_Mechanical_R!D$2:D$999)</f>
        <v>17</v>
      </c>
      <c r="H31" s="73">
        <f t="shared" si="1"/>
        <v>5.555555555555558E-2</v>
      </c>
      <c r="I31" s="45">
        <f>COUNTIFS(Allopatrics_Fertilities_R!$B$2:$B$999,Allopatrics_Summaries!$A31,Allopatrics_Fertilities_R!$C$2:$C$999,"&gt;-1")</f>
        <v>29</v>
      </c>
      <c r="J31" s="45">
        <f>COUNTIFS(Allopatrics_Fertilities_R!$B$2:$B$999,Allopatrics_Summaries!$A31,Allopatrics_Fertilities_R!$C$2:$C$999,"&gt;0")</f>
        <v>24</v>
      </c>
      <c r="K31" s="73">
        <f t="shared" si="2"/>
        <v>0.17241379310344829</v>
      </c>
      <c r="L31" s="45">
        <f t="shared" si="3"/>
        <v>24</v>
      </c>
      <c r="M31" s="82">
        <f>IFERROR(AVERAGEIFS(Allopatrics_Fertilities_R!$D$2:$D$999,Allopatrics_Fertilities_R!$C$2:$C$999,"&gt;0",Allopatrics_Fertilities_R!$B$2:$B$999,Allopatrics_Summaries!$A31),"NA")</f>
        <v>10.875000000000002</v>
      </c>
      <c r="N31" s="73">
        <f t="shared" si="4"/>
        <v>0.95641114579720199</v>
      </c>
      <c r="O31" s="45">
        <f t="shared" si="5"/>
        <v>24</v>
      </c>
      <c r="P31" s="81">
        <f>IFERROR(AVERAGEIFS(Allopatrics_Fertilities_R!$E$2:$E$999,Allopatrics_Fertilities_R!$C$2:$C$999,"&gt;0",Allopatrics_Fertilities_R!$B$2:$B$999,Allopatrics_Summaries!$A31),"NA")</f>
        <v>0</v>
      </c>
      <c r="Q31" s="73">
        <f t="shared" si="6"/>
        <v>1</v>
      </c>
    </row>
    <row r="32" spans="1:17" x14ac:dyDescent="0.25">
      <c r="A32">
        <v>0</v>
      </c>
      <c r="C32" s="37"/>
      <c r="D32" s="39"/>
      <c r="E32" s="81"/>
      <c r="F32" s="76"/>
      <c r="G32" s="75"/>
      <c r="H32" s="73"/>
      <c r="I32" s="45"/>
      <c r="J32" s="45"/>
      <c r="K32" s="73"/>
      <c r="L32" s="45"/>
      <c r="M32" s="82"/>
      <c r="N32" s="73"/>
      <c r="O32" s="45"/>
      <c r="P32" s="82"/>
      <c r="Q32" s="73"/>
    </row>
    <row r="33" spans="3:17" x14ac:dyDescent="0.25">
      <c r="C33" s="37"/>
      <c r="D33" s="39"/>
      <c r="E33" s="81"/>
      <c r="F33" s="76"/>
      <c r="G33" s="75"/>
      <c r="H33" s="73"/>
      <c r="I33" s="45"/>
      <c r="J33" s="45"/>
      <c r="K33" s="73"/>
      <c r="L33" s="45"/>
      <c r="M33" s="82"/>
      <c r="N33" s="73"/>
      <c r="O33" s="45"/>
      <c r="P33" s="82"/>
      <c r="Q33" s="73"/>
    </row>
    <row r="34" spans="3:17" x14ac:dyDescent="0.25">
      <c r="C34" s="37"/>
      <c r="D34" s="39"/>
      <c r="E34" s="81"/>
      <c r="F34" s="76"/>
      <c r="G34" s="75"/>
      <c r="H34" s="73"/>
      <c r="I34" s="45"/>
      <c r="J34" s="45"/>
      <c r="K34" s="73"/>
      <c r="L34" s="45"/>
      <c r="M34" s="82"/>
      <c r="N34" s="73"/>
      <c r="O34" s="45"/>
      <c r="P34" s="82"/>
      <c r="Q34" s="73"/>
    </row>
    <row r="35" spans="3:17" x14ac:dyDescent="0.25">
      <c r="C35" s="37"/>
      <c r="D35" s="39"/>
      <c r="E35" s="81"/>
      <c r="F35" s="76"/>
      <c r="G35" s="75"/>
      <c r="H35" s="73"/>
      <c r="I35" s="45"/>
      <c r="J35" s="45"/>
      <c r="K35" s="73"/>
      <c r="L35" s="45"/>
      <c r="M35" s="82"/>
      <c r="N35" s="73"/>
      <c r="O35" s="45"/>
      <c r="P35" s="82"/>
      <c r="Q35" s="73"/>
    </row>
    <row r="36" spans="3:17" x14ac:dyDescent="0.25">
      <c r="C36" s="37"/>
      <c r="D36" s="39"/>
      <c r="E36" s="81"/>
      <c r="F36" s="76"/>
      <c r="G36" s="75"/>
      <c r="H36" s="73"/>
      <c r="I36" s="45"/>
      <c r="J36" s="45"/>
      <c r="K36" s="73"/>
      <c r="L36" s="45"/>
      <c r="M36" s="82"/>
      <c r="N36" s="73"/>
      <c r="O36" s="45"/>
      <c r="P36" s="82"/>
      <c r="Q36" s="73"/>
    </row>
    <row r="37" spans="3:17" x14ac:dyDescent="0.25">
      <c r="C37" s="37"/>
      <c r="D37" s="39"/>
      <c r="E37" s="81"/>
      <c r="F37" s="76"/>
      <c r="G37" s="75"/>
      <c r="H37" s="73"/>
      <c r="I37" s="45"/>
      <c r="J37" s="45"/>
      <c r="K37" s="73"/>
      <c r="L37" s="45"/>
      <c r="M37" s="82"/>
      <c r="N37" s="73"/>
      <c r="O37" s="45"/>
      <c r="P37" s="82"/>
      <c r="Q37" s="73"/>
    </row>
    <row r="38" spans="3:17" x14ac:dyDescent="0.25">
      <c r="C38" s="37"/>
      <c r="D38" s="39"/>
      <c r="E38" s="81"/>
      <c r="F38" s="76"/>
      <c r="G38" s="75"/>
      <c r="H38" s="73"/>
      <c r="I38" s="45"/>
      <c r="J38" s="45"/>
      <c r="K38" s="73"/>
      <c r="L38" s="45"/>
      <c r="M38" s="82"/>
      <c r="N38" s="73"/>
      <c r="O38" s="45"/>
      <c r="P38" s="82"/>
      <c r="Q38" s="73"/>
    </row>
    <row r="39" spans="3:17" x14ac:dyDescent="0.25">
      <c r="C39" s="37"/>
      <c r="D39" s="39"/>
      <c r="E39" s="81"/>
      <c r="F39" s="76"/>
      <c r="G39" s="75"/>
      <c r="H39" s="73"/>
      <c r="I39" s="45"/>
      <c r="J39" s="45"/>
      <c r="K39" s="73"/>
      <c r="L39" s="45"/>
      <c r="M39" s="82"/>
      <c r="N39" s="73"/>
      <c r="O39" s="45"/>
      <c r="P39" s="82"/>
      <c r="Q39" s="73"/>
    </row>
    <row r="40" spans="3:17" x14ac:dyDescent="0.25">
      <c r="C40" s="37"/>
      <c r="D40" s="39"/>
      <c r="E40" s="81"/>
      <c r="F40" s="76"/>
      <c r="G40" s="75"/>
      <c r="H40" s="73"/>
      <c r="I40" s="45"/>
      <c r="J40" s="45"/>
      <c r="K40" s="73"/>
      <c r="L40" s="45"/>
      <c r="M40" s="82"/>
      <c r="N40" s="73"/>
      <c r="O40" s="45"/>
      <c r="P40" s="82"/>
      <c r="Q40" s="73"/>
    </row>
    <row r="41" spans="3:17" x14ac:dyDescent="0.25">
      <c r="C41" s="37"/>
      <c r="D41" s="39"/>
      <c r="E41" s="81"/>
      <c r="F41" s="76"/>
      <c r="G41" s="75"/>
      <c r="H41" s="73"/>
      <c r="I41" s="45"/>
      <c r="J41" s="45"/>
      <c r="K41" s="73"/>
      <c r="L41" s="45"/>
      <c r="M41" s="82"/>
      <c r="N41" s="73"/>
      <c r="O41" s="45"/>
      <c r="P41" s="82"/>
      <c r="Q41" s="73"/>
    </row>
    <row r="42" spans="3:17" x14ac:dyDescent="0.25">
      <c r="C42" s="37"/>
      <c r="D42" s="39"/>
      <c r="E42" s="81"/>
      <c r="F42" s="76"/>
      <c r="G42" s="75"/>
      <c r="H42" s="73"/>
      <c r="I42" s="45"/>
      <c r="J42" s="45"/>
      <c r="K42" s="73"/>
      <c r="L42" s="45"/>
      <c r="M42" s="82"/>
      <c r="N42" s="73"/>
      <c r="O42" s="45"/>
      <c r="P42" s="82"/>
      <c r="Q42" s="73"/>
    </row>
    <row r="43" spans="3:17" x14ac:dyDescent="0.25">
      <c r="C43" s="37"/>
      <c r="D43" s="39"/>
      <c r="E43" s="81"/>
      <c r="F43" s="76"/>
      <c r="G43" s="75"/>
      <c r="H43" s="73"/>
      <c r="I43" s="45"/>
      <c r="J43" s="45"/>
      <c r="K43" s="73"/>
      <c r="L43" s="45"/>
      <c r="M43" s="82"/>
      <c r="N43" s="73"/>
      <c r="O43" s="45"/>
      <c r="P43" s="82"/>
      <c r="Q43" s="73"/>
    </row>
    <row r="44" spans="3:17" x14ac:dyDescent="0.25">
      <c r="C44" s="37"/>
      <c r="D44" s="39"/>
      <c r="E44" s="81"/>
      <c r="F44" s="76"/>
      <c r="G44" s="75"/>
      <c r="H44" s="73"/>
      <c r="I44" s="45"/>
      <c r="J44" s="45"/>
      <c r="K44" s="73"/>
      <c r="L44" s="45"/>
      <c r="M44" s="82"/>
      <c r="N44" s="73"/>
      <c r="O44" s="45"/>
      <c r="P44" s="82"/>
      <c r="Q44" s="73"/>
    </row>
    <row r="45" spans="3:17" x14ac:dyDescent="0.25">
      <c r="C45" s="37"/>
      <c r="D45" s="39"/>
      <c r="E45" s="81"/>
      <c r="F45" s="76"/>
      <c r="G45" s="75"/>
      <c r="H45" s="73"/>
      <c r="I45" s="45"/>
      <c r="J45" s="45"/>
      <c r="K45" s="73"/>
      <c r="L45" s="45"/>
      <c r="M45" s="82"/>
      <c r="N45" s="73"/>
      <c r="O45" s="45"/>
      <c r="P45" s="82"/>
      <c r="Q45" s="73"/>
    </row>
    <row r="46" spans="3:17" x14ac:dyDescent="0.25">
      <c r="C46" s="37"/>
      <c r="D46" s="39"/>
      <c r="E46" s="81"/>
      <c r="F46" s="76"/>
      <c r="G46" s="75"/>
      <c r="H46" s="73"/>
      <c r="I46" s="45"/>
      <c r="J46" s="45"/>
      <c r="K46" s="73"/>
      <c r="L46" s="45"/>
      <c r="M46" s="82"/>
      <c r="N46" s="73"/>
      <c r="O46" s="45"/>
      <c r="P46" s="82"/>
      <c r="Q46" s="73"/>
    </row>
    <row r="47" spans="3:17" x14ac:dyDescent="0.25">
      <c r="C47" s="37"/>
      <c r="D47" s="39"/>
      <c r="E47" s="81"/>
      <c r="F47" s="76"/>
      <c r="G47" s="75"/>
      <c r="H47" s="73"/>
      <c r="I47" s="45"/>
      <c r="J47" s="45"/>
      <c r="K47" s="73"/>
      <c r="L47" s="45"/>
      <c r="M47" s="82"/>
      <c r="N47" s="73"/>
      <c r="O47" s="45"/>
      <c r="P47" s="82"/>
      <c r="Q47" s="73"/>
    </row>
    <row r="48" spans="3:17" x14ac:dyDescent="0.25">
      <c r="C48" s="37"/>
      <c r="D48" s="39"/>
      <c r="E48" s="81"/>
      <c r="F48" s="76"/>
      <c r="G48" s="75"/>
      <c r="H48" s="73"/>
      <c r="I48" s="45"/>
      <c r="J48" s="45"/>
      <c r="K48" s="73"/>
      <c r="L48" s="45"/>
      <c r="M48" s="82"/>
      <c r="N48" s="73"/>
      <c r="O48" s="45"/>
      <c r="P48" s="82"/>
      <c r="Q48" s="73"/>
    </row>
    <row r="49" spans="3:17" x14ac:dyDescent="0.25">
      <c r="C49" s="37"/>
      <c r="D49" s="39"/>
      <c r="E49" s="81"/>
      <c r="F49" s="76"/>
      <c r="G49" s="75"/>
      <c r="H49" s="73"/>
      <c r="I49" s="45"/>
      <c r="J49" s="45"/>
      <c r="K49" s="73"/>
      <c r="L49" s="45"/>
      <c r="M49" s="82"/>
      <c r="N49" s="73"/>
      <c r="O49" s="45"/>
      <c r="P49" s="82"/>
      <c r="Q49" s="73"/>
    </row>
    <row r="50" spans="3:17" x14ac:dyDescent="0.25">
      <c r="C50" s="37"/>
      <c r="D50" s="39"/>
      <c r="E50" s="81"/>
      <c r="F50" s="76"/>
      <c r="G50" s="75"/>
      <c r="H50" s="73"/>
      <c r="I50" s="45"/>
      <c r="J50" s="45"/>
      <c r="K50" s="73"/>
      <c r="L50" s="45"/>
      <c r="M50" s="82"/>
      <c r="N50" s="73"/>
      <c r="O50" s="45"/>
      <c r="P50" s="82"/>
      <c r="Q50" s="73"/>
    </row>
    <row r="51" spans="3:17" x14ac:dyDescent="0.25">
      <c r="C51" s="37"/>
      <c r="D51" s="39"/>
      <c r="E51" s="81"/>
      <c r="F51" s="76"/>
      <c r="G51" s="75"/>
      <c r="H51" s="73"/>
      <c r="I51" s="45"/>
      <c r="J51" s="45"/>
      <c r="K51" s="73"/>
      <c r="L51" s="45"/>
      <c r="M51" s="82"/>
      <c r="N51" s="73"/>
      <c r="O51" s="45"/>
      <c r="P51" s="82"/>
      <c r="Q51" s="73"/>
    </row>
    <row r="52" spans="3:17" x14ac:dyDescent="0.25">
      <c r="C52" s="37"/>
      <c r="D52" s="39"/>
      <c r="E52" s="81"/>
      <c r="F52" s="76"/>
      <c r="G52" s="75"/>
      <c r="H52" s="73"/>
      <c r="I52" s="45"/>
      <c r="J52" s="45"/>
      <c r="K52" s="73"/>
      <c r="L52" s="45"/>
      <c r="M52" s="82"/>
      <c r="N52" s="73"/>
      <c r="O52" s="45"/>
      <c r="P52" s="82"/>
      <c r="Q52" s="73"/>
    </row>
    <row r="53" spans="3:17" x14ac:dyDescent="0.25">
      <c r="C53" s="37"/>
      <c r="D53" s="39"/>
      <c r="E53" s="81"/>
      <c r="F53" s="76"/>
      <c r="G53" s="75"/>
      <c r="H53" s="73"/>
      <c r="I53" s="45"/>
      <c r="J53" s="45"/>
      <c r="K53" s="73"/>
      <c r="L53" s="45"/>
      <c r="M53" s="82"/>
      <c r="N53" s="73"/>
      <c r="O53" s="45"/>
      <c r="P53" s="82"/>
      <c r="Q53" s="73"/>
    </row>
    <row r="54" spans="3:17" x14ac:dyDescent="0.25">
      <c r="C54" s="37"/>
      <c r="D54" s="39"/>
      <c r="E54" s="81"/>
      <c r="F54" s="76"/>
      <c r="G54" s="75"/>
      <c r="H54" s="73"/>
      <c r="I54" s="45"/>
      <c r="J54" s="45"/>
      <c r="K54" s="73"/>
      <c r="L54" s="45"/>
      <c r="M54" s="82"/>
      <c r="N54" s="73"/>
      <c r="O54" s="45"/>
      <c r="P54" s="82"/>
      <c r="Q54" s="73"/>
    </row>
    <row r="55" spans="3:17" x14ac:dyDescent="0.25">
      <c r="C55" s="37"/>
      <c r="D55" s="39"/>
      <c r="E55" s="81"/>
      <c r="F55" s="76"/>
      <c r="G55" s="75"/>
      <c r="H55" s="73"/>
      <c r="I55" s="45"/>
      <c r="J55" s="45"/>
      <c r="K55" s="73"/>
      <c r="L55" s="45"/>
      <c r="M55" s="82"/>
      <c r="N55" s="73"/>
      <c r="O55" s="45"/>
      <c r="P55" s="82"/>
      <c r="Q55" s="73"/>
    </row>
    <row r="56" spans="3:17" x14ac:dyDescent="0.25">
      <c r="C56" s="37"/>
      <c r="D56" s="39"/>
      <c r="E56" s="81"/>
      <c r="F56" s="76"/>
      <c r="G56" s="75"/>
      <c r="H56" s="73"/>
      <c r="I56" s="45"/>
      <c r="J56" s="45"/>
      <c r="K56" s="73"/>
      <c r="L56" s="45"/>
      <c r="M56" s="82"/>
      <c r="N56" s="73"/>
      <c r="O56" s="45"/>
      <c r="P56" s="82"/>
      <c r="Q56" s="73"/>
    </row>
    <row r="57" spans="3:17" x14ac:dyDescent="0.25">
      <c r="C57" s="37"/>
      <c r="D57" s="39"/>
      <c r="E57" s="81"/>
      <c r="F57" s="76"/>
      <c r="G57" s="75"/>
      <c r="H57" s="73"/>
      <c r="I57" s="45"/>
      <c r="J57" s="45"/>
      <c r="K57" s="73"/>
      <c r="L57" s="45"/>
      <c r="M57" s="82"/>
      <c r="N57" s="73"/>
      <c r="O57" s="45"/>
      <c r="P57" s="82"/>
      <c r="Q57" s="73"/>
    </row>
    <row r="58" spans="3:17" x14ac:dyDescent="0.25">
      <c r="C58" s="37"/>
      <c r="D58" s="39"/>
      <c r="E58" s="81"/>
      <c r="F58" s="76"/>
      <c r="G58" s="75"/>
      <c r="H58" s="73"/>
      <c r="I58" s="45"/>
      <c r="J58" s="45"/>
      <c r="K58" s="73"/>
      <c r="L58" s="45"/>
      <c r="M58" s="82"/>
      <c r="N58" s="73"/>
      <c r="O58" s="45"/>
      <c r="P58" s="82"/>
      <c r="Q58" s="73"/>
    </row>
    <row r="59" spans="3:17" x14ac:dyDescent="0.25">
      <c r="C59" s="37"/>
      <c r="D59" s="39"/>
      <c r="E59" s="81"/>
      <c r="F59" s="76"/>
      <c r="G59" s="75"/>
      <c r="H59" s="73"/>
      <c r="I59" s="45"/>
      <c r="J59" s="45"/>
      <c r="K59" s="73"/>
      <c r="L59" s="45"/>
      <c r="M59" s="82"/>
      <c r="N59" s="73"/>
      <c r="O59" s="45"/>
      <c r="P59" s="82"/>
      <c r="Q59" s="73"/>
    </row>
    <row r="60" spans="3:17" x14ac:dyDescent="0.25">
      <c r="C60" s="37"/>
      <c r="D60" s="39"/>
      <c r="E60" s="81"/>
      <c r="F60" s="76"/>
      <c r="G60" s="75"/>
      <c r="H60" s="73"/>
      <c r="I60" s="45"/>
      <c r="J60" s="45"/>
      <c r="K60" s="73"/>
      <c r="L60" s="45"/>
      <c r="M60" s="82"/>
      <c r="N60" s="73"/>
      <c r="O60" s="45"/>
      <c r="P60" s="82"/>
      <c r="Q60" s="73"/>
    </row>
  </sheetData>
  <autoFilter ref="A1:Q35" xr:uid="{056A9521-C7FF-4ED4-B836-342422CEFB3C}">
    <filterColumn colId="1">
      <filters blank="1">
        <filter val="Y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F3E1-4E49-4A10-84C4-1D46D64C30F4}">
  <sheetPr filterMode="1">
    <tabColor theme="9" tint="0.59999389629810485"/>
  </sheetPr>
  <dimension ref="A1:V117"/>
  <sheetViews>
    <sheetView topLeftCell="E1" workbookViewId="0">
      <selection activeCell="J94" sqref="J94"/>
    </sheetView>
    <sheetView workbookViewId="1"/>
  </sheetViews>
  <sheetFormatPr baseColWidth="10" defaultRowHeight="15" x14ac:dyDescent="0.25"/>
  <cols>
    <col min="1" max="1" width="15.42578125" bestFit="1" customWidth="1"/>
    <col min="2" max="4" width="11.42578125" style="37"/>
    <col min="5" max="6" width="11.42578125" style="37" customWidth="1"/>
    <col min="7" max="8" width="15.7109375" style="37" customWidth="1"/>
    <col min="9" max="10" width="39" style="37" customWidth="1"/>
    <col min="11" max="11" width="11.42578125" style="37" customWidth="1"/>
    <col min="12" max="13" width="12.5703125" style="37" customWidth="1"/>
    <col min="14" max="14" width="15.5703125" style="37" customWidth="1"/>
    <col min="15" max="16" width="30.140625" style="37" customWidth="1"/>
    <col min="17" max="17" width="22.140625" style="37" customWidth="1"/>
    <col min="18" max="18" width="19.28515625" style="37" bestFit="1" customWidth="1"/>
    <col min="19" max="19" width="79.5703125" style="37" bestFit="1" customWidth="1"/>
    <col min="20" max="22" width="11.42578125" style="37"/>
  </cols>
  <sheetData>
    <row r="1" spans="1:22" x14ac:dyDescent="0.25">
      <c r="A1" t="s">
        <v>668</v>
      </c>
      <c r="B1" s="14" t="s">
        <v>8</v>
      </c>
      <c r="C1" s="14" t="s">
        <v>9</v>
      </c>
      <c r="D1" s="14" t="s">
        <v>318</v>
      </c>
      <c r="E1" s="14" t="s">
        <v>18</v>
      </c>
      <c r="F1" s="121" t="s">
        <v>20</v>
      </c>
      <c r="G1" s="16" t="s">
        <v>15</v>
      </c>
      <c r="H1" s="16" t="s">
        <v>687</v>
      </c>
      <c r="I1" s="16" t="s">
        <v>704</v>
      </c>
      <c r="J1" s="16" t="s">
        <v>658</v>
      </c>
      <c r="K1" s="122" t="s">
        <v>19</v>
      </c>
      <c r="L1" s="15" t="s">
        <v>10</v>
      </c>
      <c r="M1" s="15" t="s">
        <v>688</v>
      </c>
      <c r="N1" s="15" t="s">
        <v>588</v>
      </c>
      <c r="O1" s="15" t="s">
        <v>705</v>
      </c>
      <c r="P1" s="15" t="s">
        <v>659</v>
      </c>
      <c r="Q1" s="123" t="s">
        <v>673</v>
      </c>
      <c r="R1" s="123" t="s">
        <v>669</v>
      </c>
      <c r="S1" s="123" t="s">
        <v>318</v>
      </c>
      <c r="T1" s="14" t="s">
        <v>21</v>
      </c>
      <c r="U1" s="14" t="s">
        <v>3</v>
      </c>
      <c r="V1" s="14" t="s">
        <v>23</v>
      </c>
    </row>
    <row r="2" spans="1:22" hidden="1" x14ac:dyDescent="0.25">
      <c r="A2">
        <v>1</v>
      </c>
      <c r="B2" s="37">
        <v>2000</v>
      </c>
      <c r="C2" s="37" t="s">
        <v>38</v>
      </c>
      <c r="D2" s="37" t="s">
        <v>701</v>
      </c>
      <c r="E2" s="120">
        <v>36665</v>
      </c>
      <c r="F2" s="37">
        <v>18</v>
      </c>
      <c r="G2" s="37" t="s">
        <v>60</v>
      </c>
      <c r="H2" s="37" t="s">
        <v>60</v>
      </c>
      <c r="I2" s="38" t="s">
        <v>347</v>
      </c>
      <c r="J2" s="38" t="s">
        <v>347</v>
      </c>
      <c r="K2" s="37" t="s">
        <v>584</v>
      </c>
      <c r="L2" s="37" t="s">
        <v>39</v>
      </c>
      <c r="M2" s="37" t="s">
        <v>39</v>
      </c>
      <c r="N2" s="37" t="s">
        <v>6</v>
      </c>
      <c r="O2" s="38" t="s">
        <v>343</v>
      </c>
      <c r="P2" s="38" t="s">
        <v>343</v>
      </c>
      <c r="Q2" s="37" t="str">
        <f t="shared" ref="Q2:Q33" si="0">_xlfn.CONCAT(G2,"X",L2)</f>
        <v>graellsiiXelegans</v>
      </c>
      <c r="R2" s="37" t="str">
        <f t="shared" ref="R2:R33" si="1">_xlfn.CONCAT(F2,"X",K2)</f>
        <v>18XJ48</v>
      </c>
      <c r="S2" s="38" t="str">
        <f t="shared" ref="S2:S33" si="2">_xlfn.CONCAT(D2,"-",Q2,"-",J2,"X",P2)</f>
        <v>Heterospecifics-graellsiiXelegans-LanzadaXLouro</v>
      </c>
      <c r="T2" s="37">
        <v>1</v>
      </c>
      <c r="U2" s="37">
        <v>0</v>
      </c>
      <c r="V2" s="37">
        <v>0</v>
      </c>
    </row>
    <row r="3" spans="1:22" hidden="1" x14ac:dyDescent="0.25">
      <c r="A3">
        <v>2</v>
      </c>
      <c r="B3" s="37">
        <v>2000</v>
      </c>
      <c r="C3" s="37" t="s">
        <v>38</v>
      </c>
      <c r="D3" s="37" t="s">
        <v>701</v>
      </c>
      <c r="E3" s="120">
        <v>36665</v>
      </c>
      <c r="F3" s="37">
        <v>33</v>
      </c>
      <c r="G3" s="37" t="s">
        <v>60</v>
      </c>
      <c r="H3" s="37" t="s">
        <v>60</v>
      </c>
      <c r="I3" s="38" t="s">
        <v>347</v>
      </c>
      <c r="J3" s="38" t="s">
        <v>347</v>
      </c>
      <c r="K3" s="37" t="s">
        <v>584</v>
      </c>
      <c r="L3" s="37" t="s">
        <v>39</v>
      </c>
      <c r="M3" s="37" t="s">
        <v>39</v>
      </c>
      <c r="N3" s="37" t="s">
        <v>6</v>
      </c>
      <c r="O3" s="38" t="s">
        <v>343</v>
      </c>
      <c r="P3" s="38" t="s">
        <v>343</v>
      </c>
      <c r="Q3" s="37" t="str">
        <f t="shared" si="0"/>
        <v>graellsiiXelegans</v>
      </c>
      <c r="R3" s="37" t="str">
        <f t="shared" si="1"/>
        <v>33XJ48</v>
      </c>
      <c r="S3" s="38" t="str">
        <f t="shared" si="2"/>
        <v>Heterospecifics-graellsiiXelegans-LanzadaXLouro</v>
      </c>
      <c r="T3" s="37">
        <v>1</v>
      </c>
      <c r="U3" s="37">
        <v>0</v>
      </c>
      <c r="V3" s="37">
        <v>0</v>
      </c>
    </row>
    <row r="4" spans="1:22" hidden="1" x14ac:dyDescent="0.25">
      <c r="A4">
        <v>3</v>
      </c>
      <c r="B4" s="37">
        <v>2000</v>
      </c>
      <c r="C4" s="37" t="s">
        <v>38</v>
      </c>
      <c r="D4" s="37" t="s">
        <v>701</v>
      </c>
      <c r="E4" s="120">
        <v>36665</v>
      </c>
      <c r="F4" s="37">
        <v>25</v>
      </c>
      <c r="G4" s="37" t="s">
        <v>60</v>
      </c>
      <c r="H4" s="37" t="s">
        <v>60</v>
      </c>
      <c r="I4" s="38" t="s">
        <v>347</v>
      </c>
      <c r="J4" s="38" t="s">
        <v>347</v>
      </c>
      <c r="K4" s="37" t="s">
        <v>382</v>
      </c>
      <c r="L4" s="37" t="s">
        <v>39</v>
      </c>
      <c r="M4" s="37" t="s">
        <v>39</v>
      </c>
      <c r="N4" s="37" t="s">
        <v>6</v>
      </c>
      <c r="O4" s="38" t="s">
        <v>343</v>
      </c>
      <c r="P4" s="38" t="s">
        <v>343</v>
      </c>
      <c r="Q4" s="37" t="str">
        <f t="shared" si="0"/>
        <v>graellsiiXelegans</v>
      </c>
      <c r="R4" s="37" t="str">
        <f t="shared" si="1"/>
        <v>25XH13</v>
      </c>
      <c r="S4" s="38" t="str">
        <f t="shared" si="2"/>
        <v>Heterospecifics-graellsiiXelegans-LanzadaXLouro</v>
      </c>
      <c r="T4" s="37">
        <v>1</v>
      </c>
      <c r="U4" s="37">
        <v>0</v>
      </c>
      <c r="V4" s="37">
        <v>0</v>
      </c>
    </row>
    <row r="5" spans="1:22" hidden="1" x14ac:dyDescent="0.25">
      <c r="A5">
        <v>4</v>
      </c>
      <c r="B5" s="37">
        <v>2000</v>
      </c>
      <c r="C5" s="37" t="s">
        <v>38</v>
      </c>
      <c r="D5" s="37" t="s">
        <v>701</v>
      </c>
      <c r="E5" s="120">
        <v>36665</v>
      </c>
      <c r="F5" s="37">
        <v>40</v>
      </c>
      <c r="G5" s="37" t="s">
        <v>60</v>
      </c>
      <c r="H5" s="37" t="s">
        <v>60</v>
      </c>
      <c r="I5" s="38" t="s">
        <v>347</v>
      </c>
      <c r="J5" s="38" t="s">
        <v>347</v>
      </c>
      <c r="K5" s="37" t="s">
        <v>584</v>
      </c>
      <c r="L5" s="37" t="s">
        <v>39</v>
      </c>
      <c r="M5" s="37" t="s">
        <v>39</v>
      </c>
      <c r="N5" s="37" t="s">
        <v>6</v>
      </c>
      <c r="O5" s="38" t="s">
        <v>343</v>
      </c>
      <c r="P5" s="38" t="s">
        <v>343</v>
      </c>
      <c r="Q5" s="37" t="str">
        <f t="shared" si="0"/>
        <v>graellsiiXelegans</v>
      </c>
      <c r="R5" s="37" t="str">
        <f t="shared" si="1"/>
        <v>40XJ48</v>
      </c>
      <c r="S5" s="38" t="str">
        <f t="shared" si="2"/>
        <v>Heterospecifics-graellsiiXelegans-LanzadaXLouro</v>
      </c>
      <c r="T5" s="37">
        <v>1</v>
      </c>
      <c r="U5" s="37">
        <v>0</v>
      </c>
      <c r="V5" s="37">
        <v>0</v>
      </c>
    </row>
    <row r="6" spans="1:22" hidden="1" x14ac:dyDescent="0.25">
      <c r="A6">
        <v>5</v>
      </c>
      <c r="B6" s="37">
        <v>2000</v>
      </c>
      <c r="C6" s="37" t="s">
        <v>38</v>
      </c>
      <c r="D6" s="37" t="s">
        <v>701</v>
      </c>
      <c r="E6" s="120">
        <v>36665</v>
      </c>
      <c r="F6" s="37">
        <v>22</v>
      </c>
      <c r="G6" s="37" t="s">
        <v>60</v>
      </c>
      <c r="H6" s="37" t="s">
        <v>60</v>
      </c>
      <c r="I6" s="38" t="s">
        <v>347</v>
      </c>
      <c r="J6" s="38" t="s">
        <v>347</v>
      </c>
      <c r="K6" s="37" t="s">
        <v>584</v>
      </c>
      <c r="L6" s="37" t="s">
        <v>39</v>
      </c>
      <c r="M6" s="37" t="s">
        <v>39</v>
      </c>
      <c r="N6" s="37" t="s">
        <v>6</v>
      </c>
      <c r="O6" s="38" t="s">
        <v>343</v>
      </c>
      <c r="P6" s="38" t="s">
        <v>343</v>
      </c>
      <c r="Q6" s="37" t="str">
        <f t="shared" si="0"/>
        <v>graellsiiXelegans</v>
      </c>
      <c r="R6" s="37" t="str">
        <f t="shared" si="1"/>
        <v>22XJ48</v>
      </c>
      <c r="S6" s="38" t="str">
        <f t="shared" si="2"/>
        <v>Heterospecifics-graellsiiXelegans-LanzadaXLouro</v>
      </c>
      <c r="T6" s="37">
        <v>2</v>
      </c>
      <c r="U6" s="37">
        <v>0</v>
      </c>
      <c r="V6" s="37">
        <v>0</v>
      </c>
    </row>
    <row r="7" spans="1:22" hidden="1" x14ac:dyDescent="0.25">
      <c r="A7">
        <v>6</v>
      </c>
      <c r="B7" s="37">
        <v>2000</v>
      </c>
      <c r="C7" s="37" t="s">
        <v>38</v>
      </c>
      <c r="D7" s="37" t="s">
        <v>701</v>
      </c>
      <c r="E7" s="120">
        <v>36665</v>
      </c>
      <c r="F7" s="37">
        <v>34</v>
      </c>
      <c r="G7" s="37" t="s">
        <v>60</v>
      </c>
      <c r="H7" s="37" t="s">
        <v>60</v>
      </c>
      <c r="I7" s="38" t="s">
        <v>347</v>
      </c>
      <c r="J7" s="38" t="s">
        <v>347</v>
      </c>
      <c r="K7" s="37" t="s">
        <v>382</v>
      </c>
      <c r="L7" s="37" t="s">
        <v>39</v>
      </c>
      <c r="M7" s="37" t="s">
        <v>39</v>
      </c>
      <c r="N7" s="37" t="s">
        <v>6</v>
      </c>
      <c r="O7" s="38" t="s">
        <v>343</v>
      </c>
      <c r="P7" s="38" t="s">
        <v>343</v>
      </c>
      <c r="Q7" s="37" t="str">
        <f t="shared" si="0"/>
        <v>graellsiiXelegans</v>
      </c>
      <c r="R7" s="37" t="str">
        <f t="shared" si="1"/>
        <v>34XH13</v>
      </c>
      <c r="S7" s="38" t="str">
        <f t="shared" si="2"/>
        <v>Heterospecifics-graellsiiXelegans-LanzadaXLouro</v>
      </c>
      <c r="T7" s="37">
        <v>1</v>
      </c>
      <c r="U7" s="37">
        <v>0</v>
      </c>
      <c r="V7" s="37">
        <v>0</v>
      </c>
    </row>
    <row r="8" spans="1:22" hidden="1" x14ac:dyDescent="0.25">
      <c r="A8">
        <v>7</v>
      </c>
      <c r="B8" s="37">
        <v>2000</v>
      </c>
      <c r="C8" s="37" t="s">
        <v>38</v>
      </c>
      <c r="D8" s="37" t="s">
        <v>701</v>
      </c>
      <c r="E8" s="120">
        <v>36665</v>
      </c>
      <c r="F8" s="37">
        <v>33</v>
      </c>
      <c r="G8" s="37" t="s">
        <v>60</v>
      </c>
      <c r="H8" s="37" t="s">
        <v>60</v>
      </c>
      <c r="I8" s="38" t="s">
        <v>347</v>
      </c>
      <c r="J8" s="38" t="s">
        <v>347</v>
      </c>
      <c r="K8" s="37" t="s">
        <v>585</v>
      </c>
      <c r="L8" s="37" t="s">
        <v>39</v>
      </c>
      <c r="M8" s="37" t="s">
        <v>39</v>
      </c>
      <c r="N8" s="37" t="s">
        <v>6</v>
      </c>
      <c r="O8" s="38" t="s">
        <v>343</v>
      </c>
      <c r="P8" s="38" t="s">
        <v>343</v>
      </c>
      <c r="Q8" s="37" t="str">
        <f t="shared" si="0"/>
        <v>graellsiiXelegans</v>
      </c>
      <c r="R8" s="37" t="str">
        <f t="shared" si="1"/>
        <v>33XJ51</v>
      </c>
      <c r="S8" s="38" t="str">
        <f t="shared" si="2"/>
        <v>Heterospecifics-graellsiiXelegans-LanzadaXLouro</v>
      </c>
      <c r="T8" s="37">
        <v>1</v>
      </c>
      <c r="U8" s="37">
        <v>0</v>
      </c>
      <c r="V8" s="37">
        <v>0</v>
      </c>
    </row>
    <row r="9" spans="1:22" hidden="1" x14ac:dyDescent="0.25">
      <c r="A9">
        <v>8</v>
      </c>
      <c r="B9" s="37">
        <v>2000</v>
      </c>
      <c r="C9" s="37" t="s">
        <v>38</v>
      </c>
      <c r="D9" s="37" t="s">
        <v>701</v>
      </c>
      <c r="E9" s="120">
        <v>36665</v>
      </c>
      <c r="F9" s="37">
        <v>21</v>
      </c>
      <c r="G9" s="37" t="s">
        <v>60</v>
      </c>
      <c r="H9" s="37" t="s">
        <v>60</v>
      </c>
      <c r="I9" s="38" t="s">
        <v>347</v>
      </c>
      <c r="J9" s="38" t="s">
        <v>347</v>
      </c>
      <c r="K9" s="37" t="s">
        <v>586</v>
      </c>
      <c r="L9" s="37" t="s">
        <v>39</v>
      </c>
      <c r="M9" s="37" t="s">
        <v>39</v>
      </c>
      <c r="N9" s="37" t="s">
        <v>6</v>
      </c>
      <c r="O9" s="38" t="s">
        <v>343</v>
      </c>
      <c r="P9" s="38" t="s">
        <v>343</v>
      </c>
      <c r="Q9" s="37" t="str">
        <f t="shared" si="0"/>
        <v>graellsiiXelegans</v>
      </c>
      <c r="R9" s="37" t="str">
        <f t="shared" si="1"/>
        <v>21XJ44</v>
      </c>
      <c r="S9" s="38" t="str">
        <f t="shared" si="2"/>
        <v>Heterospecifics-graellsiiXelegans-LanzadaXLouro</v>
      </c>
      <c r="T9" s="37">
        <v>1</v>
      </c>
      <c r="U9" s="37">
        <v>0</v>
      </c>
      <c r="V9" s="37">
        <v>0</v>
      </c>
    </row>
    <row r="10" spans="1:22" hidden="1" x14ac:dyDescent="0.25">
      <c r="A10">
        <v>9</v>
      </c>
      <c r="B10" s="37">
        <v>2000</v>
      </c>
      <c r="C10" s="37" t="s">
        <v>38</v>
      </c>
      <c r="D10" s="37" t="s">
        <v>701</v>
      </c>
      <c r="E10" s="120">
        <v>36665</v>
      </c>
      <c r="F10" s="37">
        <v>42</v>
      </c>
      <c r="G10" s="37" t="s">
        <v>60</v>
      </c>
      <c r="H10" s="37" t="s">
        <v>60</v>
      </c>
      <c r="I10" s="38" t="s">
        <v>347</v>
      </c>
      <c r="J10" s="38" t="s">
        <v>347</v>
      </c>
      <c r="K10" s="37" t="s">
        <v>587</v>
      </c>
      <c r="L10" s="37" t="s">
        <v>39</v>
      </c>
      <c r="M10" s="37" t="s">
        <v>39</v>
      </c>
      <c r="N10" s="37" t="s">
        <v>6</v>
      </c>
      <c r="O10" s="38" t="s">
        <v>343</v>
      </c>
      <c r="P10" s="38" t="s">
        <v>343</v>
      </c>
      <c r="Q10" s="37" t="str">
        <f t="shared" si="0"/>
        <v>graellsiiXelegans</v>
      </c>
      <c r="R10" s="37" t="str">
        <f t="shared" si="1"/>
        <v>42XJ30</v>
      </c>
      <c r="S10" s="38" t="str">
        <f t="shared" si="2"/>
        <v>Heterospecifics-graellsiiXelegans-LanzadaXLouro</v>
      </c>
      <c r="T10" s="37">
        <v>1</v>
      </c>
      <c r="U10" s="37">
        <v>0</v>
      </c>
      <c r="V10" s="37">
        <v>0</v>
      </c>
    </row>
    <row r="11" spans="1:22" hidden="1" x14ac:dyDescent="0.25">
      <c r="A11">
        <v>10</v>
      </c>
      <c r="B11" s="37">
        <v>2000</v>
      </c>
      <c r="C11" s="37" t="s">
        <v>38</v>
      </c>
      <c r="D11" s="37" t="s">
        <v>701</v>
      </c>
      <c r="E11" s="120">
        <v>36665</v>
      </c>
      <c r="F11" s="37">
        <v>18</v>
      </c>
      <c r="G11" s="37" t="s">
        <v>60</v>
      </c>
      <c r="H11" s="37" t="s">
        <v>60</v>
      </c>
      <c r="I11" s="38" t="s">
        <v>347</v>
      </c>
      <c r="J11" s="38" t="s">
        <v>347</v>
      </c>
      <c r="K11" s="37" t="s">
        <v>586</v>
      </c>
      <c r="L11" s="37" t="s">
        <v>39</v>
      </c>
      <c r="M11" s="37" t="s">
        <v>39</v>
      </c>
      <c r="N11" s="37" t="s">
        <v>6</v>
      </c>
      <c r="O11" s="38" t="s">
        <v>343</v>
      </c>
      <c r="P11" s="38" t="s">
        <v>343</v>
      </c>
      <c r="Q11" s="37" t="str">
        <f t="shared" si="0"/>
        <v>graellsiiXelegans</v>
      </c>
      <c r="R11" s="37" t="str">
        <f t="shared" si="1"/>
        <v>18XJ44</v>
      </c>
      <c r="S11" s="38" t="str">
        <f t="shared" si="2"/>
        <v>Heterospecifics-graellsiiXelegans-LanzadaXLouro</v>
      </c>
      <c r="T11" s="37">
        <v>1</v>
      </c>
      <c r="U11" s="37">
        <v>0</v>
      </c>
      <c r="V11" s="37">
        <v>0</v>
      </c>
    </row>
    <row r="12" spans="1:22" hidden="1" x14ac:dyDescent="0.25">
      <c r="A12">
        <v>11</v>
      </c>
      <c r="B12" s="37">
        <v>2000</v>
      </c>
      <c r="C12" s="37" t="s">
        <v>38</v>
      </c>
      <c r="D12" s="37" t="s">
        <v>701</v>
      </c>
      <c r="E12" s="120">
        <v>36665</v>
      </c>
      <c r="F12" s="37">
        <v>33</v>
      </c>
      <c r="G12" s="37" t="s">
        <v>60</v>
      </c>
      <c r="H12" s="37" t="s">
        <v>60</v>
      </c>
      <c r="I12" s="38" t="s">
        <v>347</v>
      </c>
      <c r="J12" s="38" t="s">
        <v>347</v>
      </c>
      <c r="K12" s="37" t="s">
        <v>382</v>
      </c>
      <c r="L12" s="37" t="s">
        <v>39</v>
      </c>
      <c r="M12" s="37" t="s">
        <v>39</v>
      </c>
      <c r="N12" s="37" t="s">
        <v>6</v>
      </c>
      <c r="O12" s="38" t="s">
        <v>343</v>
      </c>
      <c r="P12" s="38" t="s">
        <v>343</v>
      </c>
      <c r="Q12" s="37" t="str">
        <f t="shared" si="0"/>
        <v>graellsiiXelegans</v>
      </c>
      <c r="R12" s="37" t="str">
        <f t="shared" si="1"/>
        <v>33XH13</v>
      </c>
      <c r="S12" s="38" t="str">
        <f t="shared" si="2"/>
        <v>Heterospecifics-graellsiiXelegans-LanzadaXLouro</v>
      </c>
      <c r="T12" s="37">
        <v>1</v>
      </c>
      <c r="U12" s="37">
        <v>0</v>
      </c>
      <c r="V12" s="37">
        <v>0</v>
      </c>
    </row>
    <row r="13" spans="1:22" hidden="1" x14ac:dyDescent="0.25">
      <c r="A13">
        <v>12</v>
      </c>
      <c r="B13" s="37">
        <v>2000</v>
      </c>
      <c r="C13" s="37" t="s">
        <v>38</v>
      </c>
      <c r="D13" s="37" t="s">
        <v>701</v>
      </c>
      <c r="E13" s="120">
        <v>36665</v>
      </c>
      <c r="F13" s="37" t="s">
        <v>589</v>
      </c>
      <c r="G13" s="37" t="s">
        <v>39</v>
      </c>
      <c r="H13" s="37" t="s">
        <v>39</v>
      </c>
      <c r="I13" s="38" t="s">
        <v>343</v>
      </c>
      <c r="J13" s="38" t="s">
        <v>343</v>
      </c>
      <c r="K13" s="37">
        <v>47</v>
      </c>
      <c r="L13" s="37" t="s">
        <v>60</v>
      </c>
      <c r="M13" s="37" t="s">
        <v>60</v>
      </c>
      <c r="N13" s="37" t="s">
        <v>41</v>
      </c>
      <c r="O13" s="38" t="s">
        <v>347</v>
      </c>
      <c r="P13" s="38" t="s">
        <v>347</v>
      </c>
      <c r="Q13" s="37" t="str">
        <f t="shared" si="0"/>
        <v>elegansXgraellsii</v>
      </c>
      <c r="R13" s="37" t="str">
        <f t="shared" si="1"/>
        <v>J49X47</v>
      </c>
      <c r="S13" s="38" t="str">
        <f t="shared" si="2"/>
        <v>Heterospecifics-elegansXgraellsii-LouroXLanzada</v>
      </c>
      <c r="T13" s="37">
        <v>1</v>
      </c>
      <c r="U13" s="37">
        <v>1</v>
      </c>
      <c r="V13" s="37">
        <v>1</v>
      </c>
    </row>
    <row r="14" spans="1:22" hidden="1" x14ac:dyDescent="0.25">
      <c r="A14">
        <v>13</v>
      </c>
      <c r="B14" s="37">
        <v>2000</v>
      </c>
      <c r="C14" s="37" t="s">
        <v>38</v>
      </c>
      <c r="D14" s="37" t="s">
        <v>701</v>
      </c>
      <c r="E14" s="120">
        <v>36665</v>
      </c>
      <c r="F14" s="37" t="s">
        <v>590</v>
      </c>
      <c r="G14" s="37" t="s">
        <v>39</v>
      </c>
      <c r="H14" s="37" t="s">
        <v>39</v>
      </c>
      <c r="I14" s="38" t="s">
        <v>343</v>
      </c>
      <c r="J14" s="38" t="s">
        <v>343</v>
      </c>
      <c r="K14" s="37">
        <v>41</v>
      </c>
      <c r="L14" s="37" t="s">
        <v>60</v>
      </c>
      <c r="M14" s="37" t="s">
        <v>60</v>
      </c>
      <c r="N14" s="37" t="s">
        <v>43</v>
      </c>
      <c r="O14" s="38" t="s">
        <v>347</v>
      </c>
      <c r="P14" s="38" t="s">
        <v>347</v>
      </c>
      <c r="Q14" s="37" t="str">
        <f t="shared" si="0"/>
        <v>elegansXgraellsii</v>
      </c>
      <c r="R14" s="37" t="str">
        <f t="shared" si="1"/>
        <v>H11X41</v>
      </c>
      <c r="S14" s="38" t="str">
        <f t="shared" si="2"/>
        <v>Heterospecifics-elegansXgraellsii-LouroXLanzada</v>
      </c>
      <c r="T14" s="37">
        <v>1</v>
      </c>
      <c r="U14" s="37">
        <v>1</v>
      </c>
      <c r="V14" s="37">
        <v>1</v>
      </c>
    </row>
    <row r="15" spans="1:22" hidden="1" x14ac:dyDescent="0.25">
      <c r="A15">
        <v>14</v>
      </c>
      <c r="B15" s="37">
        <v>2000</v>
      </c>
      <c r="C15" s="37" t="s">
        <v>38</v>
      </c>
      <c r="D15" s="37" t="s">
        <v>701</v>
      </c>
      <c r="E15" s="120">
        <v>36665</v>
      </c>
      <c r="F15" s="37" t="s">
        <v>591</v>
      </c>
      <c r="G15" s="37" t="s">
        <v>39</v>
      </c>
      <c r="H15" s="37" t="s">
        <v>39</v>
      </c>
      <c r="I15" s="38" t="s">
        <v>343</v>
      </c>
      <c r="J15" s="38" t="s">
        <v>343</v>
      </c>
      <c r="K15" s="37">
        <v>46</v>
      </c>
      <c r="L15" s="37" t="s">
        <v>60</v>
      </c>
      <c r="M15" s="37" t="s">
        <v>60</v>
      </c>
      <c r="N15" s="37" t="s">
        <v>41</v>
      </c>
      <c r="O15" s="38" t="s">
        <v>347</v>
      </c>
      <c r="P15" s="38" t="s">
        <v>347</v>
      </c>
      <c r="Q15" s="37" t="str">
        <f t="shared" si="0"/>
        <v>elegansXgraellsii</v>
      </c>
      <c r="R15" s="37" t="str">
        <f t="shared" si="1"/>
        <v>K33X46</v>
      </c>
      <c r="S15" s="38" t="str">
        <f t="shared" si="2"/>
        <v>Heterospecifics-elegansXgraellsii-LouroXLanzada</v>
      </c>
      <c r="T15" s="37">
        <v>1</v>
      </c>
      <c r="U15" s="37">
        <v>1</v>
      </c>
      <c r="V15" s="37">
        <v>0</v>
      </c>
    </row>
    <row r="16" spans="1:22" hidden="1" x14ac:dyDescent="0.25">
      <c r="A16">
        <v>15</v>
      </c>
      <c r="B16" s="37">
        <v>2000</v>
      </c>
      <c r="C16" s="37" t="s">
        <v>38</v>
      </c>
      <c r="D16" s="37" t="s">
        <v>701</v>
      </c>
      <c r="E16" s="120">
        <v>36665</v>
      </c>
      <c r="F16" s="37" t="s">
        <v>592</v>
      </c>
      <c r="G16" s="37" t="s">
        <v>39</v>
      </c>
      <c r="H16" s="37" t="s">
        <v>39</v>
      </c>
      <c r="I16" s="38" t="s">
        <v>343</v>
      </c>
      <c r="J16" s="38" t="s">
        <v>343</v>
      </c>
      <c r="K16" s="37">
        <v>46</v>
      </c>
      <c r="L16" s="37" t="s">
        <v>60</v>
      </c>
      <c r="M16" s="37" t="s">
        <v>60</v>
      </c>
      <c r="N16" s="37" t="s">
        <v>41</v>
      </c>
      <c r="O16" s="38" t="s">
        <v>347</v>
      </c>
      <c r="P16" s="38" t="s">
        <v>347</v>
      </c>
      <c r="Q16" s="37" t="str">
        <f t="shared" si="0"/>
        <v>elegansXgraellsii</v>
      </c>
      <c r="R16" s="37" t="str">
        <f t="shared" si="1"/>
        <v>H14X46</v>
      </c>
      <c r="S16" s="38" t="str">
        <f t="shared" si="2"/>
        <v>Heterospecifics-elegansXgraellsii-LouroXLanzada</v>
      </c>
      <c r="T16" s="37">
        <v>1</v>
      </c>
      <c r="U16" s="37">
        <v>1</v>
      </c>
      <c r="V16" s="37">
        <v>1</v>
      </c>
    </row>
    <row r="17" spans="1:22" hidden="1" x14ac:dyDescent="0.25">
      <c r="A17">
        <v>16</v>
      </c>
      <c r="B17" s="37">
        <v>2000</v>
      </c>
      <c r="C17" s="37" t="s">
        <v>38</v>
      </c>
      <c r="D17" s="37" t="s">
        <v>701</v>
      </c>
      <c r="E17" s="120">
        <v>36665</v>
      </c>
      <c r="F17" s="37" t="s">
        <v>593</v>
      </c>
      <c r="G17" s="37" t="s">
        <v>39</v>
      </c>
      <c r="H17" s="37" t="s">
        <v>39</v>
      </c>
      <c r="I17" s="38" t="s">
        <v>343</v>
      </c>
      <c r="J17" s="38" t="s">
        <v>343</v>
      </c>
      <c r="K17" s="37">
        <v>26</v>
      </c>
      <c r="L17" s="37" t="s">
        <v>60</v>
      </c>
      <c r="M17" s="37" t="s">
        <v>60</v>
      </c>
      <c r="N17" s="37" t="s">
        <v>6</v>
      </c>
      <c r="O17" s="38" t="s">
        <v>347</v>
      </c>
      <c r="P17" s="38" t="s">
        <v>347</v>
      </c>
      <c r="Q17" s="37" t="str">
        <f t="shared" si="0"/>
        <v>elegansXgraellsii</v>
      </c>
      <c r="R17" s="37" t="str">
        <f t="shared" si="1"/>
        <v>K13X26</v>
      </c>
      <c r="S17" s="38" t="str">
        <f t="shared" si="2"/>
        <v>Heterospecifics-elegansXgraellsii-LouroXLanzada</v>
      </c>
      <c r="T17" s="37">
        <v>1</v>
      </c>
      <c r="U17" s="37">
        <v>1</v>
      </c>
      <c r="V17" s="37">
        <v>0</v>
      </c>
    </row>
    <row r="18" spans="1:22" hidden="1" x14ac:dyDescent="0.25">
      <c r="A18">
        <v>17</v>
      </c>
      <c r="B18" s="37">
        <v>2000</v>
      </c>
      <c r="C18" s="37" t="s">
        <v>38</v>
      </c>
      <c r="D18" s="37" t="s">
        <v>701</v>
      </c>
      <c r="E18" s="120">
        <v>36665</v>
      </c>
      <c r="F18" s="37" t="s">
        <v>594</v>
      </c>
      <c r="G18" s="37" t="s">
        <v>39</v>
      </c>
      <c r="H18" s="37" t="s">
        <v>39</v>
      </c>
      <c r="I18" s="38" t="s">
        <v>343</v>
      </c>
      <c r="J18" s="38" t="s">
        <v>343</v>
      </c>
      <c r="K18" s="37">
        <v>31</v>
      </c>
      <c r="L18" s="37" t="s">
        <v>60</v>
      </c>
      <c r="M18" s="37" t="s">
        <v>60</v>
      </c>
      <c r="N18" s="37" t="s">
        <v>41</v>
      </c>
      <c r="O18" s="38" t="s">
        <v>347</v>
      </c>
      <c r="P18" s="38" t="s">
        <v>347</v>
      </c>
      <c r="Q18" s="37" t="str">
        <f t="shared" si="0"/>
        <v>elegansXgraellsii</v>
      </c>
      <c r="R18" s="37" t="str">
        <f t="shared" si="1"/>
        <v>L39X31</v>
      </c>
      <c r="S18" s="38" t="str">
        <f t="shared" si="2"/>
        <v>Heterospecifics-elegansXgraellsii-LouroXLanzada</v>
      </c>
      <c r="T18" s="37">
        <v>1</v>
      </c>
      <c r="U18" s="37">
        <v>1</v>
      </c>
      <c r="V18" s="37">
        <v>1</v>
      </c>
    </row>
    <row r="19" spans="1:22" hidden="1" x14ac:dyDescent="0.25">
      <c r="A19">
        <v>18</v>
      </c>
      <c r="B19" s="37">
        <v>2000</v>
      </c>
      <c r="C19" s="37" t="s">
        <v>38</v>
      </c>
      <c r="D19" s="37" t="s">
        <v>701</v>
      </c>
      <c r="E19" s="120">
        <v>36665</v>
      </c>
      <c r="F19" s="37" t="s">
        <v>595</v>
      </c>
      <c r="G19" s="37" t="s">
        <v>39</v>
      </c>
      <c r="H19" s="37" t="s">
        <v>39</v>
      </c>
      <c r="I19" s="38" t="s">
        <v>343</v>
      </c>
      <c r="J19" s="38" t="s">
        <v>343</v>
      </c>
      <c r="K19" s="37">
        <v>43</v>
      </c>
      <c r="L19" s="37" t="s">
        <v>60</v>
      </c>
      <c r="M19" s="37" t="s">
        <v>60</v>
      </c>
      <c r="N19" s="37" t="s">
        <v>41</v>
      </c>
      <c r="O19" s="38" t="s">
        <v>347</v>
      </c>
      <c r="P19" s="38" t="s">
        <v>347</v>
      </c>
      <c r="Q19" s="37" t="str">
        <f t="shared" si="0"/>
        <v>elegansXgraellsii</v>
      </c>
      <c r="R19" s="37" t="str">
        <f t="shared" si="1"/>
        <v>B10X43</v>
      </c>
      <c r="S19" s="38" t="str">
        <f t="shared" si="2"/>
        <v>Heterospecifics-elegansXgraellsii-LouroXLanzada</v>
      </c>
      <c r="T19" s="37">
        <v>1</v>
      </c>
      <c r="U19" s="37">
        <v>1</v>
      </c>
      <c r="V19" s="37">
        <v>1</v>
      </c>
    </row>
    <row r="20" spans="1:22" hidden="1" x14ac:dyDescent="0.25">
      <c r="A20">
        <v>19</v>
      </c>
      <c r="B20" s="37">
        <v>2000</v>
      </c>
      <c r="C20" s="37" t="s">
        <v>46</v>
      </c>
      <c r="D20" s="37" t="s">
        <v>699</v>
      </c>
      <c r="E20" s="120">
        <v>36705</v>
      </c>
      <c r="F20" s="37" t="s">
        <v>596</v>
      </c>
      <c r="G20" s="37" t="s">
        <v>178</v>
      </c>
      <c r="H20" s="37" t="s">
        <v>678</v>
      </c>
      <c r="I20" s="38" t="s">
        <v>689</v>
      </c>
      <c r="J20" s="38" t="s">
        <v>689</v>
      </c>
      <c r="K20" s="37" t="s">
        <v>597</v>
      </c>
      <c r="L20" s="37" t="s">
        <v>178</v>
      </c>
      <c r="M20" s="37" t="s">
        <v>678</v>
      </c>
      <c r="N20" s="37" t="s">
        <v>6</v>
      </c>
      <c r="O20" s="38" t="s">
        <v>689</v>
      </c>
      <c r="P20" s="38" t="s">
        <v>689</v>
      </c>
      <c r="Q20" s="37" t="str">
        <f t="shared" si="0"/>
        <v>hybridXhybrid</v>
      </c>
      <c r="R20" s="37" t="str">
        <f t="shared" si="1"/>
        <v>HA3XHA2</v>
      </c>
      <c r="S20" s="38" t="str">
        <f t="shared" si="2"/>
        <v>Postzygotics-hybridXhybrid-(H:LouroXCenteans)X(H:LouroXCenteans)</v>
      </c>
      <c r="T20" s="37">
        <v>2</v>
      </c>
      <c r="U20" s="37">
        <v>0</v>
      </c>
      <c r="V20" s="37">
        <v>0</v>
      </c>
    </row>
    <row r="21" spans="1:22" hidden="1" x14ac:dyDescent="0.25">
      <c r="A21">
        <v>20</v>
      </c>
      <c r="B21" s="37">
        <v>2000</v>
      </c>
      <c r="C21" s="37" t="s">
        <v>46</v>
      </c>
      <c r="D21" s="37" t="s">
        <v>699</v>
      </c>
      <c r="E21" s="120">
        <v>36705</v>
      </c>
      <c r="F21" s="37" t="s">
        <v>598</v>
      </c>
      <c r="G21" s="37" t="s">
        <v>178</v>
      </c>
      <c r="H21" s="37" t="s">
        <v>678</v>
      </c>
      <c r="I21" s="38" t="s">
        <v>689</v>
      </c>
      <c r="J21" s="38" t="s">
        <v>689</v>
      </c>
      <c r="K21" s="37" t="s">
        <v>597</v>
      </c>
      <c r="L21" s="37" t="s">
        <v>178</v>
      </c>
      <c r="M21" s="37" t="s">
        <v>678</v>
      </c>
      <c r="N21" s="37" t="s">
        <v>6</v>
      </c>
      <c r="O21" s="38" t="s">
        <v>689</v>
      </c>
      <c r="P21" s="38" t="s">
        <v>689</v>
      </c>
      <c r="Q21" s="37" t="str">
        <f t="shared" si="0"/>
        <v>hybridXhybrid</v>
      </c>
      <c r="R21" s="37" t="str">
        <f t="shared" si="1"/>
        <v>HB2XHA2</v>
      </c>
      <c r="S21" s="38" t="str">
        <f t="shared" si="2"/>
        <v>Postzygotics-hybridXhybrid-(H:LouroXCenteans)X(H:LouroXCenteans)</v>
      </c>
      <c r="T21" s="37">
        <v>2</v>
      </c>
      <c r="U21" s="37">
        <v>0</v>
      </c>
      <c r="V21" s="37">
        <v>0</v>
      </c>
    </row>
    <row r="22" spans="1:22" hidden="1" x14ac:dyDescent="0.25">
      <c r="A22">
        <v>21</v>
      </c>
      <c r="B22" s="37">
        <v>2000</v>
      </c>
      <c r="C22" s="37" t="s">
        <v>46</v>
      </c>
      <c r="D22" s="37" t="s">
        <v>699</v>
      </c>
      <c r="E22" s="120">
        <v>36705</v>
      </c>
      <c r="F22" s="37" t="s">
        <v>599</v>
      </c>
      <c r="G22" s="37" t="s">
        <v>178</v>
      </c>
      <c r="H22" s="37" t="s">
        <v>678</v>
      </c>
      <c r="I22" s="38" t="s">
        <v>689</v>
      </c>
      <c r="J22" s="38" t="s">
        <v>689</v>
      </c>
      <c r="K22" s="37" t="s">
        <v>597</v>
      </c>
      <c r="L22" s="37" t="s">
        <v>178</v>
      </c>
      <c r="M22" s="37" t="s">
        <v>678</v>
      </c>
      <c r="N22" s="37" t="s">
        <v>6</v>
      </c>
      <c r="O22" s="38" t="s">
        <v>689</v>
      </c>
      <c r="P22" s="38" t="s">
        <v>689</v>
      </c>
      <c r="Q22" s="37" t="str">
        <f t="shared" si="0"/>
        <v>hybridXhybrid</v>
      </c>
      <c r="R22" s="37" t="str">
        <f t="shared" si="1"/>
        <v>HA4XHA2</v>
      </c>
      <c r="S22" s="38" t="str">
        <f t="shared" si="2"/>
        <v>Postzygotics-hybridXhybrid-(H:LouroXCenteans)X(H:LouroXCenteans)</v>
      </c>
      <c r="T22" s="37">
        <v>1</v>
      </c>
      <c r="U22" s="37">
        <v>0</v>
      </c>
      <c r="V22" s="37">
        <v>0</v>
      </c>
    </row>
    <row r="23" spans="1:22" hidden="1" x14ac:dyDescent="0.25">
      <c r="A23">
        <v>22</v>
      </c>
      <c r="B23" s="37">
        <v>2000</v>
      </c>
      <c r="C23" s="37" t="s">
        <v>46</v>
      </c>
      <c r="D23" s="37" t="s">
        <v>699</v>
      </c>
      <c r="E23" s="120">
        <v>36705</v>
      </c>
      <c r="F23" s="37" t="s">
        <v>599</v>
      </c>
      <c r="G23" s="37" t="s">
        <v>178</v>
      </c>
      <c r="H23" s="37" t="s">
        <v>678</v>
      </c>
      <c r="I23" s="38" t="s">
        <v>689</v>
      </c>
      <c r="J23" s="38" t="s">
        <v>689</v>
      </c>
      <c r="K23" s="37">
        <v>140</v>
      </c>
      <c r="L23" s="37" t="s">
        <v>60</v>
      </c>
      <c r="M23" s="37" t="s">
        <v>60</v>
      </c>
      <c r="N23" s="37" t="s">
        <v>48</v>
      </c>
      <c r="O23" s="38" t="s">
        <v>347</v>
      </c>
      <c r="P23" s="38" t="s">
        <v>706</v>
      </c>
      <c r="Q23" s="37" t="str">
        <f t="shared" si="0"/>
        <v>hybridXgraellsii</v>
      </c>
      <c r="R23" s="37" t="str">
        <f t="shared" si="1"/>
        <v>HA4X140</v>
      </c>
      <c r="S23" s="38" t="str">
        <f t="shared" si="2"/>
        <v>Postzygotics-hybridXgraellsii-(H:LouroXCenteans)XSymGra</v>
      </c>
      <c r="T23" s="37">
        <v>1</v>
      </c>
      <c r="U23" s="37">
        <v>1</v>
      </c>
      <c r="V23" s="37">
        <v>0</v>
      </c>
    </row>
    <row r="24" spans="1:22" hidden="1" x14ac:dyDescent="0.25">
      <c r="A24">
        <v>23</v>
      </c>
      <c r="B24" s="37">
        <v>2000</v>
      </c>
      <c r="C24" s="37" t="s">
        <v>46</v>
      </c>
      <c r="D24" s="37" t="s">
        <v>699</v>
      </c>
      <c r="E24" s="120">
        <v>36705</v>
      </c>
      <c r="F24" s="37" t="s">
        <v>600</v>
      </c>
      <c r="G24" s="37" t="s">
        <v>178</v>
      </c>
      <c r="H24" s="37" t="s">
        <v>678</v>
      </c>
      <c r="I24" s="38" t="s">
        <v>689</v>
      </c>
      <c r="J24" s="38" t="s">
        <v>689</v>
      </c>
      <c r="K24" s="37" t="s">
        <v>597</v>
      </c>
      <c r="L24" s="37" t="s">
        <v>178</v>
      </c>
      <c r="M24" s="37" t="s">
        <v>678</v>
      </c>
      <c r="N24" s="37" t="s">
        <v>6</v>
      </c>
      <c r="O24" s="38" t="s">
        <v>689</v>
      </c>
      <c r="P24" s="38" t="s">
        <v>689</v>
      </c>
      <c r="Q24" s="37" t="str">
        <f t="shared" si="0"/>
        <v>hybridXhybrid</v>
      </c>
      <c r="R24" s="37" t="str">
        <f t="shared" si="1"/>
        <v>HA6XHA2</v>
      </c>
      <c r="S24" s="38" t="str">
        <f t="shared" si="2"/>
        <v>Postzygotics-hybridXhybrid-(H:LouroXCenteans)X(H:LouroXCenteans)</v>
      </c>
      <c r="T24" s="37">
        <v>1</v>
      </c>
      <c r="U24" s="37">
        <v>0</v>
      </c>
      <c r="V24" s="37">
        <v>0</v>
      </c>
    </row>
    <row r="25" spans="1:22" hidden="1" x14ac:dyDescent="0.25">
      <c r="A25">
        <v>24</v>
      </c>
      <c r="B25" s="37">
        <v>2000</v>
      </c>
      <c r="C25" s="37" t="s">
        <v>46</v>
      </c>
      <c r="D25" s="37" t="s">
        <v>699</v>
      </c>
      <c r="E25" s="120">
        <v>36705</v>
      </c>
      <c r="F25" s="37" t="s">
        <v>598</v>
      </c>
      <c r="G25" s="37" t="s">
        <v>178</v>
      </c>
      <c r="H25" s="37" t="s">
        <v>678</v>
      </c>
      <c r="I25" s="38" t="s">
        <v>689</v>
      </c>
      <c r="J25" s="38" t="s">
        <v>689</v>
      </c>
      <c r="K25" s="37">
        <v>141</v>
      </c>
      <c r="L25" s="37" t="s">
        <v>60</v>
      </c>
      <c r="M25" s="37" t="s">
        <v>60</v>
      </c>
      <c r="N25" s="37" t="s">
        <v>41</v>
      </c>
      <c r="O25" s="38" t="s">
        <v>347</v>
      </c>
      <c r="P25" s="38" t="s">
        <v>706</v>
      </c>
      <c r="Q25" s="37" t="str">
        <f t="shared" si="0"/>
        <v>hybridXgraellsii</v>
      </c>
      <c r="R25" s="37" t="str">
        <f t="shared" si="1"/>
        <v>HB2X141</v>
      </c>
      <c r="S25" s="38" t="str">
        <f t="shared" si="2"/>
        <v>Postzygotics-hybridXgraellsii-(H:LouroXCenteans)XSymGra</v>
      </c>
      <c r="T25" s="37">
        <v>1</v>
      </c>
      <c r="U25" s="37">
        <v>1</v>
      </c>
      <c r="V25" s="37">
        <v>0</v>
      </c>
    </row>
    <row r="26" spans="1:22" hidden="1" x14ac:dyDescent="0.25">
      <c r="A26">
        <v>25</v>
      </c>
      <c r="B26" s="37">
        <v>2000</v>
      </c>
      <c r="C26" s="37" t="s">
        <v>46</v>
      </c>
      <c r="D26" s="37" t="s">
        <v>699</v>
      </c>
      <c r="E26" s="120">
        <v>36705</v>
      </c>
      <c r="F26" s="37" t="s">
        <v>602</v>
      </c>
      <c r="G26" s="37" t="s">
        <v>178</v>
      </c>
      <c r="H26" s="37" t="s">
        <v>678</v>
      </c>
      <c r="I26" s="38" t="s">
        <v>689</v>
      </c>
      <c r="J26" s="38" t="s">
        <v>689</v>
      </c>
      <c r="K26" s="37" t="s">
        <v>597</v>
      </c>
      <c r="L26" s="37" t="s">
        <v>178</v>
      </c>
      <c r="M26" s="37" t="s">
        <v>678</v>
      </c>
      <c r="N26" s="37" t="s">
        <v>6</v>
      </c>
      <c r="O26" s="38" t="s">
        <v>689</v>
      </c>
      <c r="P26" s="38" t="s">
        <v>689</v>
      </c>
      <c r="Q26" s="37" t="str">
        <f t="shared" si="0"/>
        <v>hybridXhybrid</v>
      </c>
      <c r="R26" s="37" t="str">
        <f t="shared" si="1"/>
        <v>HA1XHA2</v>
      </c>
      <c r="S26" s="38" t="str">
        <f t="shared" si="2"/>
        <v>Postzygotics-hybridXhybrid-(H:LouroXCenteans)X(H:LouroXCenteans)</v>
      </c>
      <c r="T26" s="37">
        <v>1</v>
      </c>
      <c r="U26" s="37">
        <v>0</v>
      </c>
      <c r="V26" s="37">
        <v>0</v>
      </c>
    </row>
    <row r="27" spans="1:22" hidden="1" x14ac:dyDescent="0.25">
      <c r="A27">
        <v>26</v>
      </c>
      <c r="B27" s="37">
        <v>2000</v>
      </c>
      <c r="C27" s="37" t="s">
        <v>46</v>
      </c>
      <c r="D27" s="37" t="s">
        <v>699</v>
      </c>
      <c r="E27" s="120">
        <v>36705</v>
      </c>
      <c r="F27" s="37" t="s">
        <v>599</v>
      </c>
      <c r="G27" s="37" t="s">
        <v>178</v>
      </c>
      <c r="H27" s="37" t="s">
        <v>678</v>
      </c>
      <c r="I27" s="38" t="s">
        <v>689</v>
      </c>
      <c r="J27" s="38" t="s">
        <v>689</v>
      </c>
      <c r="K27" s="37">
        <v>142</v>
      </c>
      <c r="L27" s="37" t="s">
        <v>60</v>
      </c>
      <c r="M27" s="37" t="s">
        <v>60</v>
      </c>
      <c r="N27" s="37" t="s">
        <v>41</v>
      </c>
      <c r="O27" s="38" t="s">
        <v>347</v>
      </c>
      <c r="P27" s="38" t="s">
        <v>706</v>
      </c>
      <c r="Q27" s="37" t="str">
        <f t="shared" si="0"/>
        <v>hybridXgraellsii</v>
      </c>
      <c r="R27" s="37" t="str">
        <f t="shared" si="1"/>
        <v>HA4X142</v>
      </c>
      <c r="S27" s="38" t="str">
        <f t="shared" si="2"/>
        <v>Postzygotics-hybridXgraellsii-(H:LouroXCenteans)XSymGra</v>
      </c>
      <c r="T27" s="37">
        <v>1</v>
      </c>
      <c r="U27" s="37">
        <v>1</v>
      </c>
      <c r="V27" s="37">
        <v>1</v>
      </c>
    </row>
    <row r="28" spans="1:22" hidden="1" x14ac:dyDescent="0.25">
      <c r="A28">
        <v>27</v>
      </c>
      <c r="B28" s="37">
        <v>2000</v>
      </c>
      <c r="C28" s="37" t="s">
        <v>46</v>
      </c>
      <c r="D28" s="37" t="s">
        <v>699</v>
      </c>
      <c r="E28" s="120">
        <v>36705</v>
      </c>
      <c r="F28" s="37" t="s">
        <v>602</v>
      </c>
      <c r="G28" s="37" t="s">
        <v>178</v>
      </c>
      <c r="H28" s="37" t="s">
        <v>678</v>
      </c>
      <c r="I28" s="38" t="s">
        <v>689</v>
      </c>
      <c r="J28" s="38" t="s">
        <v>689</v>
      </c>
      <c r="K28" s="37">
        <v>136</v>
      </c>
      <c r="L28" s="37" t="s">
        <v>60</v>
      </c>
      <c r="M28" s="37" t="s">
        <v>60</v>
      </c>
      <c r="N28" s="37" t="s">
        <v>48</v>
      </c>
      <c r="O28" s="38" t="s">
        <v>347</v>
      </c>
      <c r="P28" s="38" t="s">
        <v>706</v>
      </c>
      <c r="Q28" s="37" t="str">
        <f t="shared" si="0"/>
        <v>hybridXgraellsii</v>
      </c>
      <c r="R28" s="37" t="str">
        <f t="shared" si="1"/>
        <v>HA1X136</v>
      </c>
      <c r="S28" s="38" t="str">
        <f t="shared" si="2"/>
        <v>Postzygotics-hybridXgraellsii-(H:LouroXCenteans)XSymGra</v>
      </c>
      <c r="T28" s="37">
        <v>1</v>
      </c>
      <c r="U28" s="37">
        <v>1</v>
      </c>
      <c r="V28" s="37">
        <v>0</v>
      </c>
    </row>
    <row r="29" spans="1:22" hidden="1" x14ac:dyDescent="0.25">
      <c r="A29">
        <v>28</v>
      </c>
      <c r="B29" s="37">
        <v>2000</v>
      </c>
      <c r="C29" s="37" t="s">
        <v>46</v>
      </c>
      <c r="D29" s="37" t="s">
        <v>699</v>
      </c>
      <c r="E29" s="120">
        <v>36710</v>
      </c>
      <c r="F29" s="37" t="s">
        <v>598</v>
      </c>
      <c r="G29" s="37" t="s">
        <v>178</v>
      </c>
      <c r="H29" s="37" t="s">
        <v>678</v>
      </c>
      <c r="I29" s="38" t="s">
        <v>689</v>
      </c>
      <c r="J29" s="38" t="s">
        <v>689</v>
      </c>
      <c r="K29" s="37">
        <v>163</v>
      </c>
      <c r="L29" s="37" t="s">
        <v>60</v>
      </c>
      <c r="M29" s="37" t="s">
        <v>60</v>
      </c>
      <c r="N29" s="37" t="s">
        <v>41</v>
      </c>
      <c r="O29" s="38" t="s">
        <v>681</v>
      </c>
      <c r="P29" s="38" t="s">
        <v>706</v>
      </c>
      <c r="Q29" s="37" t="str">
        <f t="shared" si="0"/>
        <v>hybridXgraellsii</v>
      </c>
      <c r="R29" s="37" t="str">
        <f t="shared" si="1"/>
        <v>HB2X163</v>
      </c>
      <c r="S29" s="38" t="str">
        <f t="shared" si="2"/>
        <v>Postzygotics-hybridXgraellsii-(H:LouroXCenteans)XSymGra</v>
      </c>
      <c r="T29" s="37">
        <v>1</v>
      </c>
      <c r="U29" s="37">
        <v>1</v>
      </c>
      <c r="V29" s="37">
        <v>1</v>
      </c>
    </row>
    <row r="30" spans="1:22" hidden="1" x14ac:dyDescent="0.25">
      <c r="A30">
        <v>29</v>
      </c>
      <c r="B30" s="37">
        <v>2000</v>
      </c>
      <c r="C30" s="37" t="s">
        <v>46</v>
      </c>
      <c r="D30" s="37" t="s">
        <v>699</v>
      </c>
      <c r="E30" s="120">
        <v>36710</v>
      </c>
      <c r="F30" s="37" t="s">
        <v>599</v>
      </c>
      <c r="G30" s="37" t="s">
        <v>178</v>
      </c>
      <c r="H30" s="37" t="s">
        <v>678</v>
      </c>
      <c r="I30" s="38" t="s">
        <v>689</v>
      </c>
      <c r="J30" s="38" t="s">
        <v>689</v>
      </c>
      <c r="K30" s="37" t="s">
        <v>603</v>
      </c>
      <c r="L30" s="37" t="s">
        <v>39</v>
      </c>
      <c r="M30" s="37" t="s">
        <v>39</v>
      </c>
      <c r="N30" s="37" t="s">
        <v>43</v>
      </c>
      <c r="O30" s="38" t="s">
        <v>343</v>
      </c>
      <c r="P30" s="38" t="s">
        <v>707</v>
      </c>
      <c r="Q30" s="37" t="str">
        <f t="shared" si="0"/>
        <v>hybridXelegans</v>
      </c>
      <c r="R30" s="37" t="str">
        <f t="shared" si="1"/>
        <v>HA4XF62</v>
      </c>
      <c r="S30" s="38" t="str">
        <f t="shared" si="2"/>
        <v>Postzygotics-hybridXelegans-(H:LouroXCenteans)XSymEle</v>
      </c>
      <c r="T30" s="37">
        <v>2</v>
      </c>
      <c r="U30" s="37">
        <v>0</v>
      </c>
      <c r="V30" s="37">
        <v>0</v>
      </c>
    </row>
    <row r="31" spans="1:22" hidden="1" x14ac:dyDescent="0.25">
      <c r="A31">
        <v>30</v>
      </c>
      <c r="B31" s="37">
        <v>2000</v>
      </c>
      <c r="C31" s="37" t="s">
        <v>46</v>
      </c>
      <c r="D31" s="37" t="s">
        <v>699</v>
      </c>
      <c r="E31" s="120">
        <v>36710</v>
      </c>
      <c r="F31" s="37" t="s">
        <v>599</v>
      </c>
      <c r="G31" s="37" t="s">
        <v>178</v>
      </c>
      <c r="H31" s="37" t="s">
        <v>678</v>
      </c>
      <c r="I31" s="38" t="s">
        <v>689</v>
      </c>
      <c r="J31" s="38" t="s">
        <v>689</v>
      </c>
      <c r="K31" s="37">
        <v>170</v>
      </c>
      <c r="L31" s="37" t="s">
        <v>60</v>
      </c>
      <c r="M31" s="37" t="s">
        <v>60</v>
      </c>
      <c r="N31" s="37" t="s">
        <v>41</v>
      </c>
      <c r="O31" s="38" t="s">
        <v>681</v>
      </c>
      <c r="P31" s="38" t="s">
        <v>706</v>
      </c>
      <c r="Q31" s="37" t="str">
        <f t="shared" si="0"/>
        <v>hybridXgraellsii</v>
      </c>
      <c r="R31" s="37" t="str">
        <f t="shared" si="1"/>
        <v>HA4X170</v>
      </c>
      <c r="S31" s="38" t="str">
        <f t="shared" si="2"/>
        <v>Postzygotics-hybridXgraellsii-(H:LouroXCenteans)XSymGra</v>
      </c>
      <c r="T31" s="37">
        <v>1</v>
      </c>
      <c r="U31" s="37">
        <v>1</v>
      </c>
      <c r="V31" s="37">
        <v>0</v>
      </c>
    </row>
    <row r="32" spans="1:22" hidden="1" x14ac:dyDescent="0.25">
      <c r="A32">
        <v>31</v>
      </c>
      <c r="B32" s="37">
        <v>2000</v>
      </c>
      <c r="C32" s="37" t="s">
        <v>46</v>
      </c>
      <c r="D32" s="37" t="s">
        <v>699</v>
      </c>
      <c r="E32" s="120">
        <v>36710</v>
      </c>
      <c r="F32" s="37" t="s">
        <v>596</v>
      </c>
      <c r="G32" s="37" t="s">
        <v>178</v>
      </c>
      <c r="H32" s="37" t="s">
        <v>678</v>
      </c>
      <c r="I32" s="38" t="s">
        <v>689</v>
      </c>
      <c r="J32" s="38" t="s">
        <v>689</v>
      </c>
      <c r="K32" s="37">
        <v>157</v>
      </c>
      <c r="L32" s="37" t="s">
        <v>60</v>
      </c>
      <c r="M32" s="37" t="s">
        <v>60</v>
      </c>
      <c r="N32" s="37" t="s">
        <v>41</v>
      </c>
      <c r="O32" s="38" t="s">
        <v>347</v>
      </c>
      <c r="P32" s="38" t="s">
        <v>706</v>
      </c>
      <c r="Q32" s="37" t="str">
        <f t="shared" si="0"/>
        <v>hybridXgraellsii</v>
      </c>
      <c r="R32" s="37" t="str">
        <f t="shared" si="1"/>
        <v>HA3X157</v>
      </c>
      <c r="S32" s="38" t="str">
        <f t="shared" si="2"/>
        <v>Postzygotics-hybridXgraellsii-(H:LouroXCenteans)XSymGra</v>
      </c>
      <c r="T32" s="37">
        <v>2</v>
      </c>
      <c r="U32" s="37">
        <v>1</v>
      </c>
      <c r="V32" s="37">
        <v>0</v>
      </c>
    </row>
    <row r="33" spans="1:22" hidden="1" x14ac:dyDescent="0.25">
      <c r="A33">
        <v>32</v>
      </c>
      <c r="B33" s="37">
        <v>2000</v>
      </c>
      <c r="C33" s="37" t="s">
        <v>46</v>
      </c>
      <c r="D33" s="37" t="s">
        <v>699</v>
      </c>
      <c r="E33" s="120">
        <v>36710</v>
      </c>
      <c r="F33" s="37" t="s">
        <v>602</v>
      </c>
      <c r="G33" s="37" t="s">
        <v>178</v>
      </c>
      <c r="H33" s="37" t="s">
        <v>678</v>
      </c>
      <c r="I33" s="38" t="s">
        <v>689</v>
      </c>
      <c r="J33" s="38" t="s">
        <v>689</v>
      </c>
      <c r="K33" s="37" t="s">
        <v>604</v>
      </c>
      <c r="L33" s="37" t="s">
        <v>39</v>
      </c>
      <c r="M33" s="37" t="s">
        <v>39</v>
      </c>
      <c r="N33" s="37" t="s">
        <v>43</v>
      </c>
      <c r="O33" s="38" t="s">
        <v>343</v>
      </c>
      <c r="P33" s="38" t="s">
        <v>707</v>
      </c>
      <c r="Q33" s="37" t="str">
        <f t="shared" si="0"/>
        <v>hybridXelegans</v>
      </c>
      <c r="R33" s="37" t="str">
        <f t="shared" si="1"/>
        <v>HA1XH33</v>
      </c>
      <c r="S33" s="38" t="str">
        <f t="shared" si="2"/>
        <v>Postzygotics-hybridXelegans-(H:LouroXCenteans)XSymEle</v>
      </c>
      <c r="T33" s="37">
        <v>1</v>
      </c>
      <c r="U33" s="37">
        <v>0</v>
      </c>
      <c r="V33" s="37">
        <v>0</v>
      </c>
    </row>
    <row r="34" spans="1:22" hidden="1" x14ac:dyDescent="0.25">
      <c r="A34">
        <v>33</v>
      </c>
      <c r="B34" s="37">
        <v>2000</v>
      </c>
      <c r="C34" s="37" t="s">
        <v>46</v>
      </c>
      <c r="D34" s="37" t="s">
        <v>699</v>
      </c>
      <c r="E34" s="120">
        <v>36710</v>
      </c>
      <c r="F34" s="37" t="s">
        <v>602</v>
      </c>
      <c r="G34" s="37" t="s">
        <v>178</v>
      </c>
      <c r="H34" s="37" t="s">
        <v>678</v>
      </c>
      <c r="I34" s="38" t="s">
        <v>689</v>
      </c>
      <c r="J34" s="38" t="s">
        <v>689</v>
      </c>
      <c r="K34" s="37">
        <v>170</v>
      </c>
      <c r="L34" s="37" t="s">
        <v>60</v>
      </c>
      <c r="M34" s="37" t="s">
        <v>60</v>
      </c>
      <c r="N34" s="37" t="s">
        <v>41</v>
      </c>
      <c r="O34" s="38" t="s">
        <v>681</v>
      </c>
      <c r="P34" s="38" t="s">
        <v>706</v>
      </c>
      <c r="Q34" s="37" t="str">
        <f t="shared" ref="Q34:Q60" si="3">_xlfn.CONCAT(G34,"X",L34)</f>
        <v>hybridXgraellsii</v>
      </c>
      <c r="R34" s="37" t="str">
        <f t="shared" ref="R34:R60" si="4">_xlfn.CONCAT(F34,"X",K34)</f>
        <v>HA1X170</v>
      </c>
      <c r="S34" s="38" t="str">
        <f t="shared" ref="S34:S65" si="5">_xlfn.CONCAT(D34,"-",Q34,"-",J34,"X",P34)</f>
        <v>Postzygotics-hybridXgraellsii-(H:LouroXCenteans)XSymGra</v>
      </c>
      <c r="T34" s="37">
        <v>1</v>
      </c>
      <c r="U34" s="37">
        <v>1</v>
      </c>
      <c r="V34" s="37">
        <v>1</v>
      </c>
    </row>
    <row r="35" spans="1:22" hidden="1" x14ac:dyDescent="0.25">
      <c r="A35">
        <v>34</v>
      </c>
      <c r="B35" s="37">
        <v>2000</v>
      </c>
      <c r="C35" s="37" t="s">
        <v>46</v>
      </c>
      <c r="D35" s="37" t="s">
        <v>699</v>
      </c>
      <c r="E35" s="120">
        <v>36710</v>
      </c>
      <c r="F35" s="37" t="s">
        <v>605</v>
      </c>
      <c r="G35" s="37" t="s">
        <v>178</v>
      </c>
      <c r="H35" s="37" t="s">
        <v>678</v>
      </c>
      <c r="I35" s="38" t="s">
        <v>689</v>
      </c>
      <c r="J35" s="38" t="s">
        <v>689</v>
      </c>
      <c r="K35" s="37" t="s">
        <v>604</v>
      </c>
      <c r="L35" s="37" t="s">
        <v>39</v>
      </c>
      <c r="M35" s="37" t="s">
        <v>39</v>
      </c>
      <c r="N35" s="37" t="s">
        <v>43</v>
      </c>
      <c r="O35" s="38" t="s">
        <v>343</v>
      </c>
      <c r="P35" s="38" t="s">
        <v>707</v>
      </c>
      <c r="Q35" s="37" t="str">
        <f t="shared" si="3"/>
        <v>hybridXelegans</v>
      </c>
      <c r="R35" s="37" t="str">
        <f t="shared" si="4"/>
        <v>HB4XH33</v>
      </c>
      <c r="S35" s="38" t="str">
        <f t="shared" si="5"/>
        <v>Postzygotics-hybridXelegans-(H:LouroXCenteans)XSymEle</v>
      </c>
      <c r="T35" s="37">
        <v>1</v>
      </c>
      <c r="U35" s="37">
        <v>0</v>
      </c>
      <c r="V35" s="37">
        <v>0</v>
      </c>
    </row>
    <row r="36" spans="1:22" hidden="1" x14ac:dyDescent="0.25">
      <c r="A36">
        <v>35</v>
      </c>
      <c r="B36" s="37">
        <v>2000</v>
      </c>
      <c r="C36" s="37" t="s">
        <v>46</v>
      </c>
      <c r="D36" s="37" t="s">
        <v>699</v>
      </c>
      <c r="E36" s="120">
        <v>36710</v>
      </c>
      <c r="F36" s="37" t="s">
        <v>606</v>
      </c>
      <c r="G36" s="37" t="s">
        <v>178</v>
      </c>
      <c r="H36" s="37" t="s">
        <v>678</v>
      </c>
      <c r="I36" s="38" t="s">
        <v>689</v>
      </c>
      <c r="J36" s="38" t="s">
        <v>689</v>
      </c>
      <c r="K36" s="37" t="s">
        <v>603</v>
      </c>
      <c r="L36" s="37" t="s">
        <v>39</v>
      </c>
      <c r="M36" s="37" t="s">
        <v>39</v>
      </c>
      <c r="N36" s="37" t="s">
        <v>43</v>
      </c>
      <c r="O36" s="38" t="s">
        <v>343</v>
      </c>
      <c r="P36" s="38" t="s">
        <v>707</v>
      </c>
      <c r="Q36" s="37" t="str">
        <f t="shared" si="3"/>
        <v>hybridXelegans</v>
      </c>
      <c r="R36" s="37" t="str">
        <f t="shared" si="4"/>
        <v>HA9XF62</v>
      </c>
      <c r="S36" s="38" t="str">
        <f t="shared" si="5"/>
        <v>Postzygotics-hybridXelegans-(H:LouroXCenteans)XSymEle</v>
      </c>
      <c r="T36" s="37">
        <v>1</v>
      </c>
      <c r="U36" s="37">
        <v>0</v>
      </c>
      <c r="V36" s="37">
        <v>0</v>
      </c>
    </row>
    <row r="37" spans="1:22" hidden="1" x14ac:dyDescent="0.25">
      <c r="A37">
        <v>36</v>
      </c>
      <c r="B37" s="37">
        <v>2000</v>
      </c>
      <c r="C37" s="37" t="s">
        <v>46</v>
      </c>
      <c r="D37" s="37" t="s">
        <v>699</v>
      </c>
      <c r="E37" s="120">
        <v>36710</v>
      </c>
      <c r="F37" s="37" t="s">
        <v>596</v>
      </c>
      <c r="G37" s="37" t="s">
        <v>178</v>
      </c>
      <c r="H37" s="37" t="s">
        <v>678</v>
      </c>
      <c r="I37" s="38" t="s">
        <v>689</v>
      </c>
      <c r="J37" s="38" t="s">
        <v>689</v>
      </c>
      <c r="K37" s="37" t="s">
        <v>604</v>
      </c>
      <c r="L37" s="37" t="s">
        <v>39</v>
      </c>
      <c r="M37" s="37" t="s">
        <v>39</v>
      </c>
      <c r="N37" s="37" t="s">
        <v>43</v>
      </c>
      <c r="O37" s="38" t="s">
        <v>343</v>
      </c>
      <c r="P37" s="38" t="s">
        <v>707</v>
      </c>
      <c r="Q37" s="37" t="str">
        <f t="shared" si="3"/>
        <v>hybridXelegans</v>
      </c>
      <c r="R37" s="37" t="str">
        <f t="shared" si="4"/>
        <v>HA3XH33</v>
      </c>
      <c r="S37" s="38" t="str">
        <f t="shared" si="5"/>
        <v>Postzygotics-hybridXelegans-(H:LouroXCenteans)XSymEle</v>
      </c>
      <c r="T37" s="37">
        <v>1</v>
      </c>
      <c r="U37" s="37">
        <v>0</v>
      </c>
      <c r="V37" s="37">
        <v>0</v>
      </c>
    </row>
    <row r="38" spans="1:22" hidden="1" x14ac:dyDescent="0.25">
      <c r="A38">
        <v>37</v>
      </c>
      <c r="B38" s="37">
        <v>2000</v>
      </c>
      <c r="C38" s="37" t="s">
        <v>46</v>
      </c>
      <c r="D38" s="37" t="s">
        <v>699</v>
      </c>
      <c r="E38" s="120">
        <v>36717</v>
      </c>
      <c r="F38" s="37" t="s">
        <v>602</v>
      </c>
      <c r="G38" s="37" t="s">
        <v>178</v>
      </c>
      <c r="H38" s="37" t="s">
        <v>678</v>
      </c>
      <c r="I38" s="38" t="s">
        <v>689</v>
      </c>
      <c r="J38" s="38" t="s">
        <v>689</v>
      </c>
      <c r="K38" s="37" t="s">
        <v>607</v>
      </c>
      <c r="L38" s="37" t="s">
        <v>178</v>
      </c>
      <c r="M38" s="37" t="s">
        <v>678</v>
      </c>
      <c r="N38" s="37" t="s">
        <v>6</v>
      </c>
      <c r="O38" s="38" t="s">
        <v>689</v>
      </c>
      <c r="P38" s="38" t="s">
        <v>689</v>
      </c>
      <c r="Q38" s="37" t="str">
        <f t="shared" si="3"/>
        <v>hybridXhybrid</v>
      </c>
      <c r="R38" s="37" t="str">
        <f t="shared" si="4"/>
        <v>HA1XHA10</v>
      </c>
      <c r="S38" s="38" t="str">
        <f t="shared" si="5"/>
        <v>Postzygotics-hybridXhybrid-(H:LouroXCenteans)X(H:LouroXCenteans)</v>
      </c>
      <c r="T38" s="37">
        <v>1</v>
      </c>
      <c r="U38" s="37">
        <v>0</v>
      </c>
      <c r="V38" s="37">
        <v>0</v>
      </c>
    </row>
    <row r="39" spans="1:22" hidden="1" x14ac:dyDescent="0.25">
      <c r="A39">
        <v>38</v>
      </c>
      <c r="B39" s="37">
        <v>2000</v>
      </c>
      <c r="C39" s="37" t="s">
        <v>46</v>
      </c>
      <c r="D39" s="37" t="s">
        <v>699</v>
      </c>
      <c r="E39" s="120">
        <v>36717</v>
      </c>
      <c r="F39" s="37" t="s">
        <v>600</v>
      </c>
      <c r="G39" s="37" t="s">
        <v>178</v>
      </c>
      <c r="H39" s="37" t="s">
        <v>678</v>
      </c>
      <c r="I39" s="38" t="s">
        <v>689</v>
      </c>
      <c r="J39" s="38" t="s">
        <v>689</v>
      </c>
      <c r="K39" s="37" t="s">
        <v>608</v>
      </c>
      <c r="L39" s="37" t="s">
        <v>178</v>
      </c>
      <c r="M39" s="37" t="s">
        <v>678</v>
      </c>
      <c r="N39" s="37" t="s">
        <v>6</v>
      </c>
      <c r="O39" s="38" t="s">
        <v>689</v>
      </c>
      <c r="P39" s="38" t="s">
        <v>689</v>
      </c>
      <c r="Q39" s="37" t="str">
        <f t="shared" si="3"/>
        <v>hybridXhybrid</v>
      </c>
      <c r="R39" s="37" t="str">
        <f t="shared" si="4"/>
        <v>HA6XHB6</v>
      </c>
      <c r="S39" s="38" t="str">
        <f t="shared" si="5"/>
        <v>Postzygotics-hybridXhybrid-(H:LouroXCenteans)X(H:LouroXCenteans)</v>
      </c>
      <c r="T39" s="37">
        <v>1</v>
      </c>
      <c r="U39" s="37">
        <v>0</v>
      </c>
      <c r="V39" s="37">
        <v>0</v>
      </c>
    </row>
    <row r="40" spans="1:22" hidden="1" x14ac:dyDescent="0.25">
      <c r="A40">
        <v>39</v>
      </c>
      <c r="B40" s="37">
        <v>2000</v>
      </c>
      <c r="C40" s="37" t="s">
        <v>46</v>
      </c>
      <c r="D40" s="37" t="s">
        <v>699</v>
      </c>
      <c r="E40" s="120">
        <v>36717</v>
      </c>
      <c r="F40" s="37" t="s">
        <v>599</v>
      </c>
      <c r="G40" s="37" t="s">
        <v>178</v>
      </c>
      <c r="H40" s="37" t="s">
        <v>678</v>
      </c>
      <c r="I40" s="38" t="s">
        <v>689</v>
      </c>
      <c r="J40" s="38" t="s">
        <v>689</v>
      </c>
      <c r="K40" s="37" t="s">
        <v>609</v>
      </c>
      <c r="L40" s="37" t="s">
        <v>178</v>
      </c>
      <c r="M40" s="37" t="s">
        <v>678</v>
      </c>
      <c r="N40" s="37" t="s">
        <v>6</v>
      </c>
      <c r="O40" s="38" t="s">
        <v>689</v>
      </c>
      <c r="P40" s="38" t="s">
        <v>689</v>
      </c>
      <c r="Q40" s="37" t="str">
        <f t="shared" si="3"/>
        <v>hybridXhybrid</v>
      </c>
      <c r="R40" s="37" t="str">
        <f t="shared" si="4"/>
        <v>HA4XHA5</v>
      </c>
      <c r="S40" s="38" t="str">
        <f t="shared" si="5"/>
        <v>Postzygotics-hybridXhybrid-(H:LouroXCenteans)X(H:LouroXCenteans)</v>
      </c>
      <c r="T40" s="37">
        <v>2</v>
      </c>
      <c r="U40" s="37">
        <v>0</v>
      </c>
      <c r="V40" s="37">
        <v>0</v>
      </c>
    </row>
    <row r="41" spans="1:22" hidden="1" x14ac:dyDescent="0.25">
      <c r="A41">
        <v>40</v>
      </c>
      <c r="B41" s="37">
        <v>2000</v>
      </c>
      <c r="C41" s="37" t="s">
        <v>46</v>
      </c>
      <c r="D41" s="37" t="s">
        <v>699</v>
      </c>
      <c r="E41" s="120">
        <v>36717</v>
      </c>
      <c r="F41" s="37" t="s">
        <v>599</v>
      </c>
      <c r="G41" s="37" t="s">
        <v>178</v>
      </c>
      <c r="H41" s="37" t="s">
        <v>678</v>
      </c>
      <c r="I41" s="38" t="s">
        <v>689</v>
      </c>
      <c r="J41" s="38" t="s">
        <v>689</v>
      </c>
      <c r="K41" s="37" t="s">
        <v>601</v>
      </c>
      <c r="L41" s="37" t="s">
        <v>178</v>
      </c>
      <c r="M41" s="37" t="s">
        <v>678</v>
      </c>
      <c r="N41" s="37" t="s">
        <v>6</v>
      </c>
      <c r="O41" s="38" t="s">
        <v>689</v>
      </c>
      <c r="P41" s="38" t="s">
        <v>689</v>
      </c>
      <c r="Q41" s="37" t="str">
        <f t="shared" si="3"/>
        <v>hybridXhybrid</v>
      </c>
      <c r="R41" s="37" t="str">
        <f t="shared" si="4"/>
        <v>HA4XHB3</v>
      </c>
      <c r="S41" s="38" t="str">
        <f t="shared" si="5"/>
        <v>Postzygotics-hybridXhybrid-(H:LouroXCenteans)X(H:LouroXCenteans)</v>
      </c>
      <c r="T41" s="37">
        <v>1</v>
      </c>
      <c r="U41" s="37">
        <v>0</v>
      </c>
      <c r="V41" s="37">
        <v>0</v>
      </c>
    </row>
    <row r="42" spans="1:22" hidden="1" x14ac:dyDescent="0.25">
      <c r="A42">
        <v>41</v>
      </c>
      <c r="B42" s="37">
        <v>2000</v>
      </c>
      <c r="C42" s="37" t="s">
        <v>38</v>
      </c>
      <c r="D42" s="37" t="s">
        <v>700</v>
      </c>
      <c r="E42" s="120">
        <v>36725</v>
      </c>
      <c r="F42" s="37">
        <v>221</v>
      </c>
      <c r="G42" s="37" t="s">
        <v>60</v>
      </c>
      <c r="H42" s="37" t="s">
        <v>60</v>
      </c>
      <c r="I42" s="38" t="s">
        <v>347</v>
      </c>
      <c r="J42" s="38" t="s">
        <v>347</v>
      </c>
      <c r="K42" s="37">
        <v>198</v>
      </c>
      <c r="L42" s="37" t="s">
        <v>60</v>
      </c>
      <c r="M42" s="37" t="s">
        <v>60</v>
      </c>
      <c r="N42" s="37" t="s">
        <v>41</v>
      </c>
      <c r="O42" s="38" t="s">
        <v>347</v>
      </c>
      <c r="P42" s="38" t="s">
        <v>347</v>
      </c>
      <c r="Q42" s="37" t="str">
        <f t="shared" si="3"/>
        <v>graellsiiXgraellsii</v>
      </c>
      <c r="R42" s="37" t="str">
        <f t="shared" si="4"/>
        <v>221X198</v>
      </c>
      <c r="S42" s="38" t="str">
        <f t="shared" si="5"/>
        <v>Conspecifics-graellsiiXgraellsii-LanzadaXLanzada</v>
      </c>
      <c r="T42" s="37">
        <v>1</v>
      </c>
      <c r="U42" s="37">
        <v>1</v>
      </c>
      <c r="V42" s="37">
        <v>0</v>
      </c>
    </row>
    <row r="43" spans="1:22" hidden="1" x14ac:dyDescent="0.25">
      <c r="A43">
        <v>42</v>
      </c>
      <c r="B43" s="37">
        <v>2001</v>
      </c>
      <c r="C43" s="37" t="s">
        <v>46</v>
      </c>
      <c r="D43" s="37" t="s">
        <v>699</v>
      </c>
      <c r="E43" s="120">
        <v>36918</v>
      </c>
      <c r="F43" s="37" t="s">
        <v>610</v>
      </c>
      <c r="G43" s="37" t="s">
        <v>178</v>
      </c>
      <c r="H43" s="37" t="s">
        <v>678</v>
      </c>
      <c r="I43" s="38" t="s">
        <v>690</v>
      </c>
      <c r="J43" s="38" t="s">
        <v>690</v>
      </c>
      <c r="K43" s="37" t="s">
        <v>611</v>
      </c>
      <c r="L43" s="37" t="s">
        <v>60</v>
      </c>
      <c r="M43" s="37" t="s">
        <v>60</v>
      </c>
      <c r="N43" s="37" t="s">
        <v>43</v>
      </c>
      <c r="O43" s="38" t="s">
        <v>347</v>
      </c>
      <c r="P43" s="38" t="s">
        <v>706</v>
      </c>
      <c r="Q43" s="37" t="str">
        <f t="shared" si="3"/>
        <v>hybridXgraellsii</v>
      </c>
      <c r="R43" s="37" t="str">
        <f t="shared" si="4"/>
        <v>HC10XGC8</v>
      </c>
      <c r="S43" s="38" t="str">
        <f t="shared" si="5"/>
        <v>Postzygotics-hybridXgraellsii-(H:LouroXLanzada)XSymGra</v>
      </c>
      <c r="T43" s="37">
        <v>1</v>
      </c>
      <c r="U43" s="37">
        <v>0</v>
      </c>
      <c r="V43" s="37">
        <v>0</v>
      </c>
    </row>
    <row r="44" spans="1:22" hidden="1" x14ac:dyDescent="0.25">
      <c r="A44">
        <v>43</v>
      </c>
      <c r="B44" s="37">
        <v>2001</v>
      </c>
      <c r="C44" s="37" t="s">
        <v>46</v>
      </c>
      <c r="D44" s="37" t="s">
        <v>699</v>
      </c>
      <c r="E44" s="120">
        <v>36918</v>
      </c>
      <c r="F44" s="37" t="s">
        <v>612</v>
      </c>
      <c r="G44" s="37" t="s">
        <v>178</v>
      </c>
      <c r="H44" s="37" t="s">
        <v>678</v>
      </c>
      <c r="I44" s="38" t="s">
        <v>690</v>
      </c>
      <c r="J44" s="38" t="s">
        <v>690</v>
      </c>
      <c r="K44" s="37" t="s">
        <v>613</v>
      </c>
      <c r="L44" s="37" t="s">
        <v>39</v>
      </c>
      <c r="M44" s="37" t="s">
        <v>39</v>
      </c>
      <c r="N44" s="37" t="s">
        <v>43</v>
      </c>
      <c r="O44" s="38" t="s">
        <v>343</v>
      </c>
      <c r="P44" s="38" t="s">
        <v>707</v>
      </c>
      <c r="Q44" s="37" t="str">
        <f t="shared" si="3"/>
        <v>hybridXelegans</v>
      </c>
      <c r="R44" s="37" t="str">
        <f t="shared" si="4"/>
        <v>HC9XA17.1</v>
      </c>
      <c r="S44" s="38" t="str">
        <f t="shared" si="5"/>
        <v>Postzygotics-hybridXelegans-(H:LouroXLanzada)XSymEle</v>
      </c>
      <c r="T44" s="37">
        <v>1</v>
      </c>
      <c r="U44" s="37">
        <v>0</v>
      </c>
      <c r="V44" s="37">
        <v>0</v>
      </c>
    </row>
    <row r="45" spans="1:22" hidden="1" x14ac:dyDescent="0.25">
      <c r="A45">
        <v>44</v>
      </c>
      <c r="B45" s="37">
        <v>2001</v>
      </c>
      <c r="C45" s="37" t="s">
        <v>46</v>
      </c>
      <c r="D45" s="37" t="s">
        <v>699</v>
      </c>
      <c r="E45" s="120">
        <v>36918</v>
      </c>
      <c r="F45" s="37" t="s">
        <v>614</v>
      </c>
      <c r="G45" s="37" t="s">
        <v>178</v>
      </c>
      <c r="H45" s="37" t="s">
        <v>678</v>
      </c>
      <c r="I45" s="38" t="s">
        <v>690</v>
      </c>
      <c r="J45" s="38" t="s">
        <v>690</v>
      </c>
      <c r="K45" s="37" t="s">
        <v>613</v>
      </c>
      <c r="L45" s="37" t="s">
        <v>39</v>
      </c>
      <c r="M45" s="37" t="s">
        <v>39</v>
      </c>
      <c r="N45" s="37" t="s">
        <v>43</v>
      </c>
      <c r="O45" s="38" t="s">
        <v>343</v>
      </c>
      <c r="P45" s="38" t="s">
        <v>707</v>
      </c>
      <c r="Q45" s="37" t="str">
        <f t="shared" si="3"/>
        <v>hybridXelegans</v>
      </c>
      <c r="R45" s="37" t="str">
        <f t="shared" si="4"/>
        <v>HD4XA17.1</v>
      </c>
      <c r="S45" s="38" t="str">
        <f t="shared" si="5"/>
        <v>Postzygotics-hybridXelegans-(H:LouroXLanzada)XSymEle</v>
      </c>
      <c r="T45" s="37">
        <v>1</v>
      </c>
      <c r="U45" s="37">
        <v>0</v>
      </c>
      <c r="V45" s="37">
        <v>0</v>
      </c>
    </row>
    <row r="46" spans="1:22" hidden="1" x14ac:dyDescent="0.25">
      <c r="A46">
        <v>45</v>
      </c>
      <c r="B46" s="37">
        <v>2001</v>
      </c>
      <c r="C46" s="37" t="s">
        <v>53</v>
      </c>
      <c r="D46" s="37" t="s">
        <v>699</v>
      </c>
      <c r="E46" s="120">
        <v>36918</v>
      </c>
      <c r="F46" s="37" t="s">
        <v>615</v>
      </c>
      <c r="G46" s="37" t="s">
        <v>178</v>
      </c>
      <c r="H46" s="37" t="s">
        <v>677</v>
      </c>
      <c r="I46" s="38" t="s">
        <v>693</v>
      </c>
      <c r="J46" s="38" t="s">
        <v>689</v>
      </c>
      <c r="K46" s="37" t="s">
        <v>672</v>
      </c>
      <c r="L46" s="37" t="s">
        <v>178</v>
      </c>
      <c r="M46" s="37" t="s">
        <v>678</v>
      </c>
      <c r="N46" s="37" t="s">
        <v>43</v>
      </c>
      <c r="O46" s="38" t="s">
        <v>690</v>
      </c>
      <c r="P46" s="38" t="s">
        <v>690</v>
      </c>
      <c r="Q46" s="37" t="str">
        <f t="shared" si="3"/>
        <v>hybridXhybrid</v>
      </c>
      <c r="R46" s="37" t="str">
        <f t="shared" si="4"/>
        <v>H1.4XHF1</v>
      </c>
      <c r="S46" s="38" t="str">
        <f t="shared" si="5"/>
        <v>Postzygotics-hybridXhybrid-(H:LouroXCenteans)X(H:LouroXLanzada)</v>
      </c>
      <c r="T46" s="37">
        <v>1</v>
      </c>
      <c r="U46" s="37">
        <v>0</v>
      </c>
      <c r="V46" s="37">
        <v>0</v>
      </c>
    </row>
    <row r="47" spans="1:22" hidden="1" x14ac:dyDescent="0.25">
      <c r="A47">
        <v>46</v>
      </c>
      <c r="B47" s="37">
        <v>2001</v>
      </c>
      <c r="C47" s="37" t="s">
        <v>46</v>
      </c>
      <c r="D47" s="37" t="s">
        <v>699</v>
      </c>
      <c r="E47" s="120">
        <v>36918</v>
      </c>
      <c r="F47" s="37" t="s">
        <v>670</v>
      </c>
      <c r="G47" s="37" t="s">
        <v>178</v>
      </c>
      <c r="H47" s="37" t="s">
        <v>678</v>
      </c>
      <c r="I47" s="38" t="s">
        <v>690</v>
      </c>
      <c r="J47" s="38" t="s">
        <v>690</v>
      </c>
      <c r="K47" s="37" t="s">
        <v>671</v>
      </c>
      <c r="L47" s="37" t="s">
        <v>60</v>
      </c>
      <c r="M47" s="37" t="s">
        <v>60</v>
      </c>
      <c r="N47" s="37" t="s">
        <v>41</v>
      </c>
      <c r="O47" s="38" t="s">
        <v>347</v>
      </c>
      <c r="P47" s="38" t="s">
        <v>706</v>
      </c>
      <c r="Q47" s="37" t="str">
        <f t="shared" si="3"/>
        <v>hybridXgraellsii</v>
      </c>
      <c r="R47" s="37" t="str">
        <f t="shared" si="4"/>
        <v>HC1XGB5</v>
      </c>
      <c r="S47" s="38" t="str">
        <f t="shared" si="5"/>
        <v>Postzygotics-hybridXgraellsii-(H:LouroXLanzada)XSymGra</v>
      </c>
      <c r="T47" s="37">
        <v>1</v>
      </c>
      <c r="U47" s="37">
        <v>0</v>
      </c>
      <c r="V47" s="37">
        <v>0</v>
      </c>
    </row>
    <row r="48" spans="1:22" hidden="1" x14ac:dyDescent="0.25">
      <c r="A48">
        <v>49</v>
      </c>
      <c r="B48" s="37">
        <v>2001</v>
      </c>
      <c r="C48" s="37" t="s">
        <v>46</v>
      </c>
      <c r="D48" s="37" t="s">
        <v>699</v>
      </c>
      <c r="E48" s="120">
        <v>36946</v>
      </c>
      <c r="F48" s="37" t="s">
        <v>616</v>
      </c>
      <c r="G48" s="37" t="s">
        <v>178</v>
      </c>
      <c r="H48" s="37" t="s">
        <v>678</v>
      </c>
      <c r="I48" s="38" t="s">
        <v>690</v>
      </c>
      <c r="J48" s="38" t="s">
        <v>690</v>
      </c>
      <c r="K48" s="37" t="s">
        <v>617</v>
      </c>
      <c r="L48" s="37" t="s">
        <v>178</v>
      </c>
      <c r="M48" s="37" t="s">
        <v>678</v>
      </c>
      <c r="N48" s="37" t="s">
        <v>43</v>
      </c>
      <c r="O48" s="38" t="s">
        <v>690</v>
      </c>
      <c r="P48" s="38" t="s">
        <v>690</v>
      </c>
      <c r="Q48" s="37" t="str">
        <f t="shared" si="3"/>
        <v>hybridXhybrid</v>
      </c>
      <c r="R48" s="37" t="str">
        <f t="shared" si="4"/>
        <v>HG3XHE3</v>
      </c>
      <c r="S48" s="38" t="str">
        <f t="shared" si="5"/>
        <v>Postzygotics-hybridXhybrid-(H:LouroXLanzada)X(H:LouroXLanzada)</v>
      </c>
      <c r="T48" s="37">
        <v>2</v>
      </c>
      <c r="U48" s="37">
        <v>0</v>
      </c>
      <c r="V48" s="37">
        <v>0</v>
      </c>
    </row>
    <row r="49" spans="1:22" hidden="1" x14ac:dyDescent="0.25">
      <c r="A49">
        <v>50</v>
      </c>
      <c r="B49" s="37">
        <v>2001</v>
      </c>
      <c r="C49" s="37" t="s">
        <v>46</v>
      </c>
      <c r="D49" s="37" t="s">
        <v>699</v>
      </c>
      <c r="E49" s="120">
        <v>36946</v>
      </c>
      <c r="F49" s="37" t="s">
        <v>618</v>
      </c>
      <c r="G49" s="37" t="s">
        <v>178</v>
      </c>
      <c r="H49" s="37" t="s">
        <v>678</v>
      </c>
      <c r="I49" s="38" t="s">
        <v>690</v>
      </c>
      <c r="J49" s="38" t="s">
        <v>690</v>
      </c>
      <c r="K49" s="37" t="s">
        <v>619</v>
      </c>
      <c r="L49" s="37" t="s">
        <v>178</v>
      </c>
      <c r="M49" s="37" t="s">
        <v>678</v>
      </c>
      <c r="N49" s="37" t="s">
        <v>43</v>
      </c>
      <c r="O49" s="38" t="s">
        <v>690</v>
      </c>
      <c r="P49" s="38" t="s">
        <v>690</v>
      </c>
      <c r="Q49" s="37" t="str">
        <f t="shared" si="3"/>
        <v>hybridXhybrid</v>
      </c>
      <c r="R49" s="37" t="str">
        <f t="shared" si="4"/>
        <v>HC15XHE4</v>
      </c>
      <c r="S49" s="38" t="str">
        <f t="shared" si="5"/>
        <v>Postzygotics-hybridXhybrid-(H:LouroXLanzada)X(H:LouroXLanzada)</v>
      </c>
      <c r="T49" s="37">
        <v>1</v>
      </c>
      <c r="U49" s="37">
        <v>0</v>
      </c>
      <c r="V49" s="37">
        <v>0</v>
      </c>
    </row>
    <row r="50" spans="1:22" hidden="1" x14ac:dyDescent="0.25">
      <c r="A50">
        <v>51</v>
      </c>
      <c r="B50" s="37">
        <v>2001</v>
      </c>
      <c r="C50" s="37" t="s">
        <v>46</v>
      </c>
      <c r="D50" s="37" t="s">
        <v>699</v>
      </c>
      <c r="E50" s="120">
        <v>36946</v>
      </c>
      <c r="F50" s="37" t="s">
        <v>616</v>
      </c>
      <c r="G50" s="37" t="s">
        <v>178</v>
      </c>
      <c r="H50" s="37" t="s">
        <v>678</v>
      </c>
      <c r="I50" s="38" t="s">
        <v>690</v>
      </c>
      <c r="J50" s="38" t="s">
        <v>690</v>
      </c>
      <c r="K50" s="37" t="s">
        <v>619</v>
      </c>
      <c r="L50" s="37" t="s">
        <v>178</v>
      </c>
      <c r="M50" s="37" t="s">
        <v>678</v>
      </c>
      <c r="N50" s="37" t="s">
        <v>43</v>
      </c>
      <c r="O50" s="38" t="s">
        <v>690</v>
      </c>
      <c r="P50" s="38" t="s">
        <v>690</v>
      </c>
      <c r="Q50" s="37" t="str">
        <f t="shared" si="3"/>
        <v>hybridXhybrid</v>
      </c>
      <c r="R50" s="37" t="str">
        <f t="shared" si="4"/>
        <v>HG3XHE4</v>
      </c>
      <c r="S50" s="38" t="str">
        <f t="shared" si="5"/>
        <v>Postzygotics-hybridXhybrid-(H:LouroXLanzada)X(H:LouroXLanzada)</v>
      </c>
      <c r="T50" s="37">
        <v>2</v>
      </c>
      <c r="U50" s="37">
        <v>0</v>
      </c>
      <c r="V50" s="37">
        <v>0</v>
      </c>
    </row>
    <row r="51" spans="1:22" hidden="1" x14ac:dyDescent="0.25">
      <c r="A51">
        <v>52</v>
      </c>
      <c r="B51" s="37">
        <v>2001</v>
      </c>
      <c r="C51" s="37" t="s">
        <v>46</v>
      </c>
      <c r="D51" s="37" t="s">
        <v>699</v>
      </c>
      <c r="E51" s="120">
        <v>36947</v>
      </c>
      <c r="F51" s="37" t="s">
        <v>616</v>
      </c>
      <c r="G51" s="37" t="s">
        <v>178</v>
      </c>
      <c r="H51" s="37" t="s">
        <v>678</v>
      </c>
      <c r="I51" s="38" t="s">
        <v>690</v>
      </c>
      <c r="J51" s="38" t="s">
        <v>690</v>
      </c>
      <c r="K51" s="37" t="s">
        <v>620</v>
      </c>
      <c r="L51" s="37" t="s">
        <v>178</v>
      </c>
      <c r="M51" s="37" t="s">
        <v>678</v>
      </c>
      <c r="N51" s="37" t="s">
        <v>43</v>
      </c>
      <c r="O51" s="38" t="s">
        <v>690</v>
      </c>
      <c r="P51" s="38" t="s">
        <v>690</v>
      </c>
      <c r="Q51" s="37" t="str">
        <f t="shared" si="3"/>
        <v>hybridXhybrid</v>
      </c>
      <c r="R51" s="37" t="str">
        <f t="shared" si="4"/>
        <v>HG3XHF6</v>
      </c>
      <c r="S51" s="38" t="str">
        <f t="shared" si="5"/>
        <v>Postzygotics-hybridXhybrid-(H:LouroXLanzada)X(H:LouroXLanzada)</v>
      </c>
      <c r="T51" s="37">
        <v>1</v>
      </c>
      <c r="U51" s="37">
        <v>0</v>
      </c>
      <c r="V51" s="37">
        <v>0</v>
      </c>
    </row>
    <row r="52" spans="1:22" hidden="1" x14ac:dyDescent="0.25">
      <c r="A52">
        <v>56</v>
      </c>
      <c r="B52" s="37">
        <v>2001</v>
      </c>
      <c r="C52" s="37" t="s">
        <v>38</v>
      </c>
      <c r="D52" s="37" t="s">
        <v>700</v>
      </c>
      <c r="E52" s="120">
        <v>36956</v>
      </c>
      <c r="F52" s="37" t="s">
        <v>622</v>
      </c>
      <c r="G52" s="37" t="s">
        <v>39</v>
      </c>
      <c r="H52" s="37" t="s">
        <v>39</v>
      </c>
      <c r="I52" s="38" t="s">
        <v>343</v>
      </c>
      <c r="J52" s="38" t="s">
        <v>343</v>
      </c>
      <c r="K52" s="37">
        <v>119.1</v>
      </c>
      <c r="L52" s="37" t="s">
        <v>39</v>
      </c>
      <c r="M52" s="37" t="s">
        <v>39</v>
      </c>
      <c r="N52" s="37" t="s">
        <v>43</v>
      </c>
      <c r="O52" s="38" t="s">
        <v>343</v>
      </c>
      <c r="P52" s="38" t="s">
        <v>343</v>
      </c>
      <c r="Q52" s="37" t="str">
        <f t="shared" si="3"/>
        <v>elegansXelegans</v>
      </c>
      <c r="R52" s="37" t="str">
        <f t="shared" si="4"/>
        <v>O7X119.1</v>
      </c>
      <c r="S52" s="38" t="str">
        <f t="shared" si="5"/>
        <v>Conspecifics-elegansXelegans-LouroXLouro</v>
      </c>
      <c r="T52" s="37">
        <v>1</v>
      </c>
      <c r="U52" s="37">
        <v>1</v>
      </c>
      <c r="V52" s="37">
        <v>1</v>
      </c>
    </row>
    <row r="53" spans="1:22" hidden="1" x14ac:dyDescent="0.25">
      <c r="A53">
        <v>57</v>
      </c>
      <c r="B53" s="37">
        <v>2001</v>
      </c>
      <c r="C53" s="37" t="s">
        <v>46</v>
      </c>
      <c r="D53" s="37" t="s">
        <v>699</v>
      </c>
      <c r="E53" s="120">
        <v>36957</v>
      </c>
      <c r="F53" s="37" t="s">
        <v>623</v>
      </c>
      <c r="G53" s="37" t="s">
        <v>178</v>
      </c>
      <c r="H53" s="37" t="s">
        <v>678</v>
      </c>
      <c r="I53" s="38" t="s">
        <v>690</v>
      </c>
      <c r="J53" s="38" t="s">
        <v>690</v>
      </c>
      <c r="K53" s="37" t="s">
        <v>625</v>
      </c>
      <c r="L53" s="37" t="s">
        <v>39</v>
      </c>
      <c r="M53" s="37" t="s">
        <v>39</v>
      </c>
      <c r="N53" s="37" t="s">
        <v>43</v>
      </c>
      <c r="O53" s="38" t="s">
        <v>343</v>
      </c>
      <c r="P53" s="38" t="s">
        <v>707</v>
      </c>
      <c r="Q53" s="37" t="str">
        <f t="shared" si="3"/>
        <v>hybridXelegans</v>
      </c>
      <c r="R53" s="37" t="str">
        <f t="shared" si="4"/>
        <v>HC18XE17.6</v>
      </c>
      <c r="S53" s="38" t="str">
        <f t="shared" si="5"/>
        <v>Postzygotics-hybridXelegans-(H:LouroXLanzada)XSymEle</v>
      </c>
      <c r="T53" s="37">
        <v>8</v>
      </c>
      <c r="U53" s="37">
        <v>0</v>
      </c>
      <c r="V53" s="37">
        <v>0</v>
      </c>
    </row>
    <row r="54" spans="1:22" ht="15.6" hidden="1" customHeight="1" x14ac:dyDescent="0.25">
      <c r="A54">
        <v>58</v>
      </c>
      <c r="B54" s="37">
        <v>2001</v>
      </c>
      <c r="C54" s="37" t="s">
        <v>46</v>
      </c>
      <c r="D54" s="37" t="s">
        <v>699</v>
      </c>
      <c r="E54" s="120">
        <v>36957</v>
      </c>
      <c r="F54" s="37" t="s">
        <v>623</v>
      </c>
      <c r="G54" s="37" t="s">
        <v>178</v>
      </c>
      <c r="H54" s="37" t="s">
        <v>678</v>
      </c>
      <c r="I54" s="38" t="s">
        <v>690</v>
      </c>
      <c r="J54" s="38" t="s">
        <v>690</v>
      </c>
      <c r="K54" s="37" t="s">
        <v>386</v>
      </c>
      <c r="L54" s="37" t="s">
        <v>178</v>
      </c>
      <c r="M54" s="37" t="s">
        <v>678</v>
      </c>
      <c r="N54" s="37" t="s">
        <v>43</v>
      </c>
      <c r="O54" s="38" t="s">
        <v>690</v>
      </c>
      <c r="P54" s="38" t="s">
        <v>690</v>
      </c>
      <c r="Q54" s="37" t="str">
        <f t="shared" si="3"/>
        <v>hybridXhybrid</v>
      </c>
      <c r="R54" s="37" t="str">
        <f t="shared" si="4"/>
        <v>HC18XHF10</v>
      </c>
      <c r="S54" s="38" t="str">
        <f t="shared" si="5"/>
        <v>Postzygotics-hybridXhybrid-(H:LouroXLanzada)X(H:LouroXLanzada)</v>
      </c>
      <c r="T54" s="37">
        <v>1</v>
      </c>
      <c r="U54" s="37">
        <v>1</v>
      </c>
      <c r="V54" s="37">
        <v>0</v>
      </c>
    </row>
    <row r="55" spans="1:22" hidden="1" x14ac:dyDescent="0.25">
      <c r="A55">
        <v>59</v>
      </c>
      <c r="B55" s="37">
        <v>2001</v>
      </c>
      <c r="C55" s="37" t="s">
        <v>38</v>
      </c>
      <c r="D55" s="37" t="s">
        <v>700</v>
      </c>
      <c r="E55" s="120">
        <v>36957</v>
      </c>
      <c r="F55" s="37" t="s">
        <v>624</v>
      </c>
      <c r="G55" s="37" t="s">
        <v>39</v>
      </c>
      <c r="H55" s="37" t="s">
        <v>39</v>
      </c>
      <c r="I55" s="38" t="s">
        <v>343</v>
      </c>
      <c r="J55" s="38" t="s">
        <v>343</v>
      </c>
      <c r="K55" s="37" t="s">
        <v>625</v>
      </c>
      <c r="L55" s="37" t="s">
        <v>39</v>
      </c>
      <c r="M55" s="37" t="s">
        <v>39</v>
      </c>
      <c r="N55" s="37" t="s">
        <v>43</v>
      </c>
      <c r="O55" s="38" t="s">
        <v>343</v>
      </c>
      <c r="P55" s="38" t="s">
        <v>343</v>
      </c>
      <c r="Q55" s="37" t="str">
        <f t="shared" si="3"/>
        <v>elegansXelegans</v>
      </c>
      <c r="R55" s="37" t="str">
        <f t="shared" si="4"/>
        <v>O6XE17.6</v>
      </c>
      <c r="S55" s="38" t="str">
        <f t="shared" si="5"/>
        <v>Conspecifics-elegansXelegans-LouroXLouro</v>
      </c>
      <c r="T55" s="37">
        <v>1</v>
      </c>
      <c r="U55" s="37">
        <v>0</v>
      </c>
      <c r="V55" s="37">
        <v>0</v>
      </c>
    </row>
    <row r="56" spans="1:22" x14ac:dyDescent="0.25">
      <c r="A56">
        <v>60</v>
      </c>
      <c r="B56" s="37">
        <v>2001</v>
      </c>
      <c r="C56" s="37" t="s">
        <v>46</v>
      </c>
      <c r="D56" s="37" t="s">
        <v>699</v>
      </c>
      <c r="E56" s="120">
        <v>36957</v>
      </c>
      <c r="F56" s="37" t="s">
        <v>624</v>
      </c>
      <c r="G56" s="37" t="s">
        <v>39</v>
      </c>
      <c r="H56" s="37" t="s">
        <v>39</v>
      </c>
      <c r="I56" s="38" t="s">
        <v>343</v>
      </c>
      <c r="J56" s="38" t="s">
        <v>707</v>
      </c>
      <c r="K56" s="37" t="s">
        <v>389</v>
      </c>
      <c r="L56" s="37" t="s">
        <v>178</v>
      </c>
      <c r="M56" s="37" t="s">
        <v>678</v>
      </c>
      <c r="N56" s="37" t="s">
        <v>43</v>
      </c>
      <c r="O56" s="38" t="s">
        <v>690</v>
      </c>
      <c r="P56" s="38" t="s">
        <v>690</v>
      </c>
      <c r="Q56" s="37" t="str">
        <f t="shared" si="3"/>
        <v>elegansXhybrid</v>
      </c>
      <c r="R56" s="37" t="str">
        <f t="shared" si="4"/>
        <v>O6XHF7</v>
      </c>
      <c r="S56" s="38" t="str">
        <f t="shared" si="5"/>
        <v>Postzygotics-elegansXhybrid-SymEleX(H:LouroXLanzada)</v>
      </c>
      <c r="T56" s="37">
        <v>1</v>
      </c>
      <c r="U56" s="37">
        <v>1</v>
      </c>
      <c r="V56" s="37">
        <v>1</v>
      </c>
    </row>
    <row r="57" spans="1:22" x14ac:dyDescent="0.25">
      <c r="A57">
        <v>61</v>
      </c>
      <c r="B57" s="37">
        <v>2001</v>
      </c>
      <c r="C57" s="37" t="s">
        <v>46</v>
      </c>
      <c r="D57" s="37" t="s">
        <v>699</v>
      </c>
      <c r="E57" s="120">
        <v>36957</v>
      </c>
      <c r="F57" s="37" t="s">
        <v>621</v>
      </c>
      <c r="G57" s="37" t="s">
        <v>39</v>
      </c>
      <c r="H57" s="37" t="s">
        <v>39</v>
      </c>
      <c r="I57" s="38" t="s">
        <v>343</v>
      </c>
      <c r="J57" s="38" t="s">
        <v>707</v>
      </c>
      <c r="K57" s="37" t="s">
        <v>386</v>
      </c>
      <c r="L57" s="37" t="s">
        <v>178</v>
      </c>
      <c r="M57" s="37" t="s">
        <v>678</v>
      </c>
      <c r="N57" s="37" t="s">
        <v>43</v>
      </c>
      <c r="O57" s="38" t="s">
        <v>690</v>
      </c>
      <c r="P57" s="38" t="s">
        <v>690</v>
      </c>
      <c r="Q57" s="37" t="str">
        <f t="shared" si="3"/>
        <v>elegansXhybrid</v>
      </c>
      <c r="R57" s="37" t="str">
        <f t="shared" si="4"/>
        <v>E17.5XHF10</v>
      </c>
      <c r="S57" s="38" t="str">
        <f t="shared" si="5"/>
        <v>Postzygotics-elegansXhybrid-SymEleX(H:LouroXLanzada)</v>
      </c>
      <c r="T57" s="37">
        <v>1</v>
      </c>
      <c r="U57" s="37">
        <v>1</v>
      </c>
      <c r="V57" s="37">
        <v>0</v>
      </c>
    </row>
    <row r="58" spans="1:22" x14ac:dyDescent="0.25">
      <c r="A58">
        <v>62</v>
      </c>
      <c r="B58" s="37">
        <v>2001</v>
      </c>
      <c r="C58" s="37" t="s">
        <v>46</v>
      </c>
      <c r="D58" s="37" t="s">
        <v>699</v>
      </c>
      <c r="E58" s="120">
        <v>36957</v>
      </c>
      <c r="F58" s="37" t="s">
        <v>626</v>
      </c>
      <c r="G58" s="37" t="s">
        <v>39</v>
      </c>
      <c r="H58" s="37" t="s">
        <v>39</v>
      </c>
      <c r="I58" s="38" t="s">
        <v>343</v>
      </c>
      <c r="J58" s="38" t="s">
        <v>707</v>
      </c>
      <c r="K58" s="37" t="s">
        <v>386</v>
      </c>
      <c r="L58" s="37" t="s">
        <v>178</v>
      </c>
      <c r="M58" s="37" t="s">
        <v>678</v>
      </c>
      <c r="N58" s="37" t="s">
        <v>43</v>
      </c>
      <c r="O58" s="38" t="s">
        <v>690</v>
      </c>
      <c r="P58" s="38" t="s">
        <v>690</v>
      </c>
      <c r="Q58" s="37" t="str">
        <f t="shared" si="3"/>
        <v>elegansXhybrid</v>
      </c>
      <c r="R58" s="37" t="str">
        <f t="shared" si="4"/>
        <v>E17.7XHF10</v>
      </c>
      <c r="S58" s="38" t="str">
        <f t="shared" si="5"/>
        <v>Postzygotics-elegansXhybrid-SymEleX(H:LouroXLanzada)</v>
      </c>
      <c r="T58" s="37">
        <v>1</v>
      </c>
      <c r="U58" s="37">
        <v>1</v>
      </c>
      <c r="V58" s="37">
        <v>1</v>
      </c>
    </row>
    <row r="59" spans="1:22" hidden="1" x14ac:dyDescent="0.25">
      <c r="A59">
        <v>63</v>
      </c>
      <c r="B59" s="37">
        <v>2001</v>
      </c>
      <c r="C59" s="37" t="s">
        <v>46</v>
      </c>
      <c r="D59" s="37" t="s">
        <v>699</v>
      </c>
      <c r="E59" s="120">
        <v>36957</v>
      </c>
      <c r="F59" s="37" t="s">
        <v>627</v>
      </c>
      <c r="G59" s="37" t="s">
        <v>178</v>
      </c>
      <c r="H59" s="37" t="s">
        <v>678</v>
      </c>
      <c r="I59" s="38" t="s">
        <v>690</v>
      </c>
      <c r="J59" s="38" t="s">
        <v>690</v>
      </c>
      <c r="K59" s="37" t="s">
        <v>628</v>
      </c>
      <c r="L59" s="37" t="s">
        <v>178</v>
      </c>
      <c r="M59" s="37" t="s">
        <v>678</v>
      </c>
      <c r="N59" s="37" t="s">
        <v>43</v>
      </c>
      <c r="O59" s="38" t="s">
        <v>690</v>
      </c>
      <c r="P59" s="38" t="s">
        <v>690</v>
      </c>
      <c r="Q59" s="37" t="str">
        <f t="shared" si="3"/>
        <v>hybridXhybrid</v>
      </c>
      <c r="R59" s="37" t="str">
        <f t="shared" si="4"/>
        <v>HF8XHC19</v>
      </c>
      <c r="S59" s="38" t="str">
        <f t="shared" si="5"/>
        <v>Postzygotics-hybridXhybrid-(H:LouroXLanzada)X(H:LouroXLanzada)</v>
      </c>
      <c r="T59" s="37">
        <v>1</v>
      </c>
      <c r="U59" s="37">
        <v>0</v>
      </c>
      <c r="V59" s="37">
        <v>0</v>
      </c>
    </row>
    <row r="60" spans="1:22" hidden="1" x14ac:dyDescent="0.25">
      <c r="A60">
        <v>64</v>
      </c>
      <c r="B60" s="37">
        <v>2001</v>
      </c>
      <c r="C60" s="37" t="s">
        <v>38</v>
      </c>
      <c r="D60" s="37" t="s">
        <v>700</v>
      </c>
      <c r="E60" s="120">
        <v>36957</v>
      </c>
      <c r="F60" s="37" t="s">
        <v>621</v>
      </c>
      <c r="G60" s="37" t="s">
        <v>39</v>
      </c>
      <c r="H60" s="37" t="s">
        <v>39</v>
      </c>
      <c r="I60" s="38" t="s">
        <v>343</v>
      </c>
      <c r="J60" s="38" t="s">
        <v>343</v>
      </c>
      <c r="K60" s="37" t="s">
        <v>625</v>
      </c>
      <c r="L60" s="37" t="s">
        <v>39</v>
      </c>
      <c r="M60" s="37" t="s">
        <v>39</v>
      </c>
      <c r="N60" s="37" t="s">
        <v>43</v>
      </c>
      <c r="O60" s="38" t="s">
        <v>343</v>
      </c>
      <c r="P60" s="38" t="s">
        <v>343</v>
      </c>
      <c r="Q60" s="37" t="str">
        <f t="shared" si="3"/>
        <v>elegansXelegans</v>
      </c>
      <c r="R60" s="37" t="str">
        <f t="shared" si="4"/>
        <v>E17.5XE17.6</v>
      </c>
      <c r="S60" s="38" t="str">
        <f t="shared" si="5"/>
        <v>Conspecifics-elegansXelegans-LouroXLouro</v>
      </c>
      <c r="T60" s="37">
        <v>1</v>
      </c>
      <c r="U60" s="37">
        <v>0</v>
      </c>
      <c r="V60" s="37">
        <v>0</v>
      </c>
    </row>
    <row r="61" spans="1:22" hidden="1" x14ac:dyDescent="0.25">
      <c r="A61">
        <v>65</v>
      </c>
      <c r="B61" s="37">
        <v>2001</v>
      </c>
      <c r="C61" s="37" t="s">
        <v>46</v>
      </c>
      <c r="D61" s="37" t="s">
        <v>700</v>
      </c>
      <c r="E61" s="120">
        <v>36958</v>
      </c>
      <c r="F61" s="37" t="s">
        <v>622</v>
      </c>
      <c r="G61" s="37" t="s">
        <v>39</v>
      </c>
      <c r="H61" s="37" t="s">
        <v>39</v>
      </c>
      <c r="I61" s="38" t="s">
        <v>343</v>
      </c>
      <c r="J61" s="38" t="s">
        <v>343</v>
      </c>
      <c r="K61" s="37">
        <v>119.2</v>
      </c>
      <c r="L61" s="37" t="s">
        <v>39</v>
      </c>
      <c r="M61" s="37" t="s">
        <v>39</v>
      </c>
      <c r="N61" s="37" t="s">
        <v>48</v>
      </c>
      <c r="O61" s="38" t="s">
        <v>343</v>
      </c>
      <c r="P61" s="38" t="s">
        <v>343</v>
      </c>
      <c r="Q61" s="37" t="str">
        <f t="shared" ref="Q61:Q92" si="6">_xlfn.CONCAT(G61,"X",L61)</f>
        <v>elegansXelegans</v>
      </c>
      <c r="R61" s="37" t="str">
        <f t="shared" ref="R61:R92" si="7">_xlfn.CONCAT(F61,"X",K61)</f>
        <v>O7X119.2</v>
      </c>
      <c r="S61" s="38" t="str">
        <f t="shared" si="5"/>
        <v>Conspecifics-elegansXelegans-LouroXLouro</v>
      </c>
      <c r="T61" s="37">
        <v>1</v>
      </c>
      <c r="U61" s="37">
        <v>1</v>
      </c>
      <c r="V61" s="37">
        <v>1</v>
      </c>
    </row>
    <row r="62" spans="1:22" hidden="1" x14ac:dyDescent="0.25">
      <c r="A62">
        <v>66</v>
      </c>
      <c r="B62" s="37">
        <v>2001</v>
      </c>
      <c r="C62" s="37" t="s">
        <v>46</v>
      </c>
      <c r="D62" s="37" t="s">
        <v>700</v>
      </c>
      <c r="E62" s="120">
        <v>36960</v>
      </c>
      <c r="F62" s="37" t="s">
        <v>624</v>
      </c>
      <c r="G62" s="37" t="s">
        <v>39</v>
      </c>
      <c r="H62" s="37" t="s">
        <v>39</v>
      </c>
      <c r="I62" s="38" t="s">
        <v>343</v>
      </c>
      <c r="J62" s="38" t="s">
        <v>343</v>
      </c>
      <c r="K62" s="37" t="s">
        <v>639</v>
      </c>
      <c r="L62" s="37" t="s">
        <v>39</v>
      </c>
      <c r="M62" s="37" t="s">
        <v>39</v>
      </c>
      <c r="N62" s="37" t="s">
        <v>48</v>
      </c>
      <c r="O62" s="38" t="s">
        <v>257</v>
      </c>
      <c r="P62" s="38" t="s">
        <v>257</v>
      </c>
      <c r="Q62" s="37" t="str">
        <f t="shared" si="6"/>
        <v>elegansXelegans</v>
      </c>
      <c r="R62" s="37" t="str">
        <f t="shared" si="7"/>
        <v>O6XIN2</v>
      </c>
      <c r="S62" s="38" t="str">
        <f t="shared" si="5"/>
        <v>Conspecifics-elegansXelegans-LouroXBelgium</v>
      </c>
      <c r="T62" s="37">
        <v>1</v>
      </c>
      <c r="U62" s="37">
        <v>1</v>
      </c>
      <c r="V62" s="37">
        <v>1</v>
      </c>
    </row>
    <row r="63" spans="1:22" hidden="1" x14ac:dyDescent="0.25">
      <c r="A63">
        <v>67</v>
      </c>
      <c r="B63" s="37">
        <v>2001</v>
      </c>
      <c r="C63" s="37" t="s">
        <v>46</v>
      </c>
      <c r="D63" s="37" t="s">
        <v>699</v>
      </c>
      <c r="E63" s="120">
        <v>36971</v>
      </c>
      <c r="F63" s="37" t="s">
        <v>629</v>
      </c>
      <c r="G63" s="37" t="s">
        <v>178</v>
      </c>
      <c r="H63" s="37" t="s">
        <v>678</v>
      </c>
      <c r="I63" s="38" t="s">
        <v>690</v>
      </c>
      <c r="J63" s="38" t="s">
        <v>690</v>
      </c>
      <c r="K63" s="37" t="s">
        <v>630</v>
      </c>
      <c r="L63" s="37" t="s">
        <v>178</v>
      </c>
      <c r="M63" s="37" t="s">
        <v>678</v>
      </c>
      <c r="N63" s="37" t="s">
        <v>43</v>
      </c>
      <c r="O63" s="38" t="s">
        <v>690</v>
      </c>
      <c r="P63" s="38" t="s">
        <v>690</v>
      </c>
      <c r="Q63" s="37" t="str">
        <f t="shared" si="6"/>
        <v>hybridXhybrid</v>
      </c>
      <c r="R63" s="37" t="str">
        <f t="shared" si="7"/>
        <v>HF13XHC20</v>
      </c>
      <c r="S63" s="38" t="str">
        <f t="shared" si="5"/>
        <v>Postzygotics-hybridXhybrid-(H:LouroXLanzada)X(H:LouroXLanzada)</v>
      </c>
      <c r="T63" s="37">
        <v>1</v>
      </c>
      <c r="U63" s="37">
        <v>0</v>
      </c>
      <c r="V63" s="37">
        <v>0</v>
      </c>
    </row>
    <row r="64" spans="1:22" hidden="1" x14ac:dyDescent="0.25">
      <c r="A64">
        <v>68</v>
      </c>
      <c r="B64" s="37">
        <v>2001</v>
      </c>
      <c r="C64" s="37" t="s">
        <v>46</v>
      </c>
      <c r="D64" s="37" t="s">
        <v>699</v>
      </c>
      <c r="E64" s="120">
        <v>36971</v>
      </c>
      <c r="F64" s="37" t="s">
        <v>631</v>
      </c>
      <c r="G64" s="37" t="s">
        <v>178</v>
      </c>
      <c r="H64" s="37" t="s">
        <v>678</v>
      </c>
      <c r="I64" s="38" t="s">
        <v>690</v>
      </c>
      <c r="J64" s="38" t="s">
        <v>690</v>
      </c>
      <c r="K64" s="37" t="s">
        <v>630</v>
      </c>
      <c r="L64" s="37" t="s">
        <v>178</v>
      </c>
      <c r="M64" s="37" t="s">
        <v>678</v>
      </c>
      <c r="N64" s="37" t="s">
        <v>43</v>
      </c>
      <c r="O64" s="38" t="s">
        <v>690</v>
      </c>
      <c r="P64" s="38" t="s">
        <v>690</v>
      </c>
      <c r="Q64" s="37" t="str">
        <f t="shared" si="6"/>
        <v>hybridXhybrid</v>
      </c>
      <c r="R64" s="37" t="str">
        <f t="shared" si="7"/>
        <v>HF12XHC20</v>
      </c>
      <c r="S64" s="38" t="str">
        <f t="shared" si="5"/>
        <v>Postzygotics-hybridXhybrid-(H:LouroXLanzada)X(H:LouroXLanzada)</v>
      </c>
      <c r="T64" s="37">
        <v>1</v>
      </c>
      <c r="U64" s="37">
        <v>0</v>
      </c>
      <c r="V64" s="37">
        <v>0</v>
      </c>
    </row>
    <row r="65" spans="1:22" hidden="1" x14ac:dyDescent="0.25">
      <c r="A65">
        <v>69</v>
      </c>
      <c r="B65" s="37">
        <v>2001</v>
      </c>
      <c r="C65" s="37" t="s">
        <v>46</v>
      </c>
      <c r="D65" s="37" t="s">
        <v>699</v>
      </c>
      <c r="E65" s="120">
        <v>36971</v>
      </c>
      <c r="F65" s="37" t="s">
        <v>629</v>
      </c>
      <c r="G65" s="37" t="s">
        <v>178</v>
      </c>
      <c r="H65" s="37" t="s">
        <v>678</v>
      </c>
      <c r="I65" s="38" t="s">
        <v>690</v>
      </c>
      <c r="J65" s="38" t="s">
        <v>690</v>
      </c>
      <c r="K65" s="37" t="s">
        <v>632</v>
      </c>
      <c r="L65" s="37" t="s">
        <v>178</v>
      </c>
      <c r="M65" s="37" t="s">
        <v>678</v>
      </c>
      <c r="N65" s="37" t="s">
        <v>43</v>
      </c>
      <c r="O65" s="38" t="s">
        <v>690</v>
      </c>
      <c r="P65" s="38" t="s">
        <v>690</v>
      </c>
      <c r="Q65" s="37" t="str">
        <f t="shared" si="6"/>
        <v>hybridXhybrid</v>
      </c>
      <c r="R65" s="37" t="str">
        <f t="shared" si="7"/>
        <v>HF13XHF14</v>
      </c>
      <c r="S65" s="38" t="str">
        <f t="shared" si="5"/>
        <v>Postzygotics-hybridXhybrid-(H:LouroXLanzada)X(H:LouroXLanzada)</v>
      </c>
      <c r="T65" s="37">
        <v>1</v>
      </c>
      <c r="U65" s="37">
        <v>0</v>
      </c>
      <c r="V65" s="37">
        <v>0</v>
      </c>
    </row>
    <row r="66" spans="1:22" hidden="1" x14ac:dyDescent="0.25">
      <c r="A66">
        <v>70</v>
      </c>
      <c r="B66" s="37">
        <v>2001</v>
      </c>
      <c r="C66" s="37" t="s">
        <v>46</v>
      </c>
      <c r="D66" s="37" t="s">
        <v>699</v>
      </c>
      <c r="E66" s="120">
        <v>36971</v>
      </c>
      <c r="F66" s="37" t="s">
        <v>631</v>
      </c>
      <c r="G66" s="37" t="s">
        <v>178</v>
      </c>
      <c r="H66" s="37" t="s">
        <v>678</v>
      </c>
      <c r="I66" s="38" t="s">
        <v>690</v>
      </c>
      <c r="J66" s="38" t="s">
        <v>690</v>
      </c>
      <c r="K66" s="37" t="s">
        <v>628</v>
      </c>
      <c r="L66" s="37" t="s">
        <v>178</v>
      </c>
      <c r="M66" s="37" t="s">
        <v>678</v>
      </c>
      <c r="N66" s="37" t="s">
        <v>43</v>
      </c>
      <c r="O66" s="38" t="s">
        <v>690</v>
      </c>
      <c r="P66" s="38" t="s">
        <v>690</v>
      </c>
      <c r="Q66" s="37" t="str">
        <f t="shared" si="6"/>
        <v>hybridXhybrid</v>
      </c>
      <c r="R66" s="37" t="str">
        <f t="shared" si="7"/>
        <v>HF12XHC19</v>
      </c>
      <c r="S66" s="38" t="str">
        <f t="shared" ref="S66:S97" si="8">_xlfn.CONCAT(D66,"-",Q66,"-",J66,"X",P66)</f>
        <v>Postzygotics-hybridXhybrid-(H:LouroXLanzada)X(H:LouroXLanzada)</v>
      </c>
      <c r="T66" s="37">
        <v>1</v>
      </c>
      <c r="U66" s="37">
        <v>0</v>
      </c>
      <c r="V66" s="37">
        <v>0</v>
      </c>
    </row>
    <row r="67" spans="1:22" hidden="1" x14ac:dyDescent="0.25">
      <c r="A67">
        <v>71</v>
      </c>
      <c r="B67" s="37">
        <v>2001</v>
      </c>
      <c r="C67" s="37" t="s">
        <v>46</v>
      </c>
      <c r="D67" s="37" t="s">
        <v>699</v>
      </c>
      <c r="E67" s="120">
        <v>36971</v>
      </c>
      <c r="F67" s="37" t="s">
        <v>633</v>
      </c>
      <c r="G67" s="37" t="s">
        <v>178</v>
      </c>
      <c r="H67" s="37" t="s">
        <v>678</v>
      </c>
      <c r="I67" s="38" t="s">
        <v>690</v>
      </c>
      <c r="J67" s="38" t="s">
        <v>690</v>
      </c>
      <c r="K67" s="37" t="s">
        <v>630</v>
      </c>
      <c r="L67" s="37" t="s">
        <v>178</v>
      </c>
      <c r="M67" s="37" t="s">
        <v>678</v>
      </c>
      <c r="N67" s="37" t="s">
        <v>43</v>
      </c>
      <c r="O67" s="38" t="s">
        <v>690</v>
      </c>
      <c r="P67" s="38" t="s">
        <v>690</v>
      </c>
      <c r="Q67" s="37" t="str">
        <f t="shared" si="6"/>
        <v>hybridXhybrid</v>
      </c>
      <c r="R67" s="37" t="str">
        <f t="shared" si="7"/>
        <v>HF16XHC20</v>
      </c>
      <c r="S67" s="38" t="str">
        <f t="shared" si="8"/>
        <v>Postzygotics-hybridXhybrid-(H:LouroXLanzada)X(H:LouroXLanzada)</v>
      </c>
      <c r="T67" s="37">
        <v>1</v>
      </c>
      <c r="U67" s="37">
        <v>0</v>
      </c>
      <c r="V67" s="37">
        <v>0</v>
      </c>
    </row>
    <row r="68" spans="1:22" x14ac:dyDescent="0.25">
      <c r="A68">
        <v>72</v>
      </c>
      <c r="B68" s="37">
        <v>2001</v>
      </c>
      <c r="C68" s="37" t="s">
        <v>46</v>
      </c>
      <c r="D68" s="37" t="s">
        <v>699</v>
      </c>
      <c r="E68" s="120">
        <v>36971</v>
      </c>
      <c r="F68" s="37" t="s">
        <v>638</v>
      </c>
      <c r="G68" s="37" t="s">
        <v>39</v>
      </c>
      <c r="H68" s="37" t="s">
        <v>39</v>
      </c>
      <c r="I68" s="38" t="s">
        <v>257</v>
      </c>
      <c r="J68" s="38" t="s">
        <v>702</v>
      </c>
      <c r="K68" s="37" t="s">
        <v>630</v>
      </c>
      <c r="L68" s="37" t="s">
        <v>178</v>
      </c>
      <c r="M68" s="37" t="s">
        <v>678</v>
      </c>
      <c r="N68" s="37" t="s">
        <v>43</v>
      </c>
      <c r="O68" s="38" t="s">
        <v>690</v>
      </c>
      <c r="P68" s="38" t="s">
        <v>690</v>
      </c>
      <c r="Q68" s="37" t="str">
        <f t="shared" si="6"/>
        <v>elegansXhybrid</v>
      </c>
      <c r="R68" s="37" t="str">
        <f t="shared" si="7"/>
        <v>IN5XHC20</v>
      </c>
      <c r="S68" s="38" t="str">
        <f t="shared" si="8"/>
        <v>Postzygotics-elegansXhybrid-AlloEleX(H:LouroXLanzada)</v>
      </c>
      <c r="T68" s="37">
        <v>1</v>
      </c>
      <c r="U68" s="37">
        <v>1</v>
      </c>
      <c r="V68" s="37">
        <v>1</v>
      </c>
    </row>
    <row r="69" spans="1:22" hidden="1" x14ac:dyDescent="0.25">
      <c r="A69">
        <v>73</v>
      </c>
      <c r="B69" s="37">
        <v>2001</v>
      </c>
      <c r="C69" s="37" t="s">
        <v>46</v>
      </c>
      <c r="D69" s="37" t="s">
        <v>699</v>
      </c>
      <c r="E69" s="120">
        <v>36971</v>
      </c>
      <c r="F69" s="37" t="s">
        <v>634</v>
      </c>
      <c r="G69" s="37" t="s">
        <v>178</v>
      </c>
      <c r="H69" s="37" t="s">
        <v>678</v>
      </c>
      <c r="I69" s="38" t="s">
        <v>690</v>
      </c>
      <c r="J69" s="38" t="s">
        <v>690</v>
      </c>
      <c r="K69" s="37" t="s">
        <v>628</v>
      </c>
      <c r="L69" s="37" t="s">
        <v>178</v>
      </c>
      <c r="M69" s="37" t="s">
        <v>678</v>
      </c>
      <c r="N69" s="37" t="s">
        <v>43</v>
      </c>
      <c r="O69" s="38" t="s">
        <v>690</v>
      </c>
      <c r="P69" s="38" t="s">
        <v>690</v>
      </c>
      <c r="Q69" s="37" t="str">
        <f t="shared" si="6"/>
        <v>hybridXhybrid</v>
      </c>
      <c r="R69" s="37" t="str">
        <f t="shared" si="7"/>
        <v>HC12XHC19</v>
      </c>
      <c r="S69" s="38" t="str">
        <f t="shared" si="8"/>
        <v>Postzygotics-hybridXhybrid-(H:LouroXLanzada)X(H:LouroXLanzada)</v>
      </c>
      <c r="T69" s="37">
        <v>1</v>
      </c>
      <c r="U69" s="37">
        <v>0</v>
      </c>
      <c r="V69" s="37">
        <v>0</v>
      </c>
    </row>
    <row r="70" spans="1:22" hidden="1" x14ac:dyDescent="0.25">
      <c r="A70">
        <v>74</v>
      </c>
      <c r="B70" s="37">
        <v>2001</v>
      </c>
      <c r="C70" s="37" t="s">
        <v>46</v>
      </c>
      <c r="D70" s="37" t="s">
        <v>699</v>
      </c>
      <c r="E70" s="120">
        <v>36981</v>
      </c>
      <c r="F70" s="37" t="s">
        <v>631</v>
      </c>
      <c r="G70" s="37" t="s">
        <v>178</v>
      </c>
      <c r="H70" s="37" t="s">
        <v>678</v>
      </c>
      <c r="I70" s="38" t="s">
        <v>690</v>
      </c>
      <c r="J70" s="38" t="s">
        <v>690</v>
      </c>
      <c r="K70" s="37" t="s">
        <v>635</v>
      </c>
      <c r="L70" s="37" t="s">
        <v>178</v>
      </c>
      <c r="M70" s="37" t="s">
        <v>678</v>
      </c>
      <c r="N70" s="37" t="s">
        <v>43</v>
      </c>
      <c r="O70" s="38" t="s">
        <v>690</v>
      </c>
      <c r="P70" s="38" t="s">
        <v>690</v>
      </c>
      <c r="Q70" s="37" t="str">
        <f t="shared" si="6"/>
        <v>hybridXhybrid</v>
      </c>
      <c r="R70" s="37" t="str">
        <f t="shared" si="7"/>
        <v>HF12XHF18</v>
      </c>
      <c r="S70" s="38" t="str">
        <f t="shared" si="8"/>
        <v>Postzygotics-hybridXhybrid-(H:LouroXLanzada)X(H:LouroXLanzada)</v>
      </c>
      <c r="T70" s="37">
        <v>2</v>
      </c>
      <c r="U70" s="37">
        <v>0</v>
      </c>
      <c r="V70" s="37">
        <v>0</v>
      </c>
    </row>
    <row r="71" spans="1:22" hidden="1" x14ac:dyDescent="0.25">
      <c r="A71">
        <v>75</v>
      </c>
      <c r="B71" s="37">
        <v>2001</v>
      </c>
      <c r="C71" s="37" t="s">
        <v>53</v>
      </c>
      <c r="D71" s="37" t="s">
        <v>699</v>
      </c>
      <c r="E71" s="120">
        <v>36981</v>
      </c>
      <c r="F71" s="37" t="s">
        <v>636</v>
      </c>
      <c r="G71" s="37" t="s">
        <v>178</v>
      </c>
      <c r="H71" s="37" t="s">
        <v>678</v>
      </c>
      <c r="I71" s="38" t="s">
        <v>690</v>
      </c>
      <c r="J71" s="38" t="s">
        <v>690</v>
      </c>
      <c r="K71" s="37" t="s">
        <v>637</v>
      </c>
      <c r="L71" s="37" t="s">
        <v>178</v>
      </c>
      <c r="M71" s="37" t="s">
        <v>679</v>
      </c>
      <c r="N71" s="37" t="s">
        <v>43</v>
      </c>
      <c r="O71" s="38" t="s">
        <v>695</v>
      </c>
      <c r="P71" s="38" t="s">
        <v>689</v>
      </c>
      <c r="Q71" s="37" t="str">
        <f t="shared" si="6"/>
        <v>hybridXhybrid</v>
      </c>
      <c r="R71" s="37" t="str">
        <f t="shared" si="7"/>
        <v>HF17XH3.5</v>
      </c>
      <c r="S71" s="38" t="str">
        <f t="shared" si="8"/>
        <v>Postzygotics-hybridXhybrid-(H:LouroXLanzada)X(H:LouroXCenteans)</v>
      </c>
      <c r="T71" s="37">
        <v>3</v>
      </c>
      <c r="U71" s="37">
        <v>1</v>
      </c>
      <c r="V71" s="37">
        <v>0</v>
      </c>
    </row>
    <row r="72" spans="1:22" x14ac:dyDescent="0.25">
      <c r="A72">
        <v>76</v>
      </c>
      <c r="B72" s="37">
        <v>2001</v>
      </c>
      <c r="C72" s="37" t="s">
        <v>46</v>
      </c>
      <c r="D72" s="37" t="s">
        <v>699</v>
      </c>
      <c r="E72" s="120">
        <v>36981</v>
      </c>
      <c r="F72" s="37" t="s">
        <v>638</v>
      </c>
      <c r="G72" s="37" t="s">
        <v>39</v>
      </c>
      <c r="H72" s="37" t="s">
        <v>39</v>
      </c>
      <c r="I72" s="38" t="s">
        <v>257</v>
      </c>
      <c r="J72" s="38" t="s">
        <v>702</v>
      </c>
      <c r="K72" s="37" t="s">
        <v>640</v>
      </c>
      <c r="L72" s="37" t="s">
        <v>178</v>
      </c>
      <c r="M72" s="37" t="s">
        <v>678</v>
      </c>
      <c r="N72" s="37" t="s">
        <v>43</v>
      </c>
      <c r="O72" s="38" t="s">
        <v>690</v>
      </c>
      <c r="P72" s="38" t="s">
        <v>689</v>
      </c>
      <c r="Q72" s="37" t="str">
        <f t="shared" si="6"/>
        <v>elegansXhybrid</v>
      </c>
      <c r="R72" s="37" t="str">
        <f t="shared" si="7"/>
        <v>IN5XHD15</v>
      </c>
      <c r="S72" s="38" t="str">
        <f t="shared" si="8"/>
        <v>Postzygotics-elegansXhybrid-AlloEleX(H:LouroXCenteans)</v>
      </c>
      <c r="T72" s="37">
        <v>1</v>
      </c>
      <c r="U72" s="37">
        <v>1</v>
      </c>
      <c r="V72" s="37">
        <v>1</v>
      </c>
    </row>
    <row r="73" spans="1:22" hidden="1" x14ac:dyDescent="0.25">
      <c r="A73">
        <v>77</v>
      </c>
      <c r="B73" s="37">
        <v>2001</v>
      </c>
      <c r="C73" s="37" t="s">
        <v>46</v>
      </c>
      <c r="D73" s="37" t="s">
        <v>699</v>
      </c>
      <c r="E73" s="120">
        <v>36982</v>
      </c>
      <c r="F73" s="37" t="s">
        <v>636</v>
      </c>
      <c r="G73" s="37" t="s">
        <v>178</v>
      </c>
      <c r="H73" s="37" t="s">
        <v>678</v>
      </c>
      <c r="I73" s="38" t="s">
        <v>690</v>
      </c>
      <c r="J73" s="38" t="s">
        <v>690</v>
      </c>
      <c r="K73" s="37" t="s">
        <v>640</v>
      </c>
      <c r="L73" s="37" t="s">
        <v>178</v>
      </c>
      <c r="M73" s="37" t="s">
        <v>678</v>
      </c>
      <c r="N73" s="37" t="s">
        <v>43</v>
      </c>
      <c r="O73" s="38" t="s">
        <v>690</v>
      </c>
      <c r="P73" s="38" t="s">
        <v>690</v>
      </c>
      <c r="Q73" s="37" t="str">
        <f t="shared" si="6"/>
        <v>hybridXhybrid</v>
      </c>
      <c r="R73" s="37" t="str">
        <f t="shared" si="7"/>
        <v>HF17XHD15</v>
      </c>
      <c r="S73" s="38" t="str">
        <f t="shared" si="8"/>
        <v>Postzygotics-hybridXhybrid-(H:LouroXLanzada)X(H:LouroXLanzada)</v>
      </c>
      <c r="T73" s="37">
        <v>1</v>
      </c>
      <c r="U73" s="37">
        <v>1</v>
      </c>
      <c r="V73" s="37">
        <v>1</v>
      </c>
    </row>
    <row r="74" spans="1:22" x14ac:dyDescent="0.25">
      <c r="A74">
        <v>78</v>
      </c>
      <c r="B74" s="37">
        <v>2001</v>
      </c>
      <c r="C74" s="37" t="s">
        <v>53</v>
      </c>
      <c r="D74" s="37" t="s">
        <v>699</v>
      </c>
      <c r="E74" s="120">
        <v>36982</v>
      </c>
      <c r="F74" s="37" t="s">
        <v>638</v>
      </c>
      <c r="G74" s="37" t="s">
        <v>39</v>
      </c>
      <c r="H74" s="37" t="s">
        <v>39</v>
      </c>
      <c r="I74" s="38" t="s">
        <v>257</v>
      </c>
      <c r="J74" s="38" t="s">
        <v>702</v>
      </c>
      <c r="K74" s="37" t="s">
        <v>637</v>
      </c>
      <c r="L74" s="37" t="s">
        <v>178</v>
      </c>
      <c r="M74" s="37" t="s">
        <v>679</v>
      </c>
      <c r="N74" s="37" t="s">
        <v>43</v>
      </c>
      <c r="O74" s="38" t="s">
        <v>695</v>
      </c>
      <c r="P74" s="38" t="s">
        <v>689</v>
      </c>
      <c r="Q74" s="37" t="str">
        <f t="shared" si="6"/>
        <v>elegansXhybrid</v>
      </c>
      <c r="R74" s="37" t="str">
        <f t="shared" si="7"/>
        <v>IN5XH3.5</v>
      </c>
      <c r="S74" s="38" t="str">
        <f t="shared" si="8"/>
        <v>Postzygotics-elegansXhybrid-AlloEleX(H:LouroXCenteans)</v>
      </c>
      <c r="T74" s="37">
        <v>1</v>
      </c>
      <c r="U74" s="37">
        <v>1</v>
      </c>
      <c r="V74" s="37">
        <v>1</v>
      </c>
    </row>
    <row r="75" spans="1:22" hidden="1" x14ac:dyDescent="0.25">
      <c r="A75">
        <v>79</v>
      </c>
      <c r="B75" s="37">
        <v>2001</v>
      </c>
      <c r="C75" s="37" t="s">
        <v>46</v>
      </c>
      <c r="D75" s="37" t="s">
        <v>699</v>
      </c>
      <c r="E75" s="120">
        <v>37002</v>
      </c>
      <c r="F75" s="37">
        <v>25</v>
      </c>
      <c r="G75" s="37" t="s">
        <v>60</v>
      </c>
      <c r="H75" s="37" t="s">
        <v>60</v>
      </c>
      <c r="I75" s="38" t="s">
        <v>347</v>
      </c>
      <c r="J75" s="38" t="s">
        <v>706</v>
      </c>
      <c r="K75" s="37" t="s">
        <v>643</v>
      </c>
      <c r="L75" s="37" t="s">
        <v>178</v>
      </c>
      <c r="M75" s="37" t="s">
        <v>678</v>
      </c>
      <c r="N75" s="37" t="s">
        <v>43</v>
      </c>
      <c r="O75" s="38" t="s">
        <v>690</v>
      </c>
      <c r="P75" s="38" t="s">
        <v>690</v>
      </c>
      <c r="Q75" s="37" t="str">
        <f t="shared" si="6"/>
        <v>graellsiiXhybrid</v>
      </c>
      <c r="R75" s="37" t="str">
        <f t="shared" si="7"/>
        <v>25XHF22</v>
      </c>
      <c r="S75" s="38" t="str">
        <f t="shared" si="8"/>
        <v>Postzygotics-graellsiiXhybrid-SymGraX(H:LouroXLanzada)</v>
      </c>
      <c r="T75" s="37">
        <v>1</v>
      </c>
      <c r="U75" s="37">
        <v>0</v>
      </c>
      <c r="V75" s="37">
        <v>0</v>
      </c>
    </row>
    <row r="76" spans="1:22" hidden="1" x14ac:dyDescent="0.25">
      <c r="A76">
        <v>80</v>
      </c>
      <c r="B76" s="37">
        <v>2001</v>
      </c>
      <c r="C76" s="37" t="s">
        <v>46</v>
      </c>
      <c r="D76" s="37" t="s">
        <v>701</v>
      </c>
      <c r="E76" s="120">
        <v>37002</v>
      </c>
      <c r="F76" s="37">
        <v>6</v>
      </c>
      <c r="G76" s="37" t="s">
        <v>60</v>
      </c>
      <c r="H76" s="37" t="s">
        <v>60</v>
      </c>
      <c r="I76" s="38" t="s">
        <v>347</v>
      </c>
      <c r="J76" s="38" t="s">
        <v>347</v>
      </c>
      <c r="K76" s="37" t="s">
        <v>641</v>
      </c>
      <c r="L76" s="37" t="s">
        <v>39</v>
      </c>
      <c r="M76" s="37" t="s">
        <v>39</v>
      </c>
      <c r="N76" s="37" t="s">
        <v>43</v>
      </c>
      <c r="O76" s="38" t="s">
        <v>343</v>
      </c>
      <c r="P76" s="38" t="s">
        <v>343</v>
      </c>
      <c r="Q76" s="37" t="str">
        <f t="shared" si="6"/>
        <v>graellsiiXelegans</v>
      </c>
      <c r="R76" s="37" t="str">
        <f t="shared" si="7"/>
        <v>6X14.4.2</v>
      </c>
      <c r="S76" s="38" t="str">
        <f t="shared" si="8"/>
        <v>Heterospecifics-graellsiiXelegans-LanzadaXLouro</v>
      </c>
      <c r="T76" s="37">
        <v>1</v>
      </c>
      <c r="U76" s="37">
        <v>0</v>
      </c>
      <c r="V76" s="37">
        <v>0</v>
      </c>
    </row>
    <row r="77" spans="1:22" hidden="1" x14ac:dyDescent="0.25">
      <c r="A77">
        <v>81</v>
      </c>
      <c r="B77" s="37">
        <v>2001</v>
      </c>
      <c r="C77" s="37" t="s">
        <v>46</v>
      </c>
      <c r="D77" s="37" t="s">
        <v>701</v>
      </c>
      <c r="E77" s="120">
        <v>37002</v>
      </c>
      <c r="F77" s="37">
        <v>7</v>
      </c>
      <c r="G77" s="37" t="s">
        <v>60</v>
      </c>
      <c r="H77" s="37" t="s">
        <v>60</v>
      </c>
      <c r="I77" s="38" t="s">
        <v>347</v>
      </c>
      <c r="J77" s="38" t="s">
        <v>347</v>
      </c>
      <c r="K77" s="37" t="s">
        <v>642</v>
      </c>
      <c r="L77" s="37" t="s">
        <v>39</v>
      </c>
      <c r="M77" s="37" t="s">
        <v>39</v>
      </c>
      <c r="N77" s="37" t="s">
        <v>43</v>
      </c>
      <c r="O77" s="38" t="s">
        <v>343</v>
      </c>
      <c r="P77" s="38" t="s">
        <v>343</v>
      </c>
      <c r="Q77" s="37" t="str">
        <f t="shared" si="6"/>
        <v>graellsiiXelegans</v>
      </c>
      <c r="R77" s="37" t="str">
        <f t="shared" si="7"/>
        <v>7X14.4.1</v>
      </c>
      <c r="S77" s="38" t="str">
        <f t="shared" si="8"/>
        <v>Heterospecifics-graellsiiXelegans-LanzadaXLouro</v>
      </c>
      <c r="T77" s="37">
        <v>1</v>
      </c>
      <c r="U77" s="37">
        <v>0</v>
      </c>
      <c r="V77" s="37">
        <v>0</v>
      </c>
    </row>
    <row r="78" spans="1:22" hidden="1" x14ac:dyDescent="0.25">
      <c r="A78">
        <v>82</v>
      </c>
      <c r="B78" s="37">
        <v>2001</v>
      </c>
      <c r="C78" s="37" t="s">
        <v>46</v>
      </c>
      <c r="D78" s="37" t="s">
        <v>701</v>
      </c>
      <c r="E78" s="120">
        <v>37002</v>
      </c>
      <c r="F78" s="37">
        <v>2</v>
      </c>
      <c r="G78" s="37" t="s">
        <v>60</v>
      </c>
      <c r="H78" s="37" t="s">
        <v>60</v>
      </c>
      <c r="I78" s="38" t="s">
        <v>347</v>
      </c>
      <c r="J78" s="38" t="s">
        <v>347</v>
      </c>
      <c r="K78" s="37" t="s">
        <v>642</v>
      </c>
      <c r="L78" s="37" t="s">
        <v>39</v>
      </c>
      <c r="M78" s="37" t="s">
        <v>39</v>
      </c>
      <c r="N78" s="37" t="s">
        <v>43</v>
      </c>
      <c r="O78" s="38" t="s">
        <v>343</v>
      </c>
      <c r="P78" s="38" t="s">
        <v>343</v>
      </c>
      <c r="Q78" s="37" t="str">
        <f t="shared" si="6"/>
        <v>graellsiiXelegans</v>
      </c>
      <c r="R78" s="37" t="str">
        <f t="shared" si="7"/>
        <v>2X14.4.1</v>
      </c>
      <c r="S78" s="38" t="str">
        <f t="shared" si="8"/>
        <v>Heterospecifics-graellsiiXelegans-LanzadaXLouro</v>
      </c>
      <c r="T78" s="37">
        <v>1</v>
      </c>
      <c r="U78" s="37">
        <v>1</v>
      </c>
      <c r="V78" s="37">
        <v>0</v>
      </c>
    </row>
    <row r="79" spans="1:22" hidden="1" x14ac:dyDescent="0.25">
      <c r="A79">
        <v>83</v>
      </c>
      <c r="B79" s="37">
        <v>2001</v>
      </c>
      <c r="C79" s="37" t="s">
        <v>46</v>
      </c>
      <c r="D79" s="37" t="s">
        <v>699</v>
      </c>
      <c r="E79" s="120">
        <v>37002</v>
      </c>
      <c r="F79" s="37">
        <v>8</v>
      </c>
      <c r="G79" s="37" t="s">
        <v>60</v>
      </c>
      <c r="H79" s="37" t="s">
        <v>60</v>
      </c>
      <c r="I79" s="38" t="s">
        <v>347</v>
      </c>
      <c r="J79" s="38" t="s">
        <v>706</v>
      </c>
      <c r="K79" s="37" t="s">
        <v>643</v>
      </c>
      <c r="L79" s="37" t="s">
        <v>178</v>
      </c>
      <c r="M79" s="37" t="s">
        <v>678</v>
      </c>
      <c r="N79" s="37" t="s">
        <v>43</v>
      </c>
      <c r="O79" s="38" t="s">
        <v>690</v>
      </c>
      <c r="P79" s="38" t="s">
        <v>690</v>
      </c>
      <c r="Q79" s="37" t="str">
        <f t="shared" si="6"/>
        <v>graellsiiXhybrid</v>
      </c>
      <c r="R79" s="37" t="str">
        <f t="shared" si="7"/>
        <v>8XHF22</v>
      </c>
      <c r="S79" s="38" t="str">
        <f t="shared" si="8"/>
        <v>Postzygotics-graellsiiXhybrid-SymGraX(H:LouroXLanzada)</v>
      </c>
      <c r="T79" s="37">
        <v>1</v>
      </c>
      <c r="U79" s="37">
        <v>0</v>
      </c>
      <c r="V79" s="37">
        <v>0</v>
      </c>
    </row>
    <row r="80" spans="1:22" hidden="1" x14ac:dyDescent="0.25">
      <c r="A80">
        <v>84</v>
      </c>
      <c r="B80" s="37">
        <v>2001</v>
      </c>
      <c r="C80" s="37" t="s">
        <v>46</v>
      </c>
      <c r="D80" s="37" t="s">
        <v>701</v>
      </c>
      <c r="E80" s="120">
        <v>37002</v>
      </c>
      <c r="F80" s="37">
        <v>21</v>
      </c>
      <c r="G80" s="37" t="s">
        <v>60</v>
      </c>
      <c r="H80" s="37" t="s">
        <v>60</v>
      </c>
      <c r="I80" s="38" t="s">
        <v>347</v>
      </c>
      <c r="J80" s="38" t="s">
        <v>347</v>
      </c>
      <c r="K80" s="37" t="s">
        <v>642</v>
      </c>
      <c r="L80" s="37" t="s">
        <v>39</v>
      </c>
      <c r="M80" s="37" t="s">
        <v>39</v>
      </c>
      <c r="N80" s="37" t="s">
        <v>43</v>
      </c>
      <c r="O80" s="38" t="s">
        <v>343</v>
      </c>
      <c r="P80" s="38" t="s">
        <v>343</v>
      </c>
      <c r="Q80" s="37" t="str">
        <f t="shared" si="6"/>
        <v>graellsiiXelegans</v>
      </c>
      <c r="R80" s="37" t="str">
        <f t="shared" si="7"/>
        <v>21X14.4.1</v>
      </c>
      <c r="S80" s="38" t="str">
        <f t="shared" si="8"/>
        <v>Heterospecifics-graellsiiXelegans-LanzadaXLouro</v>
      </c>
      <c r="T80" s="37">
        <v>1</v>
      </c>
      <c r="U80" s="37">
        <v>0</v>
      </c>
      <c r="V80" s="37">
        <v>0</v>
      </c>
    </row>
    <row r="81" spans="1:22" hidden="1" x14ac:dyDescent="0.25">
      <c r="A81">
        <v>85</v>
      </c>
      <c r="B81" s="37">
        <v>2001</v>
      </c>
      <c r="C81" s="37" t="s">
        <v>46</v>
      </c>
      <c r="D81" s="37" t="s">
        <v>699</v>
      </c>
      <c r="E81" s="120">
        <v>37002</v>
      </c>
      <c r="F81" s="37">
        <v>24</v>
      </c>
      <c r="G81" s="37" t="s">
        <v>60</v>
      </c>
      <c r="H81" s="37" t="s">
        <v>60</v>
      </c>
      <c r="I81" s="38" t="s">
        <v>347</v>
      </c>
      <c r="J81" s="38" t="s">
        <v>706</v>
      </c>
      <c r="K81" s="37" t="s">
        <v>643</v>
      </c>
      <c r="L81" s="37" t="s">
        <v>178</v>
      </c>
      <c r="M81" s="37" t="s">
        <v>678</v>
      </c>
      <c r="N81" s="37" t="s">
        <v>43</v>
      </c>
      <c r="O81" s="38" t="s">
        <v>690</v>
      </c>
      <c r="P81" s="38" t="s">
        <v>690</v>
      </c>
      <c r="Q81" s="37" t="str">
        <f t="shared" si="6"/>
        <v>graellsiiXhybrid</v>
      </c>
      <c r="R81" s="37" t="str">
        <f t="shared" si="7"/>
        <v>24XHF22</v>
      </c>
      <c r="S81" s="38" t="str">
        <f t="shared" si="8"/>
        <v>Postzygotics-graellsiiXhybrid-SymGraX(H:LouroXLanzada)</v>
      </c>
      <c r="T81" s="37">
        <v>2</v>
      </c>
      <c r="U81" s="37">
        <v>1</v>
      </c>
      <c r="V81" s="37">
        <v>0</v>
      </c>
    </row>
    <row r="82" spans="1:22" hidden="1" x14ac:dyDescent="0.25">
      <c r="A82">
        <v>86</v>
      </c>
      <c r="B82" s="37">
        <v>2001</v>
      </c>
      <c r="C82" s="37" t="s">
        <v>46</v>
      </c>
      <c r="D82" s="37" t="s">
        <v>701</v>
      </c>
      <c r="E82" s="120">
        <v>37002</v>
      </c>
      <c r="F82" s="37">
        <v>19</v>
      </c>
      <c r="G82" s="37" t="s">
        <v>60</v>
      </c>
      <c r="H82" s="37" t="s">
        <v>60</v>
      </c>
      <c r="I82" s="38" t="s">
        <v>347</v>
      </c>
      <c r="J82" s="38" t="s">
        <v>347</v>
      </c>
      <c r="K82" s="37" t="s">
        <v>642</v>
      </c>
      <c r="L82" s="37" t="s">
        <v>39</v>
      </c>
      <c r="M82" s="37" t="s">
        <v>39</v>
      </c>
      <c r="N82" s="37" t="s">
        <v>43</v>
      </c>
      <c r="O82" s="38" t="s">
        <v>343</v>
      </c>
      <c r="P82" s="38" t="s">
        <v>343</v>
      </c>
      <c r="Q82" s="37" t="str">
        <f t="shared" si="6"/>
        <v>graellsiiXelegans</v>
      </c>
      <c r="R82" s="37" t="str">
        <f t="shared" si="7"/>
        <v>19X14.4.1</v>
      </c>
      <c r="S82" s="38" t="str">
        <f t="shared" si="8"/>
        <v>Heterospecifics-graellsiiXelegans-LanzadaXLouro</v>
      </c>
      <c r="T82" s="37">
        <v>2</v>
      </c>
      <c r="U82" s="37">
        <v>0</v>
      </c>
      <c r="V82" s="37">
        <v>0</v>
      </c>
    </row>
    <row r="83" spans="1:22" hidden="1" x14ac:dyDescent="0.25">
      <c r="A83">
        <v>87</v>
      </c>
      <c r="B83" s="37">
        <v>2001</v>
      </c>
      <c r="C83" s="37" t="s">
        <v>46</v>
      </c>
      <c r="D83" s="37" t="s">
        <v>699</v>
      </c>
      <c r="E83" s="120">
        <v>37002</v>
      </c>
      <c r="F83" s="37">
        <v>19</v>
      </c>
      <c r="G83" s="37" t="s">
        <v>60</v>
      </c>
      <c r="H83" s="37" t="s">
        <v>60</v>
      </c>
      <c r="I83" s="38" t="s">
        <v>347</v>
      </c>
      <c r="J83" s="38" t="s">
        <v>706</v>
      </c>
      <c r="K83" s="37" t="s">
        <v>643</v>
      </c>
      <c r="L83" s="37" t="s">
        <v>178</v>
      </c>
      <c r="M83" s="37" t="s">
        <v>678</v>
      </c>
      <c r="N83" s="37" t="s">
        <v>43</v>
      </c>
      <c r="O83" s="38" t="s">
        <v>690</v>
      </c>
      <c r="P83" s="38" t="s">
        <v>690</v>
      </c>
      <c r="Q83" s="37" t="str">
        <f t="shared" si="6"/>
        <v>graellsiiXhybrid</v>
      </c>
      <c r="R83" s="37" t="str">
        <f t="shared" si="7"/>
        <v>19XHF22</v>
      </c>
      <c r="S83" s="38" t="str">
        <f t="shared" si="8"/>
        <v>Postzygotics-graellsiiXhybrid-SymGraX(H:LouroXLanzada)</v>
      </c>
      <c r="T83" s="37">
        <v>2</v>
      </c>
      <c r="U83" s="37">
        <v>0</v>
      </c>
      <c r="V83" s="37">
        <v>0</v>
      </c>
    </row>
    <row r="84" spans="1:22" hidden="1" x14ac:dyDescent="0.25">
      <c r="A84">
        <v>88</v>
      </c>
      <c r="B84" s="37">
        <v>2001</v>
      </c>
      <c r="C84" s="37" t="s">
        <v>46</v>
      </c>
      <c r="D84" s="37" t="s">
        <v>701</v>
      </c>
      <c r="E84" s="120">
        <v>37002</v>
      </c>
      <c r="F84" s="37">
        <v>27</v>
      </c>
      <c r="G84" s="37" t="s">
        <v>60</v>
      </c>
      <c r="H84" s="37" t="s">
        <v>60</v>
      </c>
      <c r="I84" s="38" t="s">
        <v>347</v>
      </c>
      <c r="J84" s="38" t="s">
        <v>347</v>
      </c>
      <c r="K84" s="37" t="s">
        <v>642</v>
      </c>
      <c r="L84" s="37" t="s">
        <v>39</v>
      </c>
      <c r="M84" s="37" t="s">
        <v>39</v>
      </c>
      <c r="N84" s="37" t="s">
        <v>43</v>
      </c>
      <c r="O84" s="38" t="s">
        <v>343</v>
      </c>
      <c r="P84" s="38" t="s">
        <v>343</v>
      </c>
      <c r="Q84" s="37" t="str">
        <f t="shared" si="6"/>
        <v>graellsiiXelegans</v>
      </c>
      <c r="R84" s="37" t="str">
        <f t="shared" si="7"/>
        <v>27X14.4.1</v>
      </c>
      <c r="S84" s="38" t="str">
        <f t="shared" si="8"/>
        <v>Heterospecifics-graellsiiXelegans-LanzadaXLouro</v>
      </c>
      <c r="T84" s="37">
        <v>2</v>
      </c>
      <c r="U84" s="37">
        <v>0</v>
      </c>
      <c r="V84" s="37">
        <v>0</v>
      </c>
    </row>
    <row r="85" spans="1:22" hidden="1" x14ac:dyDescent="0.25">
      <c r="A85">
        <v>89</v>
      </c>
      <c r="B85" s="37">
        <v>2001</v>
      </c>
      <c r="C85" s="37" t="s">
        <v>46</v>
      </c>
      <c r="D85" s="37" t="s">
        <v>701</v>
      </c>
      <c r="E85" s="120">
        <v>37002</v>
      </c>
      <c r="F85" s="37">
        <v>24</v>
      </c>
      <c r="G85" s="37" t="s">
        <v>60</v>
      </c>
      <c r="H85" s="37" t="s">
        <v>60</v>
      </c>
      <c r="I85" s="38" t="s">
        <v>347</v>
      </c>
      <c r="J85" s="38" t="s">
        <v>347</v>
      </c>
      <c r="K85" s="37" t="s">
        <v>642</v>
      </c>
      <c r="L85" s="37" t="s">
        <v>39</v>
      </c>
      <c r="M85" s="37" t="s">
        <v>39</v>
      </c>
      <c r="N85" s="37" t="s">
        <v>43</v>
      </c>
      <c r="O85" s="38" t="s">
        <v>343</v>
      </c>
      <c r="P85" s="38" t="s">
        <v>343</v>
      </c>
      <c r="Q85" s="37" t="str">
        <f t="shared" si="6"/>
        <v>graellsiiXelegans</v>
      </c>
      <c r="R85" s="37" t="str">
        <f t="shared" si="7"/>
        <v>24X14.4.1</v>
      </c>
      <c r="S85" s="38" t="str">
        <f t="shared" si="8"/>
        <v>Heterospecifics-graellsiiXelegans-LanzadaXLouro</v>
      </c>
      <c r="T85" s="37">
        <v>2</v>
      </c>
      <c r="U85" s="37">
        <v>0</v>
      </c>
      <c r="V85" s="37">
        <v>0</v>
      </c>
    </row>
    <row r="86" spans="1:22" hidden="1" x14ac:dyDescent="0.25">
      <c r="A86">
        <v>90</v>
      </c>
      <c r="B86" s="37">
        <v>2001</v>
      </c>
      <c r="C86" s="37" t="s">
        <v>46</v>
      </c>
      <c r="D86" s="37" t="s">
        <v>701</v>
      </c>
      <c r="E86" s="120">
        <v>37002</v>
      </c>
      <c r="F86" s="37">
        <v>19</v>
      </c>
      <c r="G86" s="37" t="s">
        <v>60</v>
      </c>
      <c r="H86" s="37" t="s">
        <v>60</v>
      </c>
      <c r="I86" s="38" t="s">
        <v>347</v>
      </c>
      <c r="J86" s="38" t="s">
        <v>347</v>
      </c>
      <c r="K86" s="37" t="s">
        <v>641</v>
      </c>
      <c r="L86" s="37" t="s">
        <v>39</v>
      </c>
      <c r="M86" s="37" t="s">
        <v>39</v>
      </c>
      <c r="N86" s="37" t="s">
        <v>43</v>
      </c>
      <c r="O86" s="38" t="s">
        <v>343</v>
      </c>
      <c r="P86" s="38" t="s">
        <v>343</v>
      </c>
      <c r="Q86" s="37" t="str">
        <f t="shared" si="6"/>
        <v>graellsiiXelegans</v>
      </c>
      <c r="R86" s="37" t="str">
        <f t="shared" si="7"/>
        <v>19X14.4.2</v>
      </c>
      <c r="S86" s="38" t="str">
        <f t="shared" si="8"/>
        <v>Heterospecifics-graellsiiXelegans-LanzadaXLouro</v>
      </c>
      <c r="T86" s="37">
        <v>1</v>
      </c>
      <c r="U86" s="37">
        <v>0</v>
      </c>
      <c r="V86" s="37">
        <v>0</v>
      </c>
    </row>
    <row r="87" spans="1:22" hidden="1" x14ac:dyDescent="0.25">
      <c r="A87">
        <v>91</v>
      </c>
      <c r="B87" s="37">
        <v>2001</v>
      </c>
      <c r="C87" s="37" t="s">
        <v>46</v>
      </c>
      <c r="D87" s="37" t="s">
        <v>701</v>
      </c>
      <c r="E87" s="120">
        <v>37002</v>
      </c>
      <c r="F87" s="37">
        <v>32</v>
      </c>
      <c r="G87" s="37" t="s">
        <v>60</v>
      </c>
      <c r="H87" s="37" t="s">
        <v>60</v>
      </c>
      <c r="I87" s="38" t="s">
        <v>347</v>
      </c>
      <c r="J87" s="38" t="s">
        <v>347</v>
      </c>
      <c r="K87" s="37" t="s">
        <v>642</v>
      </c>
      <c r="L87" s="37" t="s">
        <v>39</v>
      </c>
      <c r="M87" s="37" t="s">
        <v>39</v>
      </c>
      <c r="N87" s="37" t="s">
        <v>43</v>
      </c>
      <c r="O87" s="38" t="s">
        <v>343</v>
      </c>
      <c r="P87" s="38" t="s">
        <v>343</v>
      </c>
      <c r="Q87" s="37" t="str">
        <f t="shared" si="6"/>
        <v>graellsiiXelegans</v>
      </c>
      <c r="R87" s="37" t="str">
        <f t="shared" si="7"/>
        <v>32X14.4.1</v>
      </c>
      <c r="S87" s="38" t="str">
        <f t="shared" si="8"/>
        <v>Heterospecifics-graellsiiXelegans-LanzadaXLouro</v>
      </c>
      <c r="T87" s="37">
        <v>1</v>
      </c>
      <c r="U87" s="37">
        <v>0</v>
      </c>
      <c r="V87" s="37">
        <v>0</v>
      </c>
    </row>
    <row r="88" spans="1:22" hidden="1" x14ac:dyDescent="0.25">
      <c r="A88">
        <v>92</v>
      </c>
      <c r="B88" s="37">
        <v>2001</v>
      </c>
      <c r="C88" s="37" t="s">
        <v>46</v>
      </c>
      <c r="D88" s="37" t="s">
        <v>701</v>
      </c>
      <c r="E88" s="120">
        <v>37002</v>
      </c>
      <c r="F88" s="37">
        <v>32</v>
      </c>
      <c r="G88" s="37" t="s">
        <v>60</v>
      </c>
      <c r="H88" s="37" t="s">
        <v>60</v>
      </c>
      <c r="I88" s="38" t="s">
        <v>347</v>
      </c>
      <c r="J88" s="38" t="s">
        <v>347</v>
      </c>
      <c r="K88" s="37" t="s">
        <v>641</v>
      </c>
      <c r="L88" s="37" t="s">
        <v>39</v>
      </c>
      <c r="M88" s="37" t="s">
        <v>39</v>
      </c>
      <c r="N88" s="37" t="s">
        <v>43</v>
      </c>
      <c r="O88" s="38" t="s">
        <v>343</v>
      </c>
      <c r="P88" s="38" t="s">
        <v>343</v>
      </c>
      <c r="Q88" s="37" t="str">
        <f t="shared" si="6"/>
        <v>graellsiiXelegans</v>
      </c>
      <c r="R88" s="37" t="str">
        <f t="shared" si="7"/>
        <v>32X14.4.2</v>
      </c>
      <c r="S88" s="38" t="str">
        <f t="shared" si="8"/>
        <v>Heterospecifics-graellsiiXelegans-LanzadaXLouro</v>
      </c>
      <c r="T88" s="37">
        <v>5</v>
      </c>
      <c r="U88" s="37">
        <v>0</v>
      </c>
      <c r="V88" s="37">
        <v>0</v>
      </c>
    </row>
    <row r="89" spans="1:22" hidden="1" x14ac:dyDescent="0.25">
      <c r="A89">
        <v>93</v>
      </c>
      <c r="B89" s="37">
        <v>2001</v>
      </c>
      <c r="C89" s="37" t="s">
        <v>46</v>
      </c>
      <c r="D89" s="37" t="s">
        <v>699</v>
      </c>
      <c r="E89" s="120">
        <v>37002</v>
      </c>
      <c r="F89" s="37">
        <v>27</v>
      </c>
      <c r="G89" s="37" t="s">
        <v>60</v>
      </c>
      <c r="H89" s="37" t="s">
        <v>60</v>
      </c>
      <c r="I89" s="38" t="s">
        <v>347</v>
      </c>
      <c r="J89" s="38" t="s">
        <v>706</v>
      </c>
      <c r="K89" s="37" t="s">
        <v>643</v>
      </c>
      <c r="L89" s="37" t="s">
        <v>178</v>
      </c>
      <c r="M89" s="37" t="s">
        <v>678</v>
      </c>
      <c r="N89" s="37" t="s">
        <v>43</v>
      </c>
      <c r="O89" s="38" t="s">
        <v>690</v>
      </c>
      <c r="P89" s="38" t="s">
        <v>690</v>
      </c>
      <c r="Q89" s="37" t="str">
        <f t="shared" si="6"/>
        <v>graellsiiXhybrid</v>
      </c>
      <c r="R89" s="37" t="str">
        <f t="shared" si="7"/>
        <v>27XHF22</v>
      </c>
      <c r="S89" s="38" t="str">
        <f t="shared" si="8"/>
        <v>Postzygotics-graellsiiXhybrid-SymGraX(H:LouroXLanzada)</v>
      </c>
      <c r="T89" s="37">
        <v>1</v>
      </c>
      <c r="U89" s="37">
        <v>0</v>
      </c>
      <c r="V89" s="37">
        <v>0</v>
      </c>
    </row>
    <row r="90" spans="1:22" hidden="1" x14ac:dyDescent="0.25">
      <c r="A90">
        <v>94</v>
      </c>
      <c r="B90" s="37">
        <v>2001</v>
      </c>
      <c r="C90" s="37" t="s">
        <v>46</v>
      </c>
      <c r="D90" s="37" t="s">
        <v>699</v>
      </c>
      <c r="E90" s="120">
        <v>37002</v>
      </c>
      <c r="F90" s="37">
        <v>32</v>
      </c>
      <c r="G90" s="37" t="s">
        <v>60</v>
      </c>
      <c r="H90" s="37" t="s">
        <v>60</v>
      </c>
      <c r="I90" s="38" t="s">
        <v>347</v>
      </c>
      <c r="J90" s="38" t="s">
        <v>706</v>
      </c>
      <c r="K90" s="37" t="s">
        <v>643</v>
      </c>
      <c r="L90" s="37" t="s">
        <v>178</v>
      </c>
      <c r="M90" s="37" t="s">
        <v>678</v>
      </c>
      <c r="N90" s="37" t="s">
        <v>43</v>
      </c>
      <c r="O90" s="38" t="s">
        <v>690</v>
      </c>
      <c r="P90" s="38" t="s">
        <v>690</v>
      </c>
      <c r="Q90" s="37" t="str">
        <f t="shared" si="6"/>
        <v>graellsiiXhybrid</v>
      </c>
      <c r="R90" s="37" t="str">
        <f t="shared" si="7"/>
        <v>32XHF22</v>
      </c>
      <c r="S90" s="38" t="str">
        <f t="shared" si="8"/>
        <v>Postzygotics-graellsiiXhybrid-SymGraX(H:LouroXLanzada)</v>
      </c>
      <c r="T90" s="37">
        <v>2</v>
      </c>
      <c r="U90" s="37">
        <v>0</v>
      </c>
      <c r="V90" s="37">
        <v>0</v>
      </c>
    </row>
    <row r="91" spans="1:22" hidden="1" x14ac:dyDescent="0.25">
      <c r="A91">
        <v>95</v>
      </c>
      <c r="B91" s="37">
        <v>2001</v>
      </c>
      <c r="C91" s="37" t="s">
        <v>46</v>
      </c>
      <c r="D91" s="37" t="s">
        <v>701</v>
      </c>
      <c r="E91" s="120">
        <v>37002</v>
      </c>
      <c r="F91" s="37">
        <v>23</v>
      </c>
      <c r="G91" s="37" t="s">
        <v>60</v>
      </c>
      <c r="H91" s="37" t="s">
        <v>60</v>
      </c>
      <c r="I91" s="38" t="s">
        <v>347</v>
      </c>
      <c r="J91" s="38" t="s">
        <v>347</v>
      </c>
      <c r="K91" s="37" t="s">
        <v>641</v>
      </c>
      <c r="L91" s="37" t="s">
        <v>39</v>
      </c>
      <c r="M91" s="37" t="s">
        <v>39</v>
      </c>
      <c r="N91" s="37" t="s">
        <v>43</v>
      </c>
      <c r="O91" s="38" t="s">
        <v>343</v>
      </c>
      <c r="P91" s="38" t="s">
        <v>343</v>
      </c>
      <c r="Q91" s="37" t="str">
        <f t="shared" si="6"/>
        <v>graellsiiXelegans</v>
      </c>
      <c r="R91" s="37" t="str">
        <f t="shared" si="7"/>
        <v>23X14.4.2</v>
      </c>
      <c r="S91" s="38" t="str">
        <f t="shared" si="8"/>
        <v>Heterospecifics-graellsiiXelegans-LanzadaXLouro</v>
      </c>
      <c r="T91" s="37">
        <v>1</v>
      </c>
      <c r="U91" s="37">
        <v>0</v>
      </c>
      <c r="V91" s="37">
        <v>0</v>
      </c>
    </row>
    <row r="92" spans="1:22" hidden="1" x14ac:dyDescent="0.25">
      <c r="A92">
        <v>96</v>
      </c>
      <c r="B92" s="37">
        <v>2001</v>
      </c>
      <c r="C92" s="37" t="s">
        <v>46</v>
      </c>
      <c r="D92" s="37" t="s">
        <v>701</v>
      </c>
      <c r="E92" s="120">
        <v>37002</v>
      </c>
      <c r="F92" s="37">
        <v>27</v>
      </c>
      <c r="G92" s="37" t="s">
        <v>60</v>
      </c>
      <c r="H92" s="37" t="s">
        <v>60</v>
      </c>
      <c r="I92" s="38" t="s">
        <v>347</v>
      </c>
      <c r="J92" s="38" t="s">
        <v>347</v>
      </c>
      <c r="K92" s="37" t="s">
        <v>641</v>
      </c>
      <c r="L92" s="37" t="s">
        <v>39</v>
      </c>
      <c r="M92" s="37" t="s">
        <v>39</v>
      </c>
      <c r="N92" s="37" t="s">
        <v>43</v>
      </c>
      <c r="O92" s="38" t="s">
        <v>343</v>
      </c>
      <c r="P92" s="38" t="s">
        <v>343</v>
      </c>
      <c r="Q92" s="37" t="str">
        <f t="shared" si="6"/>
        <v>graellsiiXelegans</v>
      </c>
      <c r="R92" s="37" t="str">
        <f t="shared" si="7"/>
        <v>27X14.4.2</v>
      </c>
      <c r="S92" s="38" t="str">
        <f t="shared" si="8"/>
        <v>Heterospecifics-graellsiiXelegans-LanzadaXLouro</v>
      </c>
      <c r="T92" s="37">
        <v>4</v>
      </c>
      <c r="U92" s="37">
        <v>0</v>
      </c>
      <c r="V92" s="37">
        <v>0</v>
      </c>
    </row>
    <row r="93" spans="1:22" hidden="1" x14ac:dyDescent="0.25">
      <c r="A93">
        <v>97</v>
      </c>
      <c r="B93" s="37">
        <v>2001</v>
      </c>
      <c r="C93" s="37" t="s">
        <v>46</v>
      </c>
      <c r="D93" s="37" t="s">
        <v>701</v>
      </c>
      <c r="E93" s="120">
        <v>37002</v>
      </c>
      <c r="F93" s="37">
        <v>15</v>
      </c>
      <c r="G93" s="37" t="s">
        <v>60</v>
      </c>
      <c r="H93" s="37" t="s">
        <v>60</v>
      </c>
      <c r="I93" s="38" t="s">
        <v>347</v>
      </c>
      <c r="J93" s="38" t="s">
        <v>347</v>
      </c>
      <c r="K93" s="37" t="s">
        <v>641</v>
      </c>
      <c r="L93" s="37" t="s">
        <v>39</v>
      </c>
      <c r="M93" s="37" t="s">
        <v>39</v>
      </c>
      <c r="N93" s="37" t="s">
        <v>43</v>
      </c>
      <c r="O93" s="38" t="s">
        <v>343</v>
      </c>
      <c r="P93" s="38" t="s">
        <v>343</v>
      </c>
      <c r="Q93" s="37" t="str">
        <f t="shared" ref="Q93:Q117" si="9">_xlfn.CONCAT(G93,"X",L93)</f>
        <v>graellsiiXelegans</v>
      </c>
      <c r="R93" s="37" t="str">
        <f t="shared" ref="R93:R117" si="10">_xlfn.CONCAT(F93,"X",K93)</f>
        <v>15X14.4.2</v>
      </c>
      <c r="S93" s="38" t="str">
        <f t="shared" si="8"/>
        <v>Heterospecifics-graellsiiXelegans-LanzadaXLouro</v>
      </c>
      <c r="T93" s="37">
        <v>1</v>
      </c>
      <c r="U93" s="37">
        <v>0</v>
      </c>
      <c r="V93" s="37">
        <v>0</v>
      </c>
    </row>
    <row r="94" spans="1:22" x14ac:dyDescent="0.25">
      <c r="A94">
        <v>98</v>
      </c>
      <c r="B94" s="37">
        <v>2001</v>
      </c>
      <c r="C94" s="37" t="s">
        <v>46</v>
      </c>
      <c r="D94" s="37" t="s">
        <v>699</v>
      </c>
      <c r="E94" s="120">
        <v>37029</v>
      </c>
      <c r="F94" s="37" t="s">
        <v>644</v>
      </c>
      <c r="G94" s="37" t="s">
        <v>39</v>
      </c>
      <c r="H94" s="37" t="s">
        <v>39</v>
      </c>
      <c r="I94" s="38" t="s">
        <v>257</v>
      </c>
      <c r="J94" s="38" t="s">
        <v>702</v>
      </c>
      <c r="K94" s="37" t="s">
        <v>645</v>
      </c>
      <c r="L94" s="37" t="s">
        <v>178</v>
      </c>
      <c r="M94" s="37" t="s">
        <v>678</v>
      </c>
      <c r="N94" s="37" t="s">
        <v>41</v>
      </c>
      <c r="O94" s="38" t="s">
        <v>690</v>
      </c>
      <c r="P94" s="38" t="s">
        <v>690</v>
      </c>
      <c r="Q94" s="37" t="str">
        <f t="shared" si="9"/>
        <v>elegansXhybrid</v>
      </c>
      <c r="R94" s="37" t="str">
        <f t="shared" si="10"/>
        <v>IN13XHD16</v>
      </c>
      <c r="S94" s="38" t="str">
        <f t="shared" si="8"/>
        <v>Postzygotics-elegansXhybrid-AlloEleX(H:LouroXLanzada)</v>
      </c>
      <c r="T94" s="37">
        <v>1</v>
      </c>
      <c r="U94" s="37">
        <v>1</v>
      </c>
      <c r="V94" s="37">
        <v>1</v>
      </c>
    </row>
    <row r="95" spans="1:22" hidden="1" x14ac:dyDescent="0.25">
      <c r="A95">
        <v>99</v>
      </c>
      <c r="B95" s="37">
        <v>2001</v>
      </c>
      <c r="C95" s="37" t="s">
        <v>38</v>
      </c>
      <c r="D95" s="37" t="s">
        <v>700</v>
      </c>
      <c r="E95" s="120">
        <v>37040</v>
      </c>
      <c r="F95" s="37">
        <v>50</v>
      </c>
      <c r="G95" s="37" t="s">
        <v>39</v>
      </c>
      <c r="H95" s="37" t="s">
        <v>39</v>
      </c>
      <c r="I95" s="38" t="s">
        <v>343</v>
      </c>
      <c r="J95" s="38" t="s">
        <v>343</v>
      </c>
      <c r="K95" s="37">
        <v>68</v>
      </c>
      <c r="L95" s="37" t="s">
        <v>39</v>
      </c>
      <c r="M95" s="37" t="s">
        <v>39</v>
      </c>
      <c r="N95" s="37" t="s">
        <v>48</v>
      </c>
      <c r="O95" s="38" t="s">
        <v>343</v>
      </c>
      <c r="P95" s="38" t="s">
        <v>343</v>
      </c>
      <c r="Q95" s="37" t="str">
        <f t="shared" si="9"/>
        <v>elegansXelegans</v>
      </c>
      <c r="R95" s="37" t="str">
        <f t="shared" si="10"/>
        <v>50X68</v>
      </c>
      <c r="S95" s="38" t="str">
        <f t="shared" si="8"/>
        <v>Conspecifics-elegansXelegans-LouroXLouro</v>
      </c>
      <c r="T95" s="37">
        <v>1</v>
      </c>
      <c r="U95" s="37">
        <v>1</v>
      </c>
      <c r="V95" s="37">
        <v>1</v>
      </c>
    </row>
    <row r="96" spans="1:22" hidden="1" x14ac:dyDescent="0.25">
      <c r="A96">
        <v>100</v>
      </c>
      <c r="B96" s="37">
        <v>2001</v>
      </c>
      <c r="C96" s="37" t="s">
        <v>46</v>
      </c>
      <c r="D96" s="37" t="s">
        <v>700</v>
      </c>
      <c r="E96" s="120">
        <v>37040</v>
      </c>
      <c r="F96" s="37" t="s">
        <v>646</v>
      </c>
      <c r="G96" s="37" t="s">
        <v>39</v>
      </c>
      <c r="H96" s="37" t="s">
        <v>39</v>
      </c>
      <c r="I96" s="38" t="s">
        <v>257</v>
      </c>
      <c r="J96" s="38" t="s">
        <v>257</v>
      </c>
      <c r="K96" s="37">
        <v>54</v>
      </c>
      <c r="L96" s="37" t="s">
        <v>39</v>
      </c>
      <c r="M96" s="37" t="s">
        <v>39</v>
      </c>
      <c r="N96" s="37" t="s">
        <v>48</v>
      </c>
      <c r="O96" s="38" t="s">
        <v>343</v>
      </c>
      <c r="P96" s="38" t="s">
        <v>343</v>
      </c>
      <c r="Q96" s="37" t="str">
        <f t="shared" si="9"/>
        <v>elegansXelegans</v>
      </c>
      <c r="R96" s="37" t="str">
        <f t="shared" si="10"/>
        <v>IN15X54</v>
      </c>
      <c r="S96" s="38" t="str">
        <f t="shared" si="8"/>
        <v>Conspecifics-elegansXelegans-BelgiumXLouro</v>
      </c>
      <c r="T96" s="37">
        <v>1</v>
      </c>
      <c r="U96" s="37">
        <v>1</v>
      </c>
      <c r="V96" s="37">
        <v>1</v>
      </c>
    </row>
    <row r="97" spans="1:22" hidden="1" x14ac:dyDescent="0.25">
      <c r="A97">
        <v>101</v>
      </c>
      <c r="B97" s="37">
        <v>2001</v>
      </c>
      <c r="C97" s="37" t="s">
        <v>38</v>
      </c>
      <c r="D97" s="37" t="s">
        <v>701</v>
      </c>
      <c r="E97" s="120">
        <v>37040</v>
      </c>
      <c r="F97" s="37">
        <v>51</v>
      </c>
      <c r="G97" s="37" t="s">
        <v>39</v>
      </c>
      <c r="H97" s="37" t="s">
        <v>39</v>
      </c>
      <c r="I97" s="38" t="s">
        <v>343</v>
      </c>
      <c r="J97" s="38" t="s">
        <v>343</v>
      </c>
      <c r="K97" s="37">
        <v>96</v>
      </c>
      <c r="L97" s="37" t="s">
        <v>60</v>
      </c>
      <c r="M97" s="37" t="s">
        <v>60</v>
      </c>
      <c r="N97" s="37" t="s">
        <v>41</v>
      </c>
      <c r="O97" s="38" t="s">
        <v>345</v>
      </c>
      <c r="P97" s="38" t="s">
        <v>345</v>
      </c>
      <c r="Q97" s="37" t="str">
        <f t="shared" si="9"/>
        <v>elegansXgraellsii</v>
      </c>
      <c r="R97" s="37" t="str">
        <f t="shared" si="10"/>
        <v>51X96</v>
      </c>
      <c r="S97" s="38" t="str">
        <f t="shared" si="8"/>
        <v>Heterospecifics-elegansXgraellsii-LouroXCorrubedo</v>
      </c>
      <c r="T97" s="37">
        <v>2</v>
      </c>
      <c r="U97" s="37">
        <v>2</v>
      </c>
      <c r="V97" s="37">
        <v>2</v>
      </c>
    </row>
    <row r="98" spans="1:22" hidden="1" x14ac:dyDescent="0.25">
      <c r="A98">
        <v>102</v>
      </c>
      <c r="B98" s="37">
        <v>2001</v>
      </c>
      <c r="C98" s="37" t="s">
        <v>46</v>
      </c>
      <c r="D98" s="37" t="s">
        <v>700</v>
      </c>
      <c r="E98" s="120">
        <v>37050</v>
      </c>
      <c r="F98" s="37">
        <v>136</v>
      </c>
      <c r="G98" s="37" t="s">
        <v>60</v>
      </c>
      <c r="H98" s="37" t="s">
        <v>60</v>
      </c>
      <c r="I98" s="38" t="s">
        <v>347</v>
      </c>
      <c r="J98" s="38" t="s">
        <v>347</v>
      </c>
      <c r="K98" s="37">
        <v>133</v>
      </c>
      <c r="L98" s="37" t="s">
        <v>60</v>
      </c>
      <c r="M98" s="37" t="s">
        <v>60</v>
      </c>
      <c r="N98" s="37" t="s">
        <v>48</v>
      </c>
      <c r="O98" s="38" t="s">
        <v>347</v>
      </c>
      <c r="P98" s="38" t="s">
        <v>347</v>
      </c>
      <c r="Q98" s="37" t="str">
        <f t="shared" si="9"/>
        <v>graellsiiXgraellsii</v>
      </c>
      <c r="R98" s="37" t="str">
        <f t="shared" si="10"/>
        <v>136X133</v>
      </c>
      <c r="S98" s="38" t="str">
        <f t="shared" ref="S98:S117" si="11">_xlfn.CONCAT(D98,"-",Q98,"-",J98,"X",P98)</f>
        <v>Conspecifics-graellsiiXgraellsii-LanzadaXLanzada</v>
      </c>
      <c r="T98" s="37">
        <v>1</v>
      </c>
      <c r="U98" s="37">
        <v>1</v>
      </c>
      <c r="V98" s="37">
        <v>0</v>
      </c>
    </row>
    <row r="99" spans="1:22" x14ac:dyDescent="0.25">
      <c r="A99">
        <v>103</v>
      </c>
      <c r="B99" s="37">
        <v>2001</v>
      </c>
      <c r="C99" s="37" t="s">
        <v>53</v>
      </c>
      <c r="D99" s="37" t="s">
        <v>699</v>
      </c>
      <c r="E99" s="120">
        <v>37074</v>
      </c>
      <c r="F99" s="37" t="s">
        <v>647</v>
      </c>
      <c r="G99" s="37" t="s">
        <v>39</v>
      </c>
      <c r="H99" s="37" t="s">
        <v>39</v>
      </c>
      <c r="I99" s="38" t="s">
        <v>343</v>
      </c>
      <c r="J99" s="38" t="s">
        <v>707</v>
      </c>
      <c r="K99" s="37" t="s">
        <v>414</v>
      </c>
      <c r="L99" s="37" t="s">
        <v>178</v>
      </c>
      <c r="M99" s="37" t="s">
        <v>679</v>
      </c>
      <c r="N99" s="37" t="s">
        <v>43</v>
      </c>
      <c r="O99" s="38" t="s">
        <v>692</v>
      </c>
      <c r="P99" s="38" t="s">
        <v>690</v>
      </c>
      <c r="Q99" s="37" t="str">
        <f t="shared" si="9"/>
        <v>elegansXhybrid</v>
      </c>
      <c r="R99" s="37" t="str">
        <f t="shared" si="10"/>
        <v>R17XH4.27</v>
      </c>
      <c r="S99" s="38" t="str">
        <f t="shared" si="11"/>
        <v>Postzygotics-elegansXhybrid-SymEleX(H:LouroXLanzada)</v>
      </c>
      <c r="T99" s="37">
        <v>1</v>
      </c>
      <c r="U99" s="37">
        <v>1</v>
      </c>
      <c r="V99" s="37">
        <v>1</v>
      </c>
    </row>
    <row r="100" spans="1:22" x14ac:dyDescent="0.25">
      <c r="A100">
        <v>104</v>
      </c>
      <c r="B100" s="37">
        <v>2001</v>
      </c>
      <c r="C100" s="37" t="s">
        <v>53</v>
      </c>
      <c r="D100" s="37" t="s">
        <v>699</v>
      </c>
      <c r="E100" s="120">
        <v>37074</v>
      </c>
      <c r="F100" s="37" t="s">
        <v>417</v>
      </c>
      <c r="G100" s="37" t="s">
        <v>39</v>
      </c>
      <c r="H100" s="37" t="s">
        <v>39</v>
      </c>
      <c r="I100" s="38" t="s">
        <v>343</v>
      </c>
      <c r="J100" s="38" t="s">
        <v>707</v>
      </c>
      <c r="K100" s="37" t="s">
        <v>416</v>
      </c>
      <c r="L100" s="37" t="s">
        <v>178</v>
      </c>
      <c r="M100" s="37" t="s">
        <v>679</v>
      </c>
      <c r="N100" s="37" t="s">
        <v>43</v>
      </c>
      <c r="O100" s="38" t="s">
        <v>692</v>
      </c>
      <c r="P100" s="38" t="s">
        <v>690</v>
      </c>
      <c r="Q100" s="37" t="str">
        <f t="shared" si="9"/>
        <v>elegansXhybrid</v>
      </c>
      <c r="R100" s="37" t="str">
        <f t="shared" si="10"/>
        <v>T2XH4.28</v>
      </c>
      <c r="S100" s="38" t="str">
        <f t="shared" si="11"/>
        <v>Postzygotics-elegansXhybrid-SymEleX(H:LouroXLanzada)</v>
      </c>
      <c r="T100" s="37">
        <v>2</v>
      </c>
      <c r="U100" s="37">
        <v>2</v>
      </c>
      <c r="V100" s="37">
        <v>1</v>
      </c>
    </row>
    <row r="101" spans="1:22" x14ac:dyDescent="0.25">
      <c r="A101">
        <v>105</v>
      </c>
      <c r="B101" s="37">
        <v>2001</v>
      </c>
      <c r="C101" s="37" t="s">
        <v>53</v>
      </c>
      <c r="D101" s="37" t="s">
        <v>699</v>
      </c>
      <c r="E101" s="120">
        <v>37074</v>
      </c>
      <c r="F101" s="37" t="s">
        <v>648</v>
      </c>
      <c r="G101" s="37" t="s">
        <v>39</v>
      </c>
      <c r="H101" s="37" t="s">
        <v>39</v>
      </c>
      <c r="I101" s="38" t="s">
        <v>343</v>
      </c>
      <c r="J101" s="38" t="s">
        <v>707</v>
      </c>
      <c r="K101" s="37" t="s">
        <v>412</v>
      </c>
      <c r="L101" s="37" t="s">
        <v>178</v>
      </c>
      <c r="M101" s="37" t="s">
        <v>679</v>
      </c>
      <c r="N101" s="37" t="s">
        <v>43</v>
      </c>
      <c r="O101" s="38" t="s">
        <v>692</v>
      </c>
      <c r="P101" s="38" t="s">
        <v>690</v>
      </c>
      <c r="Q101" s="37" t="str">
        <f t="shared" si="9"/>
        <v>elegansXhybrid</v>
      </c>
      <c r="R101" s="37" t="str">
        <f t="shared" si="10"/>
        <v>R14XH4.26</v>
      </c>
      <c r="S101" s="38" t="str">
        <f t="shared" si="11"/>
        <v>Postzygotics-elegansXhybrid-SymEleX(H:LouroXLanzada)</v>
      </c>
      <c r="T101" s="37">
        <v>1</v>
      </c>
      <c r="U101" s="37">
        <v>1</v>
      </c>
      <c r="V101" s="37">
        <v>1</v>
      </c>
    </row>
    <row r="102" spans="1:22" hidden="1" x14ac:dyDescent="0.25">
      <c r="A102">
        <v>106</v>
      </c>
      <c r="B102" s="37">
        <v>2001</v>
      </c>
      <c r="C102" s="37" t="s">
        <v>53</v>
      </c>
      <c r="D102" s="37" t="s">
        <v>699</v>
      </c>
      <c r="E102" s="120">
        <v>37074</v>
      </c>
      <c r="F102" s="37" t="s">
        <v>649</v>
      </c>
      <c r="G102" s="37" t="s">
        <v>178</v>
      </c>
      <c r="H102" s="37" t="s">
        <v>677</v>
      </c>
      <c r="I102" s="38" t="s">
        <v>692</v>
      </c>
      <c r="J102" s="38" t="s">
        <v>690</v>
      </c>
      <c r="K102" s="37" t="s">
        <v>650</v>
      </c>
      <c r="L102" s="37" t="s">
        <v>178</v>
      </c>
      <c r="M102" s="37" t="s">
        <v>679</v>
      </c>
      <c r="N102" s="37" t="s">
        <v>43</v>
      </c>
      <c r="O102" s="38" t="s">
        <v>692</v>
      </c>
      <c r="P102" s="38" t="s">
        <v>690</v>
      </c>
      <c r="Q102" s="37" t="str">
        <f t="shared" si="9"/>
        <v>hybridXhybrid</v>
      </c>
      <c r="R102" s="37" t="str">
        <f t="shared" si="10"/>
        <v>H5.19XH4.25</v>
      </c>
      <c r="S102" s="38" t="str">
        <f t="shared" si="11"/>
        <v>Postzygotics-hybridXhybrid-(H:LouroXLanzada)X(H:LouroXLanzada)</v>
      </c>
      <c r="T102" s="37">
        <v>1</v>
      </c>
      <c r="U102" s="37">
        <v>1</v>
      </c>
      <c r="V102" s="37">
        <v>1</v>
      </c>
    </row>
    <row r="103" spans="1:22" hidden="1" x14ac:dyDescent="0.25">
      <c r="A103">
        <v>107</v>
      </c>
      <c r="B103" s="37">
        <v>2001</v>
      </c>
      <c r="C103" s="37" t="s">
        <v>53</v>
      </c>
      <c r="D103" s="37" t="s">
        <v>699</v>
      </c>
      <c r="E103" s="120">
        <v>37074</v>
      </c>
      <c r="F103" s="37" t="s">
        <v>651</v>
      </c>
      <c r="G103" s="37" t="s">
        <v>178</v>
      </c>
      <c r="H103" s="37" t="s">
        <v>677</v>
      </c>
      <c r="I103" s="38" t="s">
        <v>692</v>
      </c>
      <c r="J103" s="38" t="s">
        <v>690</v>
      </c>
      <c r="K103" s="37" t="s">
        <v>680</v>
      </c>
      <c r="L103" s="37" t="s">
        <v>39</v>
      </c>
      <c r="M103" s="37" t="s">
        <v>39</v>
      </c>
      <c r="N103" s="37" t="s">
        <v>48</v>
      </c>
      <c r="O103" s="38" t="s">
        <v>343</v>
      </c>
      <c r="P103" s="38" t="s">
        <v>707</v>
      </c>
      <c r="Q103" s="37" t="str">
        <f t="shared" si="9"/>
        <v>hybridXelegans</v>
      </c>
      <c r="R103" s="37" t="str">
        <f t="shared" si="10"/>
        <v>H5.23XU4</v>
      </c>
      <c r="S103" s="38" t="str">
        <f t="shared" si="11"/>
        <v>Postzygotics-hybridXelegans-(H:LouroXLanzada)XSymEle</v>
      </c>
      <c r="T103" s="37">
        <v>1</v>
      </c>
      <c r="U103" s="37">
        <v>1</v>
      </c>
      <c r="V103" s="37">
        <v>0</v>
      </c>
    </row>
    <row r="104" spans="1:22" hidden="1" x14ac:dyDescent="0.25">
      <c r="A104">
        <v>108</v>
      </c>
      <c r="B104" s="37">
        <v>2001</v>
      </c>
      <c r="C104" s="37" t="s">
        <v>53</v>
      </c>
      <c r="D104" s="37" t="s">
        <v>699</v>
      </c>
      <c r="E104" s="120">
        <v>37074</v>
      </c>
      <c r="F104" s="37" t="s">
        <v>652</v>
      </c>
      <c r="G104" s="37" t="s">
        <v>178</v>
      </c>
      <c r="H104" s="37" t="s">
        <v>677</v>
      </c>
      <c r="I104" s="38" t="s">
        <v>692</v>
      </c>
      <c r="J104" s="38" t="s">
        <v>690</v>
      </c>
      <c r="K104" s="37" t="s">
        <v>653</v>
      </c>
      <c r="L104" s="37" t="s">
        <v>39</v>
      </c>
      <c r="M104" s="37" t="s">
        <v>39</v>
      </c>
      <c r="N104" s="37" t="s">
        <v>43</v>
      </c>
      <c r="O104" s="38" t="s">
        <v>343</v>
      </c>
      <c r="P104" s="38" t="s">
        <v>707</v>
      </c>
      <c r="Q104" s="37" t="str">
        <f t="shared" si="9"/>
        <v>hybridXelegans</v>
      </c>
      <c r="R104" s="37" t="str">
        <f t="shared" si="10"/>
        <v>H5.16XR12</v>
      </c>
      <c r="S104" s="38" t="str">
        <f t="shared" si="11"/>
        <v>Postzygotics-hybridXelegans-(H:LouroXLanzada)XSymEle</v>
      </c>
      <c r="T104" s="37">
        <v>1</v>
      </c>
      <c r="U104" s="37">
        <v>1</v>
      </c>
      <c r="V104" s="37">
        <v>1</v>
      </c>
    </row>
    <row r="105" spans="1:22" hidden="1" x14ac:dyDescent="0.25">
      <c r="A105">
        <v>109</v>
      </c>
      <c r="B105" s="37">
        <v>2001</v>
      </c>
      <c r="C105" s="37" t="s">
        <v>53</v>
      </c>
      <c r="D105" s="37" t="s">
        <v>699</v>
      </c>
      <c r="E105" s="120">
        <v>37074</v>
      </c>
      <c r="F105" s="37" t="s">
        <v>654</v>
      </c>
      <c r="G105" s="37" t="s">
        <v>178</v>
      </c>
      <c r="H105" s="37" t="s">
        <v>677</v>
      </c>
      <c r="I105" s="38" t="s">
        <v>692</v>
      </c>
      <c r="J105" s="38" t="s">
        <v>690</v>
      </c>
      <c r="K105" s="37" t="s">
        <v>410</v>
      </c>
      <c r="L105" s="37" t="s">
        <v>178</v>
      </c>
      <c r="M105" s="37" t="s">
        <v>679</v>
      </c>
      <c r="N105" s="37" t="s">
        <v>41</v>
      </c>
      <c r="O105" s="38" t="s">
        <v>692</v>
      </c>
      <c r="P105" s="38" t="s">
        <v>690</v>
      </c>
      <c r="Q105" s="37" t="str">
        <f t="shared" si="9"/>
        <v>hybridXhybrid</v>
      </c>
      <c r="R105" s="37" t="str">
        <f t="shared" si="10"/>
        <v>H5.14XH4.24</v>
      </c>
      <c r="S105" s="38" t="str">
        <f t="shared" si="11"/>
        <v>Postzygotics-hybridXhybrid-(H:LouroXLanzada)X(H:LouroXLanzada)</v>
      </c>
      <c r="T105" s="37">
        <v>2</v>
      </c>
      <c r="U105" s="37">
        <v>2</v>
      </c>
      <c r="V105" s="37">
        <v>1</v>
      </c>
    </row>
    <row r="106" spans="1:22" x14ac:dyDescent="0.25">
      <c r="A106">
        <v>110</v>
      </c>
      <c r="B106" s="37">
        <v>2001</v>
      </c>
      <c r="C106" s="37" t="s">
        <v>53</v>
      </c>
      <c r="D106" s="37" t="s">
        <v>699</v>
      </c>
      <c r="E106" s="120">
        <v>37075</v>
      </c>
      <c r="F106" s="37" t="s">
        <v>419</v>
      </c>
      <c r="G106" s="37" t="s">
        <v>39</v>
      </c>
      <c r="H106" s="37" t="s">
        <v>39</v>
      </c>
      <c r="I106" s="38" t="s">
        <v>343</v>
      </c>
      <c r="J106" s="38" t="s">
        <v>707</v>
      </c>
      <c r="K106" s="37" t="s">
        <v>418</v>
      </c>
      <c r="L106" s="37" t="s">
        <v>178</v>
      </c>
      <c r="M106" s="37" t="s">
        <v>679</v>
      </c>
      <c r="N106" s="37" t="s">
        <v>41</v>
      </c>
      <c r="O106" s="38" t="s">
        <v>692</v>
      </c>
      <c r="P106" s="38" t="s">
        <v>690</v>
      </c>
      <c r="Q106" s="37" t="str">
        <f t="shared" si="9"/>
        <v>elegansXhybrid</v>
      </c>
      <c r="R106" s="37" t="str">
        <f t="shared" si="10"/>
        <v>T1XH4.29</v>
      </c>
      <c r="S106" s="38" t="str">
        <f t="shared" si="11"/>
        <v>Postzygotics-elegansXhybrid-SymEleX(H:LouroXLanzada)</v>
      </c>
      <c r="T106" s="37">
        <v>1</v>
      </c>
      <c r="U106" s="37">
        <v>1</v>
      </c>
      <c r="V106" s="37">
        <v>1</v>
      </c>
    </row>
    <row r="107" spans="1:22" x14ac:dyDescent="0.25">
      <c r="A107">
        <v>111</v>
      </c>
      <c r="B107" s="37">
        <v>2001</v>
      </c>
      <c r="C107" s="37" t="s">
        <v>53</v>
      </c>
      <c r="D107" s="37" t="s">
        <v>699</v>
      </c>
      <c r="E107" s="120">
        <v>37075</v>
      </c>
      <c r="F107" s="37" t="s">
        <v>648</v>
      </c>
      <c r="G107" s="37" t="s">
        <v>39</v>
      </c>
      <c r="H107" s="37" t="s">
        <v>39</v>
      </c>
      <c r="I107" s="38" t="s">
        <v>343</v>
      </c>
      <c r="J107" s="38" t="s">
        <v>707</v>
      </c>
      <c r="K107" s="37" t="s">
        <v>427</v>
      </c>
      <c r="L107" s="37" t="s">
        <v>178</v>
      </c>
      <c r="M107" s="37" t="s">
        <v>679</v>
      </c>
      <c r="N107" s="37" t="s">
        <v>43</v>
      </c>
      <c r="O107" s="38" t="s">
        <v>692</v>
      </c>
      <c r="P107" s="38" t="s">
        <v>690</v>
      </c>
      <c r="Q107" s="37" t="str">
        <f t="shared" si="9"/>
        <v>elegansXhybrid</v>
      </c>
      <c r="R107" s="37" t="str">
        <f t="shared" si="10"/>
        <v>R14XH5.24</v>
      </c>
      <c r="S107" s="38" t="str">
        <f t="shared" si="11"/>
        <v>Postzygotics-elegansXhybrid-SymEleX(H:LouroXLanzada)</v>
      </c>
      <c r="T107" s="37">
        <v>2</v>
      </c>
      <c r="U107" s="37">
        <v>2</v>
      </c>
      <c r="V107" s="37">
        <v>1</v>
      </c>
    </row>
    <row r="108" spans="1:22" hidden="1" x14ac:dyDescent="0.25">
      <c r="A108">
        <v>112</v>
      </c>
      <c r="B108" s="37">
        <v>2001</v>
      </c>
      <c r="C108" s="37" t="s">
        <v>53</v>
      </c>
      <c r="D108" s="37" t="s">
        <v>699</v>
      </c>
      <c r="E108" s="120">
        <v>37075</v>
      </c>
      <c r="F108" s="37" t="s">
        <v>649</v>
      </c>
      <c r="G108" s="37" t="s">
        <v>178</v>
      </c>
      <c r="H108" s="37" t="s">
        <v>677</v>
      </c>
      <c r="I108" s="38" t="s">
        <v>692</v>
      </c>
      <c r="J108" s="38" t="s">
        <v>690</v>
      </c>
      <c r="K108" s="37" t="s">
        <v>655</v>
      </c>
      <c r="L108" s="37" t="s">
        <v>39</v>
      </c>
      <c r="M108" s="37" t="s">
        <v>39</v>
      </c>
      <c r="N108" s="37" t="s">
        <v>43</v>
      </c>
      <c r="O108" s="38" t="s">
        <v>343</v>
      </c>
      <c r="P108" s="38" t="s">
        <v>707</v>
      </c>
      <c r="Q108" s="37" t="str">
        <f t="shared" si="9"/>
        <v>hybridXelegans</v>
      </c>
      <c r="R108" s="37" t="str">
        <f t="shared" si="10"/>
        <v>H5.19XR10</v>
      </c>
      <c r="S108" s="38" t="str">
        <f t="shared" si="11"/>
        <v>Postzygotics-hybridXelegans-(H:LouroXLanzada)XSymEle</v>
      </c>
      <c r="T108" s="37">
        <v>1</v>
      </c>
      <c r="U108" s="37">
        <v>0</v>
      </c>
      <c r="V108" s="37">
        <v>0</v>
      </c>
    </row>
    <row r="109" spans="1:22" hidden="1" x14ac:dyDescent="0.25">
      <c r="A109">
        <v>113</v>
      </c>
      <c r="B109" s="37">
        <v>2001</v>
      </c>
      <c r="C109" s="37" t="s">
        <v>53</v>
      </c>
      <c r="D109" s="37" t="s">
        <v>699</v>
      </c>
      <c r="E109" s="120">
        <v>37075</v>
      </c>
      <c r="F109" s="37" t="s">
        <v>649</v>
      </c>
      <c r="G109" s="37" t="s">
        <v>178</v>
      </c>
      <c r="H109" s="37" t="s">
        <v>677</v>
      </c>
      <c r="I109" s="38" t="s">
        <v>692</v>
      </c>
      <c r="J109" s="38" t="s">
        <v>690</v>
      </c>
      <c r="K109" s="37" t="s">
        <v>680</v>
      </c>
      <c r="L109" s="37" t="s">
        <v>39</v>
      </c>
      <c r="M109" s="37" t="s">
        <v>39</v>
      </c>
      <c r="N109" s="37" t="s">
        <v>48</v>
      </c>
      <c r="O109" s="38" t="s">
        <v>343</v>
      </c>
      <c r="P109" s="38" t="s">
        <v>707</v>
      </c>
      <c r="Q109" s="37" t="str">
        <f t="shared" si="9"/>
        <v>hybridXelegans</v>
      </c>
      <c r="R109" s="37" t="str">
        <f t="shared" si="10"/>
        <v>H5.19XU4</v>
      </c>
      <c r="S109" s="38" t="str">
        <f t="shared" si="11"/>
        <v>Postzygotics-hybridXelegans-(H:LouroXLanzada)XSymEle</v>
      </c>
      <c r="T109" s="37">
        <v>1</v>
      </c>
      <c r="U109" s="37">
        <v>1</v>
      </c>
      <c r="V109" s="37">
        <v>1</v>
      </c>
    </row>
    <row r="110" spans="1:22" hidden="1" x14ac:dyDescent="0.25">
      <c r="A110">
        <v>114</v>
      </c>
      <c r="B110" s="37">
        <v>2001</v>
      </c>
      <c r="C110" s="37" t="s">
        <v>53</v>
      </c>
      <c r="D110" s="37" t="s">
        <v>699</v>
      </c>
      <c r="E110" s="120">
        <v>37075</v>
      </c>
      <c r="F110" s="37" t="s">
        <v>656</v>
      </c>
      <c r="G110" s="37" t="s">
        <v>178</v>
      </c>
      <c r="H110" s="37" t="s">
        <v>677</v>
      </c>
      <c r="I110" s="38" t="s">
        <v>692</v>
      </c>
      <c r="J110" s="38" t="s">
        <v>690</v>
      </c>
      <c r="K110" s="37" t="s">
        <v>655</v>
      </c>
      <c r="L110" s="37" t="s">
        <v>39</v>
      </c>
      <c r="M110" s="37" t="s">
        <v>39</v>
      </c>
      <c r="N110" s="37" t="s">
        <v>43</v>
      </c>
      <c r="O110" s="38" t="s">
        <v>343</v>
      </c>
      <c r="P110" s="38" t="s">
        <v>707</v>
      </c>
      <c r="Q110" s="37" t="str">
        <f t="shared" si="9"/>
        <v>hybridXelegans</v>
      </c>
      <c r="R110" s="37" t="str">
        <f t="shared" si="10"/>
        <v>H5.25XR10</v>
      </c>
      <c r="S110" s="38" t="str">
        <f t="shared" si="11"/>
        <v>Postzygotics-hybridXelegans-(H:LouroXLanzada)XSymEle</v>
      </c>
      <c r="T110" s="37">
        <v>1</v>
      </c>
      <c r="U110" s="37">
        <v>0</v>
      </c>
      <c r="V110" s="37">
        <v>0</v>
      </c>
    </row>
    <row r="111" spans="1:22" hidden="1" x14ac:dyDescent="0.25">
      <c r="A111">
        <v>115</v>
      </c>
      <c r="B111" s="37">
        <v>2001</v>
      </c>
      <c r="C111" s="37" t="s">
        <v>38</v>
      </c>
      <c r="D111" s="37" t="s">
        <v>701</v>
      </c>
      <c r="E111" s="120">
        <v>37137</v>
      </c>
      <c r="F111" s="37">
        <v>212</v>
      </c>
      <c r="G111" s="37" t="s">
        <v>60</v>
      </c>
      <c r="H111" s="37" t="s">
        <v>60</v>
      </c>
      <c r="I111" s="38" t="s">
        <v>345</v>
      </c>
      <c r="J111" s="38" t="s">
        <v>345</v>
      </c>
      <c r="K111" s="37" t="s">
        <v>657</v>
      </c>
      <c r="L111" s="37" t="s">
        <v>39</v>
      </c>
      <c r="M111" s="37" t="s">
        <v>39</v>
      </c>
      <c r="N111" s="37" t="s">
        <v>41</v>
      </c>
      <c r="O111" s="38" t="s">
        <v>343</v>
      </c>
      <c r="P111" s="38" t="s">
        <v>343</v>
      </c>
      <c r="Q111" s="37" t="str">
        <f t="shared" si="9"/>
        <v>graellsiiXelegans</v>
      </c>
      <c r="R111" s="37" t="str">
        <f t="shared" si="10"/>
        <v>212XR85</v>
      </c>
      <c r="S111" s="38" t="str">
        <f t="shared" si="11"/>
        <v>Heterospecifics-graellsiiXelegans-CorrubedoXLouro</v>
      </c>
      <c r="T111" s="37">
        <v>1</v>
      </c>
      <c r="U111" s="37">
        <v>1</v>
      </c>
      <c r="V111" s="37">
        <v>1</v>
      </c>
    </row>
    <row r="112" spans="1:22" hidden="1" x14ac:dyDescent="0.25">
      <c r="A112">
        <v>116</v>
      </c>
      <c r="B112" s="37">
        <v>2001</v>
      </c>
      <c r="C112" s="37" t="s">
        <v>38</v>
      </c>
      <c r="D112" s="37" t="s">
        <v>701</v>
      </c>
      <c r="E112" s="120">
        <v>37137</v>
      </c>
      <c r="F112" s="37">
        <v>211</v>
      </c>
      <c r="G112" s="37" t="s">
        <v>60</v>
      </c>
      <c r="H112" s="37" t="s">
        <v>60</v>
      </c>
      <c r="I112" s="38" t="s">
        <v>345</v>
      </c>
      <c r="J112" s="38" t="s">
        <v>345</v>
      </c>
      <c r="K112" s="37" t="s">
        <v>370</v>
      </c>
      <c r="L112" s="37" t="s">
        <v>39</v>
      </c>
      <c r="M112" s="37" t="s">
        <v>39</v>
      </c>
      <c r="N112" s="37" t="s">
        <v>660</v>
      </c>
      <c r="O112" s="38" t="s">
        <v>343</v>
      </c>
      <c r="P112" s="38" t="s">
        <v>343</v>
      </c>
      <c r="Q112" s="37" t="str">
        <f t="shared" si="9"/>
        <v>graellsiiXelegans</v>
      </c>
      <c r="R112" s="37" t="str">
        <f t="shared" si="10"/>
        <v>211XT9</v>
      </c>
      <c r="S112" s="38" t="str">
        <f t="shared" si="11"/>
        <v>Heterospecifics-graellsiiXelegans-CorrubedoXLouro</v>
      </c>
      <c r="T112" s="37">
        <v>1</v>
      </c>
      <c r="U112" s="37">
        <v>1</v>
      </c>
      <c r="V112" s="37">
        <v>1</v>
      </c>
    </row>
    <row r="113" spans="1:22" hidden="1" x14ac:dyDescent="0.25">
      <c r="A113">
        <v>117</v>
      </c>
      <c r="B113" s="37">
        <v>2001</v>
      </c>
      <c r="C113" s="37" t="s">
        <v>38</v>
      </c>
      <c r="D113" s="37" t="s">
        <v>701</v>
      </c>
      <c r="E113" s="120">
        <v>37137</v>
      </c>
      <c r="F113" s="37">
        <v>213</v>
      </c>
      <c r="G113" s="37" t="s">
        <v>60</v>
      </c>
      <c r="H113" s="37" t="s">
        <v>60</v>
      </c>
      <c r="I113" s="38" t="s">
        <v>345</v>
      </c>
      <c r="J113" s="38" t="s">
        <v>345</v>
      </c>
      <c r="K113" s="37" t="s">
        <v>661</v>
      </c>
      <c r="L113" s="37" t="s">
        <v>39</v>
      </c>
      <c r="M113" s="37" t="s">
        <v>39</v>
      </c>
      <c r="N113" s="37" t="s">
        <v>43</v>
      </c>
      <c r="O113" s="38" t="s">
        <v>343</v>
      </c>
      <c r="P113" s="38" t="s">
        <v>343</v>
      </c>
      <c r="Q113" s="37" t="str">
        <f t="shared" si="9"/>
        <v>graellsiiXelegans</v>
      </c>
      <c r="R113" s="37" t="str">
        <f t="shared" si="10"/>
        <v>213XR68</v>
      </c>
      <c r="S113" s="38" t="str">
        <f t="shared" si="11"/>
        <v>Heterospecifics-graellsiiXelegans-CorrubedoXLouro</v>
      </c>
      <c r="T113" s="37">
        <v>1</v>
      </c>
      <c r="U113" s="37">
        <v>1</v>
      </c>
      <c r="V113" s="37">
        <v>1</v>
      </c>
    </row>
    <row r="114" spans="1:22" hidden="1" x14ac:dyDescent="0.25">
      <c r="A114">
        <v>118</v>
      </c>
      <c r="B114" s="37">
        <v>2001</v>
      </c>
      <c r="C114" s="37" t="s">
        <v>53</v>
      </c>
      <c r="D114" s="37" t="s">
        <v>699</v>
      </c>
      <c r="E114" s="120">
        <v>37141</v>
      </c>
      <c r="F114" s="37" t="s">
        <v>447</v>
      </c>
      <c r="G114" s="37" t="s">
        <v>178</v>
      </c>
      <c r="H114" s="37" t="s">
        <v>677</v>
      </c>
      <c r="I114" s="38" t="s">
        <v>691</v>
      </c>
      <c r="J114" s="38" t="s">
        <v>690</v>
      </c>
      <c r="K114" s="37" t="s">
        <v>662</v>
      </c>
      <c r="L114" s="37" t="s">
        <v>178</v>
      </c>
      <c r="M114" s="37" t="s">
        <v>679</v>
      </c>
      <c r="N114" s="37" t="s">
        <v>43</v>
      </c>
      <c r="O114" s="129" t="s">
        <v>696</v>
      </c>
      <c r="P114" s="129" t="s">
        <v>696</v>
      </c>
      <c r="Q114" s="37" t="str">
        <f t="shared" si="9"/>
        <v>hybridXhybrid</v>
      </c>
      <c r="R114" s="37" t="str">
        <f t="shared" si="10"/>
        <v>H6.1XH8.8</v>
      </c>
      <c r="S114" s="38" t="str">
        <f t="shared" si="11"/>
        <v>Postzygotics-hybridXhybrid-(H:LouroXLanzada)X*Familia_NO_viene_en_fotos*</v>
      </c>
      <c r="T114" s="37">
        <v>1</v>
      </c>
      <c r="U114" s="37">
        <v>1</v>
      </c>
      <c r="V114" s="37">
        <v>1</v>
      </c>
    </row>
    <row r="115" spans="1:22" hidden="1" x14ac:dyDescent="0.25">
      <c r="A115">
        <v>119</v>
      </c>
      <c r="B115" s="37">
        <v>2001</v>
      </c>
      <c r="C115" s="37" t="s">
        <v>53</v>
      </c>
      <c r="D115" s="37" t="s">
        <v>699</v>
      </c>
      <c r="E115" s="120">
        <v>37141</v>
      </c>
      <c r="F115" s="37" t="s">
        <v>664</v>
      </c>
      <c r="G115" s="37" t="s">
        <v>178</v>
      </c>
      <c r="H115" s="37" t="s">
        <v>677</v>
      </c>
      <c r="I115" s="38" t="s">
        <v>694</v>
      </c>
      <c r="J115" s="38" t="s">
        <v>690</v>
      </c>
      <c r="K115" s="37" t="s">
        <v>663</v>
      </c>
      <c r="L115" s="37" t="s">
        <v>39</v>
      </c>
      <c r="M115" s="37" t="s">
        <v>39</v>
      </c>
      <c r="N115" s="37" t="s">
        <v>41</v>
      </c>
      <c r="O115" s="38" t="s">
        <v>343</v>
      </c>
      <c r="P115" s="38" t="s">
        <v>707</v>
      </c>
      <c r="Q115" s="37" t="str">
        <f t="shared" si="9"/>
        <v>hybridXelegans</v>
      </c>
      <c r="R115" s="37" t="str">
        <f t="shared" si="10"/>
        <v>H7.3XT11</v>
      </c>
      <c r="S115" s="38" t="str">
        <f t="shared" si="11"/>
        <v>Postzygotics-hybridXelegans-(H:LouroXLanzada)XSymEle</v>
      </c>
      <c r="T115" s="37">
        <v>1</v>
      </c>
      <c r="U115" s="37">
        <v>1</v>
      </c>
      <c r="V115" s="37">
        <v>0</v>
      </c>
    </row>
    <row r="116" spans="1:22" hidden="1" x14ac:dyDescent="0.25">
      <c r="A116">
        <v>120</v>
      </c>
      <c r="B116" s="37">
        <v>2001</v>
      </c>
      <c r="C116" s="37" t="s">
        <v>53</v>
      </c>
      <c r="D116" s="37" t="s">
        <v>699</v>
      </c>
      <c r="E116" s="120">
        <v>37147</v>
      </c>
      <c r="F116" s="37" t="s">
        <v>665</v>
      </c>
      <c r="G116" s="37" t="s">
        <v>178</v>
      </c>
      <c r="H116" s="37" t="s">
        <v>677</v>
      </c>
      <c r="I116" s="38" t="s">
        <v>694</v>
      </c>
      <c r="J116" s="38" t="s">
        <v>690</v>
      </c>
      <c r="K116" s="37" t="s">
        <v>666</v>
      </c>
      <c r="L116" s="37" t="s">
        <v>39</v>
      </c>
      <c r="M116" s="37" t="s">
        <v>39</v>
      </c>
      <c r="N116" s="37" t="s">
        <v>41</v>
      </c>
      <c r="O116" s="38" t="s">
        <v>343</v>
      </c>
      <c r="P116" s="38" t="s">
        <v>707</v>
      </c>
      <c r="Q116" s="37" t="str">
        <f t="shared" si="9"/>
        <v>hybridXelegans</v>
      </c>
      <c r="R116" s="37" t="str">
        <f t="shared" si="10"/>
        <v>H7.4XR89</v>
      </c>
      <c r="S116" s="38" t="str">
        <f t="shared" si="11"/>
        <v>Postzygotics-hybridXelegans-(H:LouroXLanzada)XSymEle</v>
      </c>
      <c r="T116" s="37">
        <v>3</v>
      </c>
      <c r="U116" s="37">
        <v>3</v>
      </c>
      <c r="V116" s="37">
        <v>0</v>
      </c>
    </row>
    <row r="117" spans="1:22" hidden="1" x14ac:dyDescent="0.25">
      <c r="A117">
        <v>121</v>
      </c>
      <c r="B117" s="37">
        <v>2001</v>
      </c>
      <c r="C117" s="37" t="s">
        <v>38</v>
      </c>
      <c r="D117" s="37" t="s">
        <v>701</v>
      </c>
      <c r="E117" s="120">
        <v>37152</v>
      </c>
      <c r="F117" s="37">
        <v>211</v>
      </c>
      <c r="G117" s="37" t="s">
        <v>60</v>
      </c>
      <c r="H117" s="37" t="s">
        <v>60</v>
      </c>
      <c r="I117" s="38" t="s">
        <v>345</v>
      </c>
      <c r="J117" s="38" t="s">
        <v>345</v>
      </c>
      <c r="K117" s="37" t="s">
        <v>667</v>
      </c>
      <c r="L117" s="37" t="s">
        <v>39</v>
      </c>
      <c r="M117" s="37" t="s">
        <v>39</v>
      </c>
      <c r="N117" s="37" t="s">
        <v>41</v>
      </c>
      <c r="O117" s="38" t="s">
        <v>343</v>
      </c>
      <c r="P117" s="38" t="s">
        <v>343</v>
      </c>
      <c r="Q117" s="37" t="str">
        <f t="shared" si="9"/>
        <v>graellsiiXelegans</v>
      </c>
      <c r="R117" s="37" t="str">
        <f t="shared" si="10"/>
        <v>211XT1c</v>
      </c>
      <c r="S117" s="38" t="str">
        <f t="shared" si="11"/>
        <v>Heterospecifics-graellsiiXelegans-CorrubedoXLouro</v>
      </c>
      <c r="T117" s="37">
        <v>1</v>
      </c>
      <c r="U117" s="37">
        <v>0</v>
      </c>
      <c r="V117" s="37">
        <v>0</v>
      </c>
    </row>
  </sheetData>
  <autoFilter ref="A1:V117" xr:uid="{FBCEF3E1-4E49-4A10-84C4-1D46D64C30F4}">
    <filterColumn colId="16">
      <filters>
        <filter val="elegansXhybrid"/>
      </filters>
    </filterColumn>
  </autoFilter>
  <phoneticPr fontId="23" type="noConversion"/>
  <conditionalFormatting sqref="F1:F1048576 L1:M1048576">
    <cfRule type="cellIs" dxfId="6" priority="1" operator="equal">
      <formula>"?"</formula>
    </cfRule>
  </conditionalFormatting>
  <conditionalFormatting sqref="R2:R117">
    <cfRule type="duplicateValues" dxfId="5" priority="38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B9A7-B5A4-45EA-AAE5-E55A2A0E5790}">
  <sheetPr>
    <tabColor theme="9" tint="0.59999389629810485"/>
  </sheetPr>
  <dimension ref="A1:D187"/>
  <sheetViews>
    <sheetView workbookViewId="0">
      <selection activeCell="D2" sqref="D2:D117"/>
    </sheetView>
    <sheetView workbookViewId="1"/>
  </sheetViews>
  <sheetFormatPr baseColWidth="10" defaultRowHeight="15" x14ac:dyDescent="0.25"/>
  <cols>
    <col min="1" max="1" width="11.85546875" style="37" bestFit="1" customWidth="1"/>
    <col min="2" max="2" width="79.5703125" style="37" bestFit="1" customWidth="1"/>
    <col min="3" max="3" width="13.140625" bestFit="1" customWidth="1"/>
    <col min="4" max="4" width="27.7109375" bestFit="1" customWidth="1"/>
  </cols>
  <sheetData>
    <row r="1" spans="1:4" x14ac:dyDescent="0.25">
      <c r="A1" s="72" t="s">
        <v>317</v>
      </c>
      <c r="B1" s="72" t="s">
        <v>318</v>
      </c>
      <c r="C1" s="33" t="s">
        <v>319</v>
      </c>
      <c r="D1" s="33" t="s">
        <v>311</v>
      </c>
    </row>
    <row r="2" spans="1:4" x14ac:dyDescent="0.25">
      <c r="A2" s="37" t="str" cm="1">
        <f t="array" ref="A2:A118">_xlfn.UNIQUE('2001_Mechanical'!R2:R500)</f>
        <v>18XJ48</v>
      </c>
      <c r="B2" s="37" t="str">
        <f>INDEX('2001_Mechanical'!$S$2:$S$500,MATCH('2001_Mechanical_R'!$A2,'2001_Mechanical'!$R$2:$R$500,0))</f>
        <v>Heterospecifics-graellsiiXelegans-LanzadaXLouro</v>
      </c>
      <c r="C2" s="37">
        <f>CEILING(SUMIF('2001_Mechanical'!R$2:R$500,'2001_Mechanical_R'!$A2,'2001_Mechanical'!U$2:U$500)/SUMIF('2001_Mechanical'!R$2:R$500,'2001_Mechanical_R'!$A2,'2001_Mechanical'!T$2:T$500),1)</f>
        <v>0</v>
      </c>
      <c r="D2" s="37" t="str">
        <f>IFERROR(CEILING(SUMIF('2001_Mechanical'!R$2:R$500,'2001_Mechanical_R'!$A2,'2001_Mechanical'!V$2:V$500)/SUMIF('2001_Mechanical'!R$2:R$500,'2001_Mechanical_R'!$A2,'2001_Mechanical'!U$2:U$500),1),"NA")</f>
        <v>NA</v>
      </c>
    </row>
    <row r="3" spans="1:4" x14ac:dyDescent="0.25">
      <c r="A3" s="37" t="str">
        <v>33XJ48</v>
      </c>
      <c r="B3" s="37" t="str">
        <f>INDEX('2001_Mechanical'!$S$2:$S$500,MATCH('2001_Mechanical_R'!$A3,'2001_Mechanical'!$R$2:$R$500,0))</f>
        <v>Heterospecifics-graellsiiXelegans-LanzadaXLouro</v>
      </c>
      <c r="C3" s="37">
        <f>CEILING(SUMIF('2001_Mechanical'!R$2:R$500,'2001_Mechanical_R'!$A3,'2001_Mechanical'!U$2:U$500)/SUMIF('2001_Mechanical'!R$2:R$500,'2001_Mechanical_R'!$A3,'2001_Mechanical'!T$2:T$500),1)</f>
        <v>0</v>
      </c>
      <c r="D3" s="37" t="str">
        <f>IFERROR(CEILING(SUMIF('2001_Mechanical'!R$2:R$500,'2001_Mechanical_R'!$A3,'2001_Mechanical'!V$2:V$500)/SUMIF('2001_Mechanical'!R$2:R$500,'2001_Mechanical_R'!$A3,'2001_Mechanical'!U$2:U$500),1),"NA")</f>
        <v>NA</v>
      </c>
    </row>
    <row r="4" spans="1:4" x14ac:dyDescent="0.25">
      <c r="A4" s="37" t="str">
        <v>25XH13</v>
      </c>
      <c r="B4" s="37" t="str">
        <f>INDEX('2001_Mechanical'!$S$2:$S$500,MATCH('2001_Mechanical_R'!$A4,'2001_Mechanical'!$R$2:$R$500,0))</f>
        <v>Heterospecifics-graellsiiXelegans-LanzadaXLouro</v>
      </c>
      <c r="C4" s="37">
        <f>CEILING(SUMIF('2001_Mechanical'!R$2:R$500,'2001_Mechanical_R'!$A4,'2001_Mechanical'!U$2:U$500)/SUMIF('2001_Mechanical'!R$2:R$500,'2001_Mechanical_R'!$A4,'2001_Mechanical'!T$2:T$500),1)</f>
        <v>0</v>
      </c>
      <c r="D4" s="37" t="str">
        <f>IFERROR(CEILING(SUMIF('2001_Mechanical'!R$2:R$500,'2001_Mechanical_R'!$A4,'2001_Mechanical'!V$2:V$500)/SUMIF('2001_Mechanical'!R$2:R$500,'2001_Mechanical_R'!$A4,'2001_Mechanical'!U$2:U$500),1),"NA")</f>
        <v>NA</v>
      </c>
    </row>
    <row r="5" spans="1:4" x14ac:dyDescent="0.25">
      <c r="A5" s="37" t="str">
        <v>40XJ48</v>
      </c>
      <c r="B5" s="37" t="str">
        <f>INDEX('2001_Mechanical'!$S$2:$S$500,MATCH('2001_Mechanical_R'!$A5,'2001_Mechanical'!$R$2:$R$500,0))</f>
        <v>Heterospecifics-graellsiiXelegans-LanzadaXLouro</v>
      </c>
      <c r="C5" s="37">
        <f>CEILING(SUMIF('2001_Mechanical'!R$2:R$500,'2001_Mechanical_R'!$A5,'2001_Mechanical'!U$2:U$500)/SUMIF('2001_Mechanical'!R$2:R$500,'2001_Mechanical_R'!$A5,'2001_Mechanical'!T$2:T$500),1)</f>
        <v>0</v>
      </c>
      <c r="D5" s="37" t="str">
        <f>IFERROR(CEILING(SUMIF('2001_Mechanical'!R$2:R$500,'2001_Mechanical_R'!$A5,'2001_Mechanical'!V$2:V$500)/SUMIF('2001_Mechanical'!R$2:R$500,'2001_Mechanical_R'!$A5,'2001_Mechanical'!U$2:U$500),1),"NA")</f>
        <v>NA</v>
      </c>
    </row>
    <row r="6" spans="1:4" x14ac:dyDescent="0.25">
      <c r="A6" s="37" t="str">
        <v>22XJ48</v>
      </c>
      <c r="B6" s="37" t="str">
        <f>INDEX('2001_Mechanical'!$S$2:$S$500,MATCH('2001_Mechanical_R'!$A6,'2001_Mechanical'!$R$2:$R$500,0))</f>
        <v>Heterospecifics-graellsiiXelegans-LanzadaXLouro</v>
      </c>
      <c r="C6" s="37">
        <f>CEILING(SUMIF('2001_Mechanical'!R$2:R$500,'2001_Mechanical_R'!$A6,'2001_Mechanical'!U$2:U$500)/SUMIF('2001_Mechanical'!R$2:R$500,'2001_Mechanical_R'!$A6,'2001_Mechanical'!T$2:T$500),1)</f>
        <v>0</v>
      </c>
      <c r="D6" s="37" t="str">
        <f>IFERROR(CEILING(SUMIF('2001_Mechanical'!R$2:R$500,'2001_Mechanical_R'!$A6,'2001_Mechanical'!V$2:V$500)/SUMIF('2001_Mechanical'!R$2:R$500,'2001_Mechanical_R'!$A6,'2001_Mechanical'!U$2:U$500),1),"NA")</f>
        <v>NA</v>
      </c>
    </row>
    <row r="7" spans="1:4" x14ac:dyDescent="0.25">
      <c r="A7" s="37" t="str">
        <v>34XH13</v>
      </c>
      <c r="B7" s="37" t="str">
        <f>INDEX('2001_Mechanical'!$S$2:$S$500,MATCH('2001_Mechanical_R'!$A7,'2001_Mechanical'!$R$2:$R$500,0))</f>
        <v>Heterospecifics-graellsiiXelegans-LanzadaXLouro</v>
      </c>
      <c r="C7" s="37">
        <f>CEILING(SUMIF('2001_Mechanical'!R$2:R$500,'2001_Mechanical_R'!$A7,'2001_Mechanical'!U$2:U$500)/SUMIF('2001_Mechanical'!R$2:R$500,'2001_Mechanical_R'!$A7,'2001_Mechanical'!T$2:T$500),1)</f>
        <v>0</v>
      </c>
      <c r="D7" s="37" t="str">
        <f>IFERROR(CEILING(SUMIF('2001_Mechanical'!R$2:R$500,'2001_Mechanical_R'!$A7,'2001_Mechanical'!V$2:V$500)/SUMIF('2001_Mechanical'!R$2:R$500,'2001_Mechanical_R'!$A7,'2001_Mechanical'!U$2:U$500),1),"NA")</f>
        <v>NA</v>
      </c>
    </row>
    <row r="8" spans="1:4" x14ac:dyDescent="0.25">
      <c r="A8" s="37" t="str">
        <v>33XJ51</v>
      </c>
      <c r="B8" s="37" t="str">
        <f>INDEX('2001_Mechanical'!$S$2:$S$500,MATCH('2001_Mechanical_R'!$A8,'2001_Mechanical'!$R$2:$R$500,0))</f>
        <v>Heterospecifics-graellsiiXelegans-LanzadaXLouro</v>
      </c>
      <c r="C8" s="37">
        <f>CEILING(SUMIF('2001_Mechanical'!R$2:R$500,'2001_Mechanical_R'!$A8,'2001_Mechanical'!U$2:U$500)/SUMIF('2001_Mechanical'!R$2:R$500,'2001_Mechanical_R'!$A8,'2001_Mechanical'!T$2:T$500),1)</f>
        <v>0</v>
      </c>
      <c r="D8" s="37" t="str">
        <f>IFERROR(CEILING(SUMIF('2001_Mechanical'!R$2:R$500,'2001_Mechanical_R'!$A8,'2001_Mechanical'!V$2:V$500)/SUMIF('2001_Mechanical'!R$2:R$500,'2001_Mechanical_R'!$A8,'2001_Mechanical'!U$2:U$500),1),"NA")</f>
        <v>NA</v>
      </c>
    </row>
    <row r="9" spans="1:4" x14ac:dyDescent="0.25">
      <c r="A9" s="37" t="str">
        <v>21XJ44</v>
      </c>
      <c r="B9" s="37" t="str">
        <f>INDEX('2001_Mechanical'!$S$2:$S$500,MATCH('2001_Mechanical_R'!$A9,'2001_Mechanical'!$R$2:$R$500,0))</f>
        <v>Heterospecifics-graellsiiXelegans-LanzadaXLouro</v>
      </c>
      <c r="C9" s="37">
        <f>CEILING(SUMIF('2001_Mechanical'!R$2:R$500,'2001_Mechanical_R'!$A9,'2001_Mechanical'!U$2:U$500)/SUMIF('2001_Mechanical'!R$2:R$500,'2001_Mechanical_R'!$A9,'2001_Mechanical'!T$2:T$500),1)</f>
        <v>0</v>
      </c>
      <c r="D9" s="37" t="str">
        <f>IFERROR(CEILING(SUMIF('2001_Mechanical'!R$2:R$500,'2001_Mechanical_R'!$A9,'2001_Mechanical'!V$2:V$500)/SUMIF('2001_Mechanical'!R$2:R$500,'2001_Mechanical_R'!$A9,'2001_Mechanical'!U$2:U$500),1),"NA")</f>
        <v>NA</v>
      </c>
    </row>
    <row r="10" spans="1:4" x14ac:dyDescent="0.25">
      <c r="A10" s="37" t="str">
        <v>42XJ30</v>
      </c>
      <c r="B10" s="37" t="str">
        <f>INDEX('2001_Mechanical'!$S$2:$S$500,MATCH('2001_Mechanical_R'!$A10,'2001_Mechanical'!$R$2:$R$500,0))</f>
        <v>Heterospecifics-graellsiiXelegans-LanzadaXLouro</v>
      </c>
      <c r="C10" s="37">
        <f>CEILING(SUMIF('2001_Mechanical'!R$2:R$500,'2001_Mechanical_R'!$A10,'2001_Mechanical'!U$2:U$500)/SUMIF('2001_Mechanical'!R$2:R$500,'2001_Mechanical_R'!$A10,'2001_Mechanical'!T$2:T$500),1)</f>
        <v>0</v>
      </c>
      <c r="D10" s="37" t="str">
        <f>IFERROR(CEILING(SUMIF('2001_Mechanical'!R$2:R$500,'2001_Mechanical_R'!$A10,'2001_Mechanical'!V$2:V$500)/SUMIF('2001_Mechanical'!R$2:R$500,'2001_Mechanical_R'!$A10,'2001_Mechanical'!U$2:U$500),1),"NA")</f>
        <v>NA</v>
      </c>
    </row>
    <row r="11" spans="1:4" x14ac:dyDescent="0.25">
      <c r="A11" s="37" t="str">
        <v>18XJ44</v>
      </c>
      <c r="B11" s="37" t="str">
        <f>INDEX('2001_Mechanical'!$S$2:$S$500,MATCH('2001_Mechanical_R'!$A11,'2001_Mechanical'!$R$2:$R$500,0))</f>
        <v>Heterospecifics-graellsiiXelegans-LanzadaXLouro</v>
      </c>
      <c r="C11" s="37">
        <f>CEILING(SUMIF('2001_Mechanical'!R$2:R$500,'2001_Mechanical_R'!$A11,'2001_Mechanical'!U$2:U$500)/SUMIF('2001_Mechanical'!R$2:R$500,'2001_Mechanical_R'!$A11,'2001_Mechanical'!T$2:T$500),1)</f>
        <v>0</v>
      </c>
      <c r="D11" s="37" t="str">
        <f>IFERROR(CEILING(SUMIF('2001_Mechanical'!R$2:R$500,'2001_Mechanical_R'!$A11,'2001_Mechanical'!V$2:V$500)/SUMIF('2001_Mechanical'!R$2:R$500,'2001_Mechanical_R'!$A11,'2001_Mechanical'!U$2:U$500),1),"NA")</f>
        <v>NA</v>
      </c>
    </row>
    <row r="12" spans="1:4" x14ac:dyDescent="0.25">
      <c r="A12" s="37" t="str">
        <v>33XH13</v>
      </c>
      <c r="B12" s="37" t="str">
        <f>INDEX('2001_Mechanical'!$S$2:$S$500,MATCH('2001_Mechanical_R'!$A12,'2001_Mechanical'!$R$2:$R$500,0))</f>
        <v>Heterospecifics-graellsiiXelegans-LanzadaXLouro</v>
      </c>
      <c r="C12" s="37">
        <f>CEILING(SUMIF('2001_Mechanical'!R$2:R$500,'2001_Mechanical_R'!$A12,'2001_Mechanical'!U$2:U$500)/SUMIF('2001_Mechanical'!R$2:R$500,'2001_Mechanical_R'!$A12,'2001_Mechanical'!T$2:T$500),1)</f>
        <v>0</v>
      </c>
      <c r="D12" s="37" t="str">
        <f>IFERROR(CEILING(SUMIF('2001_Mechanical'!R$2:R$500,'2001_Mechanical_R'!$A12,'2001_Mechanical'!V$2:V$500)/SUMIF('2001_Mechanical'!R$2:R$500,'2001_Mechanical_R'!$A12,'2001_Mechanical'!U$2:U$500),1),"NA")</f>
        <v>NA</v>
      </c>
    </row>
    <row r="13" spans="1:4" x14ac:dyDescent="0.25">
      <c r="A13" s="37" t="str">
        <v>J49X47</v>
      </c>
      <c r="B13" s="37" t="str">
        <f>INDEX('2001_Mechanical'!$S$2:$S$500,MATCH('2001_Mechanical_R'!$A13,'2001_Mechanical'!$R$2:$R$500,0))</f>
        <v>Heterospecifics-elegansXgraellsii-LouroXLanzada</v>
      </c>
      <c r="C13" s="37">
        <f>CEILING(SUMIF('2001_Mechanical'!R$2:R$500,'2001_Mechanical_R'!$A13,'2001_Mechanical'!U$2:U$500)/SUMIF('2001_Mechanical'!R$2:R$500,'2001_Mechanical_R'!$A13,'2001_Mechanical'!T$2:T$500),1)</f>
        <v>1</v>
      </c>
      <c r="D13" s="37">
        <f>IFERROR(CEILING(SUMIF('2001_Mechanical'!R$2:R$500,'2001_Mechanical_R'!$A13,'2001_Mechanical'!V$2:V$500)/SUMIF('2001_Mechanical'!R$2:R$500,'2001_Mechanical_R'!$A13,'2001_Mechanical'!U$2:U$500),1),"NA")</f>
        <v>1</v>
      </c>
    </row>
    <row r="14" spans="1:4" x14ac:dyDescent="0.25">
      <c r="A14" s="37" t="str">
        <v>H11X41</v>
      </c>
      <c r="B14" s="37" t="str">
        <f>INDEX('2001_Mechanical'!$S$2:$S$500,MATCH('2001_Mechanical_R'!$A14,'2001_Mechanical'!$R$2:$R$500,0))</f>
        <v>Heterospecifics-elegansXgraellsii-LouroXLanzada</v>
      </c>
      <c r="C14" s="37">
        <f>CEILING(SUMIF('2001_Mechanical'!R$2:R$500,'2001_Mechanical_R'!$A14,'2001_Mechanical'!U$2:U$500)/SUMIF('2001_Mechanical'!R$2:R$500,'2001_Mechanical_R'!$A14,'2001_Mechanical'!T$2:T$500),1)</f>
        <v>1</v>
      </c>
      <c r="D14" s="37">
        <f>IFERROR(CEILING(SUMIF('2001_Mechanical'!R$2:R$500,'2001_Mechanical_R'!$A14,'2001_Mechanical'!V$2:V$500)/SUMIF('2001_Mechanical'!R$2:R$500,'2001_Mechanical_R'!$A14,'2001_Mechanical'!U$2:U$500),1),"NA")</f>
        <v>1</v>
      </c>
    </row>
    <row r="15" spans="1:4" x14ac:dyDescent="0.25">
      <c r="A15" s="37" t="str">
        <v>K33X46</v>
      </c>
      <c r="B15" s="37" t="str">
        <f>INDEX('2001_Mechanical'!$S$2:$S$500,MATCH('2001_Mechanical_R'!$A15,'2001_Mechanical'!$R$2:$R$500,0))</f>
        <v>Heterospecifics-elegansXgraellsii-LouroXLanzada</v>
      </c>
      <c r="C15" s="37">
        <f>CEILING(SUMIF('2001_Mechanical'!R$2:R$500,'2001_Mechanical_R'!$A15,'2001_Mechanical'!U$2:U$500)/SUMIF('2001_Mechanical'!R$2:R$500,'2001_Mechanical_R'!$A15,'2001_Mechanical'!T$2:T$500),1)</f>
        <v>1</v>
      </c>
      <c r="D15" s="37">
        <f>IFERROR(CEILING(SUMIF('2001_Mechanical'!R$2:R$500,'2001_Mechanical_R'!$A15,'2001_Mechanical'!V$2:V$500)/SUMIF('2001_Mechanical'!R$2:R$500,'2001_Mechanical_R'!$A15,'2001_Mechanical'!U$2:U$500),1),"NA")</f>
        <v>0</v>
      </c>
    </row>
    <row r="16" spans="1:4" x14ac:dyDescent="0.25">
      <c r="A16" s="37" t="str">
        <v>H14X46</v>
      </c>
      <c r="B16" s="37" t="str">
        <f>INDEX('2001_Mechanical'!$S$2:$S$500,MATCH('2001_Mechanical_R'!$A16,'2001_Mechanical'!$R$2:$R$500,0))</f>
        <v>Heterospecifics-elegansXgraellsii-LouroXLanzada</v>
      </c>
      <c r="C16" s="37">
        <f>CEILING(SUMIF('2001_Mechanical'!R$2:R$500,'2001_Mechanical_R'!$A16,'2001_Mechanical'!U$2:U$500)/SUMIF('2001_Mechanical'!R$2:R$500,'2001_Mechanical_R'!$A16,'2001_Mechanical'!T$2:T$500),1)</f>
        <v>1</v>
      </c>
      <c r="D16" s="37">
        <f>IFERROR(CEILING(SUMIF('2001_Mechanical'!R$2:R$500,'2001_Mechanical_R'!$A16,'2001_Mechanical'!V$2:V$500)/SUMIF('2001_Mechanical'!R$2:R$500,'2001_Mechanical_R'!$A16,'2001_Mechanical'!U$2:U$500),1),"NA")</f>
        <v>1</v>
      </c>
    </row>
    <row r="17" spans="1:4" x14ac:dyDescent="0.25">
      <c r="A17" s="37" t="str">
        <v>K13X26</v>
      </c>
      <c r="B17" s="37" t="str">
        <f>INDEX('2001_Mechanical'!$S$2:$S$500,MATCH('2001_Mechanical_R'!$A17,'2001_Mechanical'!$R$2:$R$500,0))</f>
        <v>Heterospecifics-elegansXgraellsii-LouroXLanzada</v>
      </c>
      <c r="C17" s="37">
        <f>CEILING(SUMIF('2001_Mechanical'!R$2:R$500,'2001_Mechanical_R'!$A17,'2001_Mechanical'!U$2:U$500)/SUMIF('2001_Mechanical'!R$2:R$500,'2001_Mechanical_R'!$A17,'2001_Mechanical'!T$2:T$500),1)</f>
        <v>1</v>
      </c>
      <c r="D17" s="37">
        <f>IFERROR(CEILING(SUMIF('2001_Mechanical'!R$2:R$500,'2001_Mechanical_R'!$A17,'2001_Mechanical'!V$2:V$500)/SUMIF('2001_Mechanical'!R$2:R$500,'2001_Mechanical_R'!$A17,'2001_Mechanical'!U$2:U$500),1),"NA")</f>
        <v>0</v>
      </c>
    </row>
    <row r="18" spans="1:4" x14ac:dyDescent="0.25">
      <c r="A18" s="37" t="str">
        <v>L39X31</v>
      </c>
      <c r="B18" s="37" t="str">
        <f>INDEX('2001_Mechanical'!$S$2:$S$500,MATCH('2001_Mechanical_R'!$A18,'2001_Mechanical'!$R$2:$R$500,0))</f>
        <v>Heterospecifics-elegansXgraellsii-LouroXLanzada</v>
      </c>
      <c r="C18" s="37">
        <f>CEILING(SUMIF('2001_Mechanical'!R$2:R$500,'2001_Mechanical_R'!$A18,'2001_Mechanical'!U$2:U$500)/SUMIF('2001_Mechanical'!R$2:R$500,'2001_Mechanical_R'!$A18,'2001_Mechanical'!T$2:T$500),1)</f>
        <v>1</v>
      </c>
      <c r="D18" s="37">
        <f>IFERROR(CEILING(SUMIF('2001_Mechanical'!R$2:R$500,'2001_Mechanical_R'!$A18,'2001_Mechanical'!V$2:V$500)/SUMIF('2001_Mechanical'!R$2:R$500,'2001_Mechanical_R'!$A18,'2001_Mechanical'!U$2:U$500),1),"NA")</f>
        <v>1</v>
      </c>
    </row>
    <row r="19" spans="1:4" x14ac:dyDescent="0.25">
      <c r="A19" s="37" t="str">
        <v>B10X43</v>
      </c>
      <c r="B19" s="37" t="str">
        <f>INDEX('2001_Mechanical'!$S$2:$S$500,MATCH('2001_Mechanical_R'!$A19,'2001_Mechanical'!$R$2:$R$500,0))</f>
        <v>Heterospecifics-elegansXgraellsii-LouroXLanzada</v>
      </c>
      <c r="C19" s="37">
        <f>CEILING(SUMIF('2001_Mechanical'!R$2:R$500,'2001_Mechanical_R'!$A19,'2001_Mechanical'!U$2:U$500)/SUMIF('2001_Mechanical'!R$2:R$500,'2001_Mechanical_R'!$A19,'2001_Mechanical'!T$2:T$500),1)</f>
        <v>1</v>
      </c>
      <c r="D19" s="37">
        <f>IFERROR(CEILING(SUMIF('2001_Mechanical'!R$2:R$500,'2001_Mechanical_R'!$A19,'2001_Mechanical'!V$2:V$500)/SUMIF('2001_Mechanical'!R$2:R$500,'2001_Mechanical_R'!$A19,'2001_Mechanical'!U$2:U$500),1),"NA")</f>
        <v>1</v>
      </c>
    </row>
    <row r="20" spans="1:4" x14ac:dyDescent="0.25">
      <c r="A20" s="37" t="str">
        <v>HA3XHA2</v>
      </c>
      <c r="B20" s="37" t="str">
        <f>INDEX('2001_Mechanical'!$S$2:$S$500,MATCH('2001_Mechanical_R'!$A20,'2001_Mechanical'!$R$2:$R$500,0))</f>
        <v>Postzygotics-hybridXhybrid-(H:LouroXCenteans)X(H:LouroXCenteans)</v>
      </c>
      <c r="C20" s="37">
        <f>CEILING(SUMIF('2001_Mechanical'!R$2:R$500,'2001_Mechanical_R'!$A20,'2001_Mechanical'!U$2:U$500)/SUMIF('2001_Mechanical'!R$2:R$500,'2001_Mechanical_R'!$A20,'2001_Mechanical'!T$2:T$500),1)</f>
        <v>0</v>
      </c>
      <c r="D20" s="37" t="str">
        <f>IFERROR(CEILING(SUMIF('2001_Mechanical'!R$2:R$500,'2001_Mechanical_R'!$A20,'2001_Mechanical'!V$2:V$500)/SUMIF('2001_Mechanical'!R$2:R$500,'2001_Mechanical_R'!$A20,'2001_Mechanical'!U$2:U$500),1),"NA")</f>
        <v>NA</v>
      </c>
    </row>
    <row r="21" spans="1:4" x14ac:dyDescent="0.25">
      <c r="A21" s="37" t="str">
        <v>HB2XHA2</v>
      </c>
      <c r="B21" s="37" t="str">
        <f>INDEX('2001_Mechanical'!$S$2:$S$500,MATCH('2001_Mechanical_R'!$A21,'2001_Mechanical'!$R$2:$R$500,0))</f>
        <v>Postzygotics-hybridXhybrid-(H:LouroXCenteans)X(H:LouroXCenteans)</v>
      </c>
      <c r="C21" s="37">
        <f>CEILING(SUMIF('2001_Mechanical'!R$2:R$500,'2001_Mechanical_R'!$A21,'2001_Mechanical'!U$2:U$500)/SUMIF('2001_Mechanical'!R$2:R$500,'2001_Mechanical_R'!$A21,'2001_Mechanical'!T$2:T$500),1)</f>
        <v>0</v>
      </c>
      <c r="D21" s="37" t="str">
        <f>IFERROR(CEILING(SUMIF('2001_Mechanical'!R$2:R$500,'2001_Mechanical_R'!$A21,'2001_Mechanical'!V$2:V$500)/SUMIF('2001_Mechanical'!R$2:R$500,'2001_Mechanical_R'!$A21,'2001_Mechanical'!U$2:U$500),1),"NA")</f>
        <v>NA</v>
      </c>
    </row>
    <row r="22" spans="1:4" x14ac:dyDescent="0.25">
      <c r="A22" s="37" t="str">
        <v>HA4XHA2</v>
      </c>
      <c r="B22" s="37" t="str">
        <f>INDEX('2001_Mechanical'!$S$2:$S$500,MATCH('2001_Mechanical_R'!$A22,'2001_Mechanical'!$R$2:$R$500,0))</f>
        <v>Postzygotics-hybridXhybrid-(H:LouroXCenteans)X(H:LouroXCenteans)</v>
      </c>
      <c r="C22" s="37">
        <f>CEILING(SUMIF('2001_Mechanical'!R$2:R$500,'2001_Mechanical_R'!$A22,'2001_Mechanical'!U$2:U$500)/SUMIF('2001_Mechanical'!R$2:R$500,'2001_Mechanical_R'!$A22,'2001_Mechanical'!T$2:T$500),1)</f>
        <v>0</v>
      </c>
      <c r="D22" s="37" t="str">
        <f>IFERROR(CEILING(SUMIF('2001_Mechanical'!R$2:R$500,'2001_Mechanical_R'!$A22,'2001_Mechanical'!V$2:V$500)/SUMIF('2001_Mechanical'!R$2:R$500,'2001_Mechanical_R'!$A22,'2001_Mechanical'!U$2:U$500),1),"NA")</f>
        <v>NA</v>
      </c>
    </row>
    <row r="23" spans="1:4" x14ac:dyDescent="0.25">
      <c r="A23" s="37" t="str">
        <v>HA4X140</v>
      </c>
      <c r="B23" s="37" t="str">
        <f>INDEX('2001_Mechanical'!$S$2:$S$500,MATCH('2001_Mechanical_R'!$A23,'2001_Mechanical'!$R$2:$R$500,0))</f>
        <v>Postzygotics-hybridXgraellsii-(H:LouroXCenteans)XSymGra</v>
      </c>
      <c r="C23" s="37">
        <f>CEILING(SUMIF('2001_Mechanical'!R$2:R$500,'2001_Mechanical_R'!$A23,'2001_Mechanical'!U$2:U$500)/SUMIF('2001_Mechanical'!R$2:R$500,'2001_Mechanical_R'!$A23,'2001_Mechanical'!T$2:T$500),1)</f>
        <v>1</v>
      </c>
      <c r="D23" s="37">
        <f>IFERROR(CEILING(SUMIF('2001_Mechanical'!R$2:R$500,'2001_Mechanical_R'!$A23,'2001_Mechanical'!V$2:V$500)/SUMIF('2001_Mechanical'!R$2:R$500,'2001_Mechanical_R'!$A23,'2001_Mechanical'!U$2:U$500),1),"NA")</f>
        <v>0</v>
      </c>
    </row>
    <row r="24" spans="1:4" x14ac:dyDescent="0.25">
      <c r="A24" s="37" t="str">
        <v>HA6XHA2</v>
      </c>
      <c r="B24" s="37" t="str">
        <f>INDEX('2001_Mechanical'!$S$2:$S$500,MATCH('2001_Mechanical_R'!$A24,'2001_Mechanical'!$R$2:$R$500,0))</f>
        <v>Postzygotics-hybridXhybrid-(H:LouroXCenteans)X(H:LouroXCenteans)</v>
      </c>
      <c r="C24" s="37">
        <f>CEILING(SUMIF('2001_Mechanical'!R$2:R$500,'2001_Mechanical_R'!$A24,'2001_Mechanical'!U$2:U$500)/SUMIF('2001_Mechanical'!R$2:R$500,'2001_Mechanical_R'!$A24,'2001_Mechanical'!T$2:T$500),1)</f>
        <v>0</v>
      </c>
      <c r="D24" s="37" t="str">
        <f>IFERROR(CEILING(SUMIF('2001_Mechanical'!R$2:R$500,'2001_Mechanical_R'!$A24,'2001_Mechanical'!V$2:V$500)/SUMIF('2001_Mechanical'!R$2:R$500,'2001_Mechanical_R'!$A24,'2001_Mechanical'!U$2:U$500),1),"NA")</f>
        <v>NA</v>
      </c>
    </row>
    <row r="25" spans="1:4" x14ac:dyDescent="0.25">
      <c r="A25" s="37" t="str">
        <v>HB2X141</v>
      </c>
      <c r="B25" s="37" t="str">
        <f>INDEX('2001_Mechanical'!$S$2:$S$500,MATCH('2001_Mechanical_R'!$A25,'2001_Mechanical'!$R$2:$R$500,0))</f>
        <v>Postzygotics-hybridXgraellsii-(H:LouroXCenteans)XSymGra</v>
      </c>
      <c r="C25" s="37">
        <f>CEILING(SUMIF('2001_Mechanical'!R$2:R$500,'2001_Mechanical_R'!$A25,'2001_Mechanical'!U$2:U$500)/SUMIF('2001_Mechanical'!R$2:R$500,'2001_Mechanical_R'!$A25,'2001_Mechanical'!T$2:T$500),1)</f>
        <v>1</v>
      </c>
      <c r="D25" s="37">
        <f>IFERROR(CEILING(SUMIF('2001_Mechanical'!R$2:R$500,'2001_Mechanical_R'!$A25,'2001_Mechanical'!V$2:V$500)/SUMIF('2001_Mechanical'!R$2:R$500,'2001_Mechanical_R'!$A25,'2001_Mechanical'!U$2:U$500),1),"NA")</f>
        <v>0</v>
      </c>
    </row>
    <row r="26" spans="1:4" x14ac:dyDescent="0.25">
      <c r="A26" s="37" t="str">
        <v>HA1XHA2</v>
      </c>
      <c r="B26" s="37" t="str">
        <f>INDEX('2001_Mechanical'!$S$2:$S$500,MATCH('2001_Mechanical_R'!$A26,'2001_Mechanical'!$R$2:$R$500,0))</f>
        <v>Postzygotics-hybridXhybrid-(H:LouroXCenteans)X(H:LouroXCenteans)</v>
      </c>
      <c r="C26" s="37">
        <f>CEILING(SUMIF('2001_Mechanical'!R$2:R$500,'2001_Mechanical_R'!$A26,'2001_Mechanical'!U$2:U$500)/SUMIF('2001_Mechanical'!R$2:R$500,'2001_Mechanical_R'!$A26,'2001_Mechanical'!T$2:T$500),1)</f>
        <v>0</v>
      </c>
      <c r="D26" s="37" t="str">
        <f>IFERROR(CEILING(SUMIF('2001_Mechanical'!R$2:R$500,'2001_Mechanical_R'!$A26,'2001_Mechanical'!V$2:V$500)/SUMIF('2001_Mechanical'!R$2:R$500,'2001_Mechanical_R'!$A26,'2001_Mechanical'!U$2:U$500),1),"NA")</f>
        <v>NA</v>
      </c>
    </row>
    <row r="27" spans="1:4" x14ac:dyDescent="0.25">
      <c r="A27" s="37" t="str">
        <v>HA4X142</v>
      </c>
      <c r="B27" s="37" t="str">
        <f>INDEX('2001_Mechanical'!$S$2:$S$500,MATCH('2001_Mechanical_R'!$A27,'2001_Mechanical'!$R$2:$R$500,0))</f>
        <v>Postzygotics-hybridXgraellsii-(H:LouroXCenteans)XSymGra</v>
      </c>
      <c r="C27" s="37">
        <f>CEILING(SUMIF('2001_Mechanical'!R$2:R$500,'2001_Mechanical_R'!$A27,'2001_Mechanical'!U$2:U$500)/SUMIF('2001_Mechanical'!R$2:R$500,'2001_Mechanical_R'!$A27,'2001_Mechanical'!T$2:T$500),1)</f>
        <v>1</v>
      </c>
      <c r="D27" s="37">
        <f>IFERROR(CEILING(SUMIF('2001_Mechanical'!R$2:R$500,'2001_Mechanical_R'!$A27,'2001_Mechanical'!V$2:V$500)/SUMIF('2001_Mechanical'!R$2:R$500,'2001_Mechanical_R'!$A27,'2001_Mechanical'!U$2:U$500),1),"NA")</f>
        <v>1</v>
      </c>
    </row>
    <row r="28" spans="1:4" x14ac:dyDescent="0.25">
      <c r="A28" s="37" t="str">
        <v>HA1X136</v>
      </c>
      <c r="B28" s="37" t="str">
        <f>INDEX('2001_Mechanical'!$S$2:$S$500,MATCH('2001_Mechanical_R'!$A28,'2001_Mechanical'!$R$2:$R$500,0))</f>
        <v>Postzygotics-hybridXgraellsii-(H:LouroXCenteans)XSymGra</v>
      </c>
      <c r="C28" s="37">
        <f>CEILING(SUMIF('2001_Mechanical'!R$2:R$500,'2001_Mechanical_R'!$A28,'2001_Mechanical'!U$2:U$500)/SUMIF('2001_Mechanical'!R$2:R$500,'2001_Mechanical_R'!$A28,'2001_Mechanical'!T$2:T$500),1)</f>
        <v>1</v>
      </c>
      <c r="D28" s="37">
        <f>IFERROR(CEILING(SUMIF('2001_Mechanical'!R$2:R$500,'2001_Mechanical_R'!$A28,'2001_Mechanical'!V$2:V$500)/SUMIF('2001_Mechanical'!R$2:R$500,'2001_Mechanical_R'!$A28,'2001_Mechanical'!U$2:U$500),1),"NA")</f>
        <v>0</v>
      </c>
    </row>
    <row r="29" spans="1:4" x14ac:dyDescent="0.25">
      <c r="A29" s="37" t="str">
        <v>HB2X163</v>
      </c>
      <c r="B29" s="37" t="str">
        <f>INDEX('2001_Mechanical'!$S$2:$S$500,MATCH('2001_Mechanical_R'!$A29,'2001_Mechanical'!$R$2:$R$500,0))</f>
        <v>Postzygotics-hybridXgraellsii-(H:LouroXCenteans)XSymGra</v>
      </c>
      <c r="C29" s="37">
        <f>CEILING(SUMIF('2001_Mechanical'!R$2:R$500,'2001_Mechanical_R'!$A29,'2001_Mechanical'!U$2:U$500)/SUMIF('2001_Mechanical'!R$2:R$500,'2001_Mechanical_R'!$A29,'2001_Mechanical'!T$2:T$500),1)</f>
        <v>1</v>
      </c>
      <c r="D29" s="37">
        <f>IFERROR(CEILING(SUMIF('2001_Mechanical'!R$2:R$500,'2001_Mechanical_R'!$A29,'2001_Mechanical'!V$2:V$500)/SUMIF('2001_Mechanical'!R$2:R$500,'2001_Mechanical_R'!$A29,'2001_Mechanical'!U$2:U$500),1),"NA")</f>
        <v>1</v>
      </c>
    </row>
    <row r="30" spans="1:4" x14ac:dyDescent="0.25">
      <c r="A30" s="37" t="str">
        <v>HA4XF62</v>
      </c>
      <c r="B30" s="37" t="str">
        <f>INDEX('2001_Mechanical'!$S$2:$S$500,MATCH('2001_Mechanical_R'!$A30,'2001_Mechanical'!$R$2:$R$500,0))</f>
        <v>Postzygotics-hybridXelegans-(H:LouroXCenteans)XSymEle</v>
      </c>
      <c r="C30" s="37">
        <f>CEILING(SUMIF('2001_Mechanical'!R$2:R$500,'2001_Mechanical_R'!$A30,'2001_Mechanical'!U$2:U$500)/SUMIF('2001_Mechanical'!R$2:R$500,'2001_Mechanical_R'!$A30,'2001_Mechanical'!T$2:T$500),1)</f>
        <v>0</v>
      </c>
      <c r="D30" s="37" t="str">
        <f>IFERROR(CEILING(SUMIF('2001_Mechanical'!R$2:R$500,'2001_Mechanical_R'!$A30,'2001_Mechanical'!V$2:V$500)/SUMIF('2001_Mechanical'!R$2:R$500,'2001_Mechanical_R'!$A30,'2001_Mechanical'!U$2:U$500),1),"NA")</f>
        <v>NA</v>
      </c>
    </row>
    <row r="31" spans="1:4" x14ac:dyDescent="0.25">
      <c r="A31" s="37" t="str">
        <v>HA4X170</v>
      </c>
      <c r="B31" s="37" t="str">
        <f>INDEX('2001_Mechanical'!$S$2:$S$500,MATCH('2001_Mechanical_R'!$A31,'2001_Mechanical'!$R$2:$R$500,0))</f>
        <v>Postzygotics-hybridXgraellsii-(H:LouroXCenteans)XSymGra</v>
      </c>
      <c r="C31" s="37">
        <f>CEILING(SUMIF('2001_Mechanical'!R$2:R$500,'2001_Mechanical_R'!$A31,'2001_Mechanical'!U$2:U$500)/SUMIF('2001_Mechanical'!R$2:R$500,'2001_Mechanical_R'!$A31,'2001_Mechanical'!T$2:T$500),1)</f>
        <v>1</v>
      </c>
      <c r="D31" s="37">
        <f>IFERROR(CEILING(SUMIF('2001_Mechanical'!R$2:R$500,'2001_Mechanical_R'!$A31,'2001_Mechanical'!V$2:V$500)/SUMIF('2001_Mechanical'!R$2:R$500,'2001_Mechanical_R'!$A31,'2001_Mechanical'!U$2:U$500),1),"NA")</f>
        <v>0</v>
      </c>
    </row>
    <row r="32" spans="1:4" x14ac:dyDescent="0.25">
      <c r="A32" s="37" t="str">
        <v>HA3X157</v>
      </c>
      <c r="B32" s="37" t="str">
        <f>INDEX('2001_Mechanical'!$S$2:$S$500,MATCH('2001_Mechanical_R'!$A32,'2001_Mechanical'!$R$2:$R$500,0))</f>
        <v>Postzygotics-hybridXgraellsii-(H:LouroXCenteans)XSymGra</v>
      </c>
      <c r="C32" s="37">
        <f>CEILING(SUMIF('2001_Mechanical'!R$2:R$500,'2001_Mechanical_R'!$A32,'2001_Mechanical'!U$2:U$500)/SUMIF('2001_Mechanical'!R$2:R$500,'2001_Mechanical_R'!$A32,'2001_Mechanical'!T$2:T$500),1)</f>
        <v>1</v>
      </c>
      <c r="D32" s="37">
        <f>IFERROR(CEILING(SUMIF('2001_Mechanical'!R$2:R$500,'2001_Mechanical_R'!$A32,'2001_Mechanical'!V$2:V$500)/SUMIF('2001_Mechanical'!R$2:R$500,'2001_Mechanical_R'!$A32,'2001_Mechanical'!U$2:U$500),1),"NA")</f>
        <v>0</v>
      </c>
    </row>
    <row r="33" spans="1:4" x14ac:dyDescent="0.25">
      <c r="A33" s="37" t="str">
        <v>HA1XH33</v>
      </c>
      <c r="B33" s="37" t="str">
        <f>INDEX('2001_Mechanical'!$S$2:$S$500,MATCH('2001_Mechanical_R'!$A33,'2001_Mechanical'!$R$2:$R$500,0))</f>
        <v>Postzygotics-hybridXelegans-(H:LouroXCenteans)XSymEle</v>
      </c>
      <c r="C33" s="37">
        <f>CEILING(SUMIF('2001_Mechanical'!R$2:R$500,'2001_Mechanical_R'!$A33,'2001_Mechanical'!U$2:U$500)/SUMIF('2001_Mechanical'!R$2:R$500,'2001_Mechanical_R'!$A33,'2001_Mechanical'!T$2:T$500),1)</f>
        <v>0</v>
      </c>
      <c r="D33" s="37" t="str">
        <f>IFERROR(CEILING(SUMIF('2001_Mechanical'!R$2:R$500,'2001_Mechanical_R'!$A33,'2001_Mechanical'!V$2:V$500)/SUMIF('2001_Mechanical'!R$2:R$500,'2001_Mechanical_R'!$A33,'2001_Mechanical'!U$2:U$500),1),"NA")</f>
        <v>NA</v>
      </c>
    </row>
    <row r="34" spans="1:4" x14ac:dyDescent="0.25">
      <c r="A34" s="37" t="str">
        <v>HA1X170</v>
      </c>
      <c r="B34" s="37" t="str">
        <f>INDEX('2001_Mechanical'!$S$2:$S$500,MATCH('2001_Mechanical_R'!$A34,'2001_Mechanical'!$R$2:$R$500,0))</f>
        <v>Postzygotics-hybridXgraellsii-(H:LouroXCenteans)XSymGra</v>
      </c>
      <c r="C34" s="37">
        <f>CEILING(SUMIF('2001_Mechanical'!R$2:R$500,'2001_Mechanical_R'!$A34,'2001_Mechanical'!U$2:U$500)/SUMIF('2001_Mechanical'!R$2:R$500,'2001_Mechanical_R'!$A34,'2001_Mechanical'!T$2:T$500),1)</f>
        <v>1</v>
      </c>
      <c r="D34" s="37">
        <f>IFERROR(CEILING(SUMIF('2001_Mechanical'!R$2:R$500,'2001_Mechanical_R'!$A34,'2001_Mechanical'!V$2:V$500)/SUMIF('2001_Mechanical'!R$2:R$500,'2001_Mechanical_R'!$A34,'2001_Mechanical'!U$2:U$500),1),"NA")</f>
        <v>1</v>
      </c>
    </row>
    <row r="35" spans="1:4" x14ac:dyDescent="0.25">
      <c r="A35" s="37" t="str">
        <v>HB4XH33</v>
      </c>
      <c r="B35" s="37" t="str">
        <f>INDEX('2001_Mechanical'!$S$2:$S$500,MATCH('2001_Mechanical_R'!$A35,'2001_Mechanical'!$R$2:$R$500,0))</f>
        <v>Postzygotics-hybridXelegans-(H:LouroXCenteans)XSymEle</v>
      </c>
      <c r="C35" s="37">
        <f>CEILING(SUMIF('2001_Mechanical'!R$2:R$500,'2001_Mechanical_R'!$A35,'2001_Mechanical'!U$2:U$500)/SUMIF('2001_Mechanical'!R$2:R$500,'2001_Mechanical_R'!$A35,'2001_Mechanical'!T$2:T$500),1)</f>
        <v>0</v>
      </c>
      <c r="D35" s="37" t="str">
        <f>IFERROR(CEILING(SUMIF('2001_Mechanical'!R$2:R$500,'2001_Mechanical_R'!$A35,'2001_Mechanical'!V$2:V$500)/SUMIF('2001_Mechanical'!R$2:R$500,'2001_Mechanical_R'!$A35,'2001_Mechanical'!U$2:U$500),1),"NA")</f>
        <v>NA</v>
      </c>
    </row>
    <row r="36" spans="1:4" x14ac:dyDescent="0.25">
      <c r="A36" s="37" t="str">
        <v>HA9XF62</v>
      </c>
      <c r="B36" s="37" t="str">
        <f>INDEX('2001_Mechanical'!$S$2:$S$500,MATCH('2001_Mechanical_R'!$A36,'2001_Mechanical'!$R$2:$R$500,0))</f>
        <v>Postzygotics-hybridXelegans-(H:LouroXCenteans)XSymEle</v>
      </c>
      <c r="C36" s="37">
        <f>CEILING(SUMIF('2001_Mechanical'!R$2:R$500,'2001_Mechanical_R'!$A36,'2001_Mechanical'!U$2:U$500)/SUMIF('2001_Mechanical'!R$2:R$500,'2001_Mechanical_R'!$A36,'2001_Mechanical'!T$2:T$500),1)</f>
        <v>0</v>
      </c>
      <c r="D36" s="37" t="str">
        <f>IFERROR(CEILING(SUMIF('2001_Mechanical'!R$2:R$500,'2001_Mechanical_R'!$A36,'2001_Mechanical'!V$2:V$500)/SUMIF('2001_Mechanical'!R$2:R$500,'2001_Mechanical_R'!$A36,'2001_Mechanical'!U$2:U$500),1),"NA")</f>
        <v>NA</v>
      </c>
    </row>
    <row r="37" spans="1:4" x14ac:dyDescent="0.25">
      <c r="A37" s="37" t="str">
        <v>HA3XH33</v>
      </c>
      <c r="B37" s="37" t="str">
        <f>INDEX('2001_Mechanical'!$S$2:$S$500,MATCH('2001_Mechanical_R'!$A37,'2001_Mechanical'!$R$2:$R$500,0))</f>
        <v>Postzygotics-hybridXelegans-(H:LouroXCenteans)XSymEle</v>
      </c>
      <c r="C37" s="37">
        <f>CEILING(SUMIF('2001_Mechanical'!R$2:R$500,'2001_Mechanical_R'!$A37,'2001_Mechanical'!U$2:U$500)/SUMIF('2001_Mechanical'!R$2:R$500,'2001_Mechanical_R'!$A37,'2001_Mechanical'!T$2:T$500),1)</f>
        <v>0</v>
      </c>
      <c r="D37" s="37" t="str">
        <f>IFERROR(CEILING(SUMIF('2001_Mechanical'!R$2:R$500,'2001_Mechanical_R'!$A37,'2001_Mechanical'!V$2:V$500)/SUMIF('2001_Mechanical'!R$2:R$500,'2001_Mechanical_R'!$A37,'2001_Mechanical'!U$2:U$500),1),"NA")</f>
        <v>NA</v>
      </c>
    </row>
    <row r="38" spans="1:4" x14ac:dyDescent="0.25">
      <c r="A38" s="37" t="str">
        <v>HA1XHA10</v>
      </c>
      <c r="B38" s="37" t="str">
        <f>INDEX('2001_Mechanical'!$S$2:$S$500,MATCH('2001_Mechanical_R'!$A38,'2001_Mechanical'!$R$2:$R$500,0))</f>
        <v>Postzygotics-hybridXhybrid-(H:LouroXCenteans)X(H:LouroXCenteans)</v>
      </c>
      <c r="C38" s="37">
        <f>CEILING(SUMIF('2001_Mechanical'!R$2:R$500,'2001_Mechanical_R'!$A38,'2001_Mechanical'!U$2:U$500)/SUMIF('2001_Mechanical'!R$2:R$500,'2001_Mechanical_R'!$A38,'2001_Mechanical'!T$2:T$500),1)</f>
        <v>0</v>
      </c>
      <c r="D38" s="37" t="str">
        <f>IFERROR(CEILING(SUMIF('2001_Mechanical'!R$2:R$500,'2001_Mechanical_R'!$A38,'2001_Mechanical'!V$2:V$500)/SUMIF('2001_Mechanical'!R$2:R$500,'2001_Mechanical_R'!$A38,'2001_Mechanical'!U$2:U$500),1),"NA")</f>
        <v>NA</v>
      </c>
    </row>
    <row r="39" spans="1:4" x14ac:dyDescent="0.25">
      <c r="A39" s="37" t="str">
        <v>HA6XHB6</v>
      </c>
      <c r="B39" s="37" t="str">
        <f>INDEX('2001_Mechanical'!$S$2:$S$500,MATCH('2001_Mechanical_R'!$A39,'2001_Mechanical'!$R$2:$R$500,0))</f>
        <v>Postzygotics-hybridXhybrid-(H:LouroXCenteans)X(H:LouroXCenteans)</v>
      </c>
      <c r="C39" s="37">
        <f>CEILING(SUMIF('2001_Mechanical'!R$2:R$500,'2001_Mechanical_R'!$A39,'2001_Mechanical'!U$2:U$500)/SUMIF('2001_Mechanical'!R$2:R$500,'2001_Mechanical_R'!$A39,'2001_Mechanical'!T$2:T$500),1)</f>
        <v>0</v>
      </c>
      <c r="D39" s="37" t="str">
        <f>IFERROR(CEILING(SUMIF('2001_Mechanical'!R$2:R$500,'2001_Mechanical_R'!$A39,'2001_Mechanical'!V$2:V$500)/SUMIF('2001_Mechanical'!R$2:R$500,'2001_Mechanical_R'!$A39,'2001_Mechanical'!U$2:U$500),1),"NA")</f>
        <v>NA</v>
      </c>
    </row>
    <row r="40" spans="1:4" x14ac:dyDescent="0.25">
      <c r="A40" s="37" t="str">
        <v>HA4XHA5</v>
      </c>
      <c r="B40" s="37" t="str">
        <f>INDEX('2001_Mechanical'!$S$2:$S$500,MATCH('2001_Mechanical_R'!$A40,'2001_Mechanical'!$R$2:$R$500,0))</f>
        <v>Postzygotics-hybridXhybrid-(H:LouroXCenteans)X(H:LouroXCenteans)</v>
      </c>
      <c r="C40" s="37">
        <f>CEILING(SUMIF('2001_Mechanical'!R$2:R$500,'2001_Mechanical_R'!$A40,'2001_Mechanical'!U$2:U$500)/SUMIF('2001_Mechanical'!R$2:R$500,'2001_Mechanical_R'!$A40,'2001_Mechanical'!T$2:T$500),1)</f>
        <v>0</v>
      </c>
      <c r="D40" s="37" t="str">
        <f>IFERROR(CEILING(SUMIF('2001_Mechanical'!R$2:R$500,'2001_Mechanical_R'!$A40,'2001_Mechanical'!V$2:V$500)/SUMIF('2001_Mechanical'!R$2:R$500,'2001_Mechanical_R'!$A40,'2001_Mechanical'!U$2:U$500),1),"NA")</f>
        <v>NA</v>
      </c>
    </row>
    <row r="41" spans="1:4" x14ac:dyDescent="0.25">
      <c r="A41" s="37" t="str">
        <v>HA4XHB3</v>
      </c>
      <c r="B41" s="37" t="str">
        <f>INDEX('2001_Mechanical'!$S$2:$S$500,MATCH('2001_Mechanical_R'!$A41,'2001_Mechanical'!$R$2:$R$500,0))</f>
        <v>Postzygotics-hybridXhybrid-(H:LouroXCenteans)X(H:LouroXCenteans)</v>
      </c>
      <c r="C41" s="37">
        <f>CEILING(SUMIF('2001_Mechanical'!R$2:R$500,'2001_Mechanical_R'!$A41,'2001_Mechanical'!U$2:U$500)/SUMIF('2001_Mechanical'!R$2:R$500,'2001_Mechanical_R'!$A41,'2001_Mechanical'!T$2:T$500),1)</f>
        <v>0</v>
      </c>
      <c r="D41" s="37" t="str">
        <f>IFERROR(CEILING(SUMIF('2001_Mechanical'!R$2:R$500,'2001_Mechanical_R'!$A41,'2001_Mechanical'!V$2:V$500)/SUMIF('2001_Mechanical'!R$2:R$500,'2001_Mechanical_R'!$A41,'2001_Mechanical'!U$2:U$500),1),"NA")</f>
        <v>NA</v>
      </c>
    </row>
    <row r="42" spans="1:4" x14ac:dyDescent="0.25">
      <c r="A42" s="37" t="str">
        <v>221X198</v>
      </c>
      <c r="B42" s="37" t="str">
        <f>INDEX('2001_Mechanical'!$S$2:$S$500,MATCH('2001_Mechanical_R'!$A42,'2001_Mechanical'!$R$2:$R$500,0))</f>
        <v>Conspecifics-graellsiiXgraellsii-LanzadaXLanzada</v>
      </c>
      <c r="C42" s="37">
        <f>CEILING(SUMIF('2001_Mechanical'!R$2:R$500,'2001_Mechanical_R'!$A42,'2001_Mechanical'!U$2:U$500)/SUMIF('2001_Mechanical'!R$2:R$500,'2001_Mechanical_R'!$A42,'2001_Mechanical'!T$2:T$500),1)</f>
        <v>1</v>
      </c>
      <c r="D42" s="37">
        <f>IFERROR(CEILING(SUMIF('2001_Mechanical'!R$2:R$500,'2001_Mechanical_R'!$A42,'2001_Mechanical'!V$2:V$500)/SUMIF('2001_Mechanical'!R$2:R$500,'2001_Mechanical_R'!$A42,'2001_Mechanical'!U$2:U$500),1),"NA")</f>
        <v>0</v>
      </c>
    </row>
    <row r="43" spans="1:4" x14ac:dyDescent="0.25">
      <c r="A43" s="37" t="str">
        <v>HC10XGC8</v>
      </c>
      <c r="B43" s="37" t="str">
        <f>INDEX('2001_Mechanical'!$S$2:$S$500,MATCH('2001_Mechanical_R'!$A43,'2001_Mechanical'!$R$2:$R$500,0))</f>
        <v>Postzygotics-hybridXgraellsii-(H:LouroXLanzada)XSymGra</v>
      </c>
      <c r="C43" s="37">
        <f>CEILING(SUMIF('2001_Mechanical'!R$2:R$500,'2001_Mechanical_R'!$A43,'2001_Mechanical'!U$2:U$500)/SUMIF('2001_Mechanical'!R$2:R$500,'2001_Mechanical_R'!$A43,'2001_Mechanical'!T$2:T$500),1)</f>
        <v>0</v>
      </c>
      <c r="D43" s="37" t="str">
        <f>IFERROR(CEILING(SUMIF('2001_Mechanical'!R$2:R$500,'2001_Mechanical_R'!$A43,'2001_Mechanical'!V$2:V$500)/SUMIF('2001_Mechanical'!R$2:R$500,'2001_Mechanical_R'!$A43,'2001_Mechanical'!U$2:U$500),1),"NA")</f>
        <v>NA</v>
      </c>
    </row>
    <row r="44" spans="1:4" x14ac:dyDescent="0.25">
      <c r="A44" s="37" t="str">
        <v>HC9XA17.1</v>
      </c>
      <c r="B44" s="37" t="str">
        <f>INDEX('2001_Mechanical'!$S$2:$S$500,MATCH('2001_Mechanical_R'!$A44,'2001_Mechanical'!$R$2:$R$500,0))</f>
        <v>Postzygotics-hybridXelegans-(H:LouroXLanzada)XSymEle</v>
      </c>
      <c r="C44" s="37">
        <f>CEILING(SUMIF('2001_Mechanical'!R$2:R$500,'2001_Mechanical_R'!$A44,'2001_Mechanical'!U$2:U$500)/SUMIF('2001_Mechanical'!R$2:R$500,'2001_Mechanical_R'!$A44,'2001_Mechanical'!T$2:T$500),1)</f>
        <v>0</v>
      </c>
      <c r="D44" s="37" t="str">
        <f>IFERROR(CEILING(SUMIF('2001_Mechanical'!R$2:R$500,'2001_Mechanical_R'!$A44,'2001_Mechanical'!V$2:V$500)/SUMIF('2001_Mechanical'!R$2:R$500,'2001_Mechanical_R'!$A44,'2001_Mechanical'!U$2:U$500),1),"NA")</f>
        <v>NA</v>
      </c>
    </row>
    <row r="45" spans="1:4" x14ac:dyDescent="0.25">
      <c r="A45" s="37" t="str">
        <v>HD4XA17.1</v>
      </c>
      <c r="B45" s="37" t="str">
        <f>INDEX('2001_Mechanical'!$S$2:$S$500,MATCH('2001_Mechanical_R'!$A45,'2001_Mechanical'!$R$2:$R$500,0))</f>
        <v>Postzygotics-hybridXelegans-(H:LouroXLanzada)XSymEle</v>
      </c>
      <c r="C45" s="37">
        <f>CEILING(SUMIF('2001_Mechanical'!R$2:R$500,'2001_Mechanical_R'!$A45,'2001_Mechanical'!U$2:U$500)/SUMIF('2001_Mechanical'!R$2:R$500,'2001_Mechanical_R'!$A45,'2001_Mechanical'!T$2:T$500),1)</f>
        <v>0</v>
      </c>
      <c r="D45" s="37" t="str">
        <f>IFERROR(CEILING(SUMIF('2001_Mechanical'!R$2:R$500,'2001_Mechanical_R'!$A45,'2001_Mechanical'!V$2:V$500)/SUMIF('2001_Mechanical'!R$2:R$500,'2001_Mechanical_R'!$A45,'2001_Mechanical'!U$2:U$500),1),"NA")</f>
        <v>NA</v>
      </c>
    </row>
    <row r="46" spans="1:4" x14ac:dyDescent="0.25">
      <c r="A46" s="37" t="str">
        <v>H1.4XHF1</v>
      </c>
      <c r="B46" s="37" t="str">
        <f>INDEX('2001_Mechanical'!$S$2:$S$500,MATCH('2001_Mechanical_R'!$A46,'2001_Mechanical'!$R$2:$R$500,0))</f>
        <v>Postzygotics-hybridXhybrid-(H:LouroXCenteans)X(H:LouroXLanzada)</v>
      </c>
      <c r="C46" s="37">
        <f>CEILING(SUMIF('2001_Mechanical'!R$2:R$500,'2001_Mechanical_R'!$A46,'2001_Mechanical'!U$2:U$500)/SUMIF('2001_Mechanical'!R$2:R$500,'2001_Mechanical_R'!$A46,'2001_Mechanical'!T$2:T$500),1)</f>
        <v>0</v>
      </c>
      <c r="D46" s="37" t="str">
        <f>IFERROR(CEILING(SUMIF('2001_Mechanical'!R$2:R$500,'2001_Mechanical_R'!$A46,'2001_Mechanical'!V$2:V$500)/SUMIF('2001_Mechanical'!R$2:R$500,'2001_Mechanical_R'!$A46,'2001_Mechanical'!U$2:U$500),1),"NA")</f>
        <v>NA</v>
      </c>
    </row>
    <row r="47" spans="1:4" x14ac:dyDescent="0.25">
      <c r="A47" s="37" t="str">
        <v>HC1XGB5</v>
      </c>
      <c r="B47" s="37" t="str">
        <f>INDEX('2001_Mechanical'!$S$2:$S$500,MATCH('2001_Mechanical_R'!$A47,'2001_Mechanical'!$R$2:$R$500,0))</f>
        <v>Postzygotics-hybridXgraellsii-(H:LouroXLanzada)XSymGra</v>
      </c>
      <c r="C47" s="37">
        <f>CEILING(SUMIF('2001_Mechanical'!R$2:R$500,'2001_Mechanical_R'!$A47,'2001_Mechanical'!U$2:U$500)/SUMIF('2001_Mechanical'!R$2:R$500,'2001_Mechanical_R'!$A47,'2001_Mechanical'!T$2:T$500),1)</f>
        <v>0</v>
      </c>
      <c r="D47" s="37" t="str">
        <f>IFERROR(CEILING(SUMIF('2001_Mechanical'!R$2:R$500,'2001_Mechanical_R'!$A47,'2001_Mechanical'!V$2:V$500)/SUMIF('2001_Mechanical'!R$2:R$500,'2001_Mechanical_R'!$A47,'2001_Mechanical'!U$2:U$500),1),"NA")</f>
        <v>NA</v>
      </c>
    </row>
    <row r="48" spans="1:4" x14ac:dyDescent="0.25">
      <c r="A48" s="37" t="str">
        <v>HG3XHE3</v>
      </c>
      <c r="B48" s="37" t="str">
        <f>INDEX('2001_Mechanical'!$S$2:$S$500,MATCH('2001_Mechanical_R'!$A48,'2001_Mechanical'!$R$2:$R$500,0))</f>
        <v>Postzygotics-hybridXhybrid-(H:LouroXLanzada)X(H:LouroXLanzada)</v>
      </c>
      <c r="C48" s="37">
        <f>CEILING(SUMIF('2001_Mechanical'!R$2:R$500,'2001_Mechanical_R'!$A48,'2001_Mechanical'!U$2:U$500)/SUMIF('2001_Mechanical'!R$2:R$500,'2001_Mechanical_R'!$A48,'2001_Mechanical'!T$2:T$500),1)</f>
        <v>0</v>
      </c>
      <c r="D48" s="37" t="str">
        <f>IFERROR(CEILING(SUMIF('2001_Mechanical'!R$2:R$500,'2001_Mechanical_R'!$A48,'2001_Mechanical'!V$2:V$500)/SUMIF('2001_Mechanical'!R$2:R$500,'2001_Mechanical_R'!$A48,'2001_Mechanical'!U$2:U$500),1),"NA")</f>
        <v>NA</v>
      </c>
    </row>
    <row r="49" spans="1:4" x14ac:dyDescent="0.25">
      <c r="A49" s="37" t="str">
        <v>HC15XHE4</v>
      </c>
      <c r="B49" s="37" t="str">
        <f>INDEX('2001_Mechanical'!$S$2:$S$500,MATCH('2001_Mechanical_R'!$A49,'2001_Mechanical'!$R$2:$R$500,0))</f>
        <v>Postzygotics-hybridXhybrid-(H:LouroXLanzada)X(H:LouroXLanzada)</v>
      </c>
      <c r="C49" s="37">
        <f>CEILING(SUMIF('2001_Mechanical'!R$2:R$500,'2001_Mechanical_R'!$A49,'2001_Mechanical'!U$2:U$500)/SUMIF('2001_Mechanical'!R$2:R$500,'2001_Mechanical_R'!$A49,'2001_Mechanical'!T$2:T$500),1)</f>
        <v>0</v>
      </c>
      <c r="D49" s="37" t="str">
        <f>IFERROR(CEILING(SUMIF('2001_Mechanical'!R$2:R$500,'2001_Mechanical_R'!$A49,'2001_Mechanical'!V$2:V$500)/SUMIF('2001_Mechanical'!R$2:R$500,'2001_Mechanical_R'!$A49,'2001_Mechanical'!U$2:U$500),1),"NA")</f>
        <v>NA</v>
      </c>
    </row>
    <row r="50" spans="1:4" x14ac:dyDescent="0.25">
      <c r="A50" s="37" t="str">
        <v>HG3XHE4</v>
      </c>
      <c r="B50" s="37" t="str">
        <f>INDEX('2001_Mechanical'!$S$2:$S$500,MATCH('2001_Mechanical_R'!$A50,'2001_Mechanical'!$R$2:$R$500,0))</f>
        <v>Postzygotics-hybridXhybrid-(H:LouroXLanzada)X(H:LouroXLanzada)</v>
      </c>
      <c r="C50" s="37">
        <f>CEILING(SUMIF('2001_Mechanical'!R$2:R$500,'2001_Mechanical_R'!$A50,'2001_Mechanical'!U$2:U$500)/SUMIF('2001_Mechanical'!R$2:R$500,'2001_Mechanical_R'!$A50,'2001_Mechanical'!T$2:T$500),1)</f>
        <v>0</v>
      </c>
      <c r="D50" s="37" t="str">
        <f>IFERROR(CEILING(SUMIF('2001_Mechanical'!R$2:R$500,'2001_Mechanical_R'!$A50,'2001_Mechanical'!V$2:V$500)/SUMIF('2001_Mechanical'!R$2:R$500,'2001_Mechanical_R'!$A50,'2001_Mechanical'!U$2:U$500),1),"NA")</f>
        <v>NA</v>
      </c>
    </row>
    <row r="51" spans="1:4" x14ac:dyDescent="0.25">
      <c r="A51" s="37" t="str">
        <v>HG3XHF6</v>
      </c>
      <c r="B51" s="37" t="str">
        <f>INDEX('2001_Mechanical'!$S$2:$S$500,MATCH('2001_Mechanical_R'!$A51,'2001_Mechanical'!$R$2:$R$500,0))</f>
        <v>Postzygotics-hybridXhybrid-(H:LouroXLanzada)X(H:LouroXLanzada)</v>
      </c>
      <c r="C51" s="37">
        <f>CEILING(SUMIF('2001_Mechanical'!R$2:R$500,'2001_Mechanical_R'!$A51,'2001_Mechanical'!U$2:U$500)/SUMIF('2001_Mechanical'!R$2:R$500,'2001_Mechanical_R'!$A51,'2001_Mechanical'!T$2:T$500),1)</f>
        <v>0</v>
      </c>
      <c r="D51" s="37" t="str">
        <f>IFERROR(CEILING(SUMIF('2001_Mechanical'!R$2:R$500,'2001_Mechanical_R'!$A51,'2001_Mechanical'!V$2:V$500)/SUMIF('2001_Mechanical'!R$2:R$500,'2001_Mechanical_R'!$A51,'2001_Mechanical'!U$2:U$500),1),"NA")</f>
        <v>NA</v>
      </c>
    </row>
    <row r="52" spans="1:4" x14ac:dyDescent="0.25">
      <c r="A52" s="37" t="str">
        <v>O7X119.1</v>
      </c>
      <c r="B52" s="37" t="str">
        <f>INDEX('2001_Mechanical'!$S$2:$S$500,MATCH('2001_Mechanical_R'!$A52,'2001_Mechanical'!$R$2:$R$500,0))</f>
        <v>Conspecifics-elegansXelegans-LouroXLouro</v>
      </c>
      <c r="C52" s="37">
        <f>CEILING(SUMIF('2001_Mechanical'!R$2:R$500,'2001_Mechanical_R'!$A52,'2001_Mechanical'!U$2:U$500)/SUMIF('2001_Mechanical'!R$2:R$500,'2001_Mechanical_R'!$A52,'2001_Mechanical'!T$2:T$500),1)</f>
        <v>1</v>
      </c>
      <c r="D52" s="37">
        <f>IFERROR(CEILING(SUMIF('2001_Mechanical'!R$2:R$500,'2001_Mechanical_R'!$A52,'2001_Mechanical'!V$2:V$500)/SUMIF('2001_Mechanical'!R$2:R$500,'2001_Mechanical_R'!$A52,'2001_Mechanical'!U$2:U$500),1),"NA")</f>
        <v>1</v>
      </c>
    </row>
    <row r="53" spans="1:4" x14ac:dyDescent="0.25">
      <c r="A53" s="37" t="str">
        <v>HC18XE17.6</v>
      </c>
      <c r="B53" s="37" t="str">
        <f>INDEX('2001_Mechanical'!$S$2:$S$500,MATCH('2001_Mechanical_R'!$A53,'2001_Mechanical'!$R$2:$R$500,0))</f>
        <v>Postzygotics-hybridXelegans-(H:LouroXLanzada)XSymEle</v>
      </c>
      <c r="C53" s="37">
        <f>CEILING(SUMIF('2001_Mechanical'!R$2:R$500,'2001_Mechanical_R'!$A53,'2001_Mechanical'!U$2:U$500)/SUMIF('2001_Mechanical'!R$2:R$500,'2001_Mechanical_R'!$A53,'2001_Mechanical'!T$2:T$500),1)</f>
        <v>0</v>
      </c>
      <c r="D53" s="37" t="str">
        <f>IFERROR(CEILING(SUMIF('2001_Mechanical'!R$2:R$500,'2001_Mechanical_R'!$A53,'2001_Mechanical'!V$2:V$500)/SUMIF('2001_Mechanical'!R$2:R$500,'2001_Mechanical_R'!$A53,'2001_Mechanical'!U$2:U$500),1),"NA")</f>
        <v>NA</v>
      </c>
    </row>
    <row r="54" spans="1:4" x14ac:dyDescent="0.25">
      <c r="A54" s="37" t="str">
        <v>HC18XHF10</v>
      </c>
      <c r="B54" s="37" t="str">
        <f>INDEX('2001_Mechanical'!$S$2:$S$500,MATCH('2001_Mechanical_R'!$A54,'2001_Mechanical'!$R$2:$R$500,0))</f>
        <v>Postzygotics-hybridXhybrid-(H:LouroXLanzada)X(H:LouroXLanzada)</v>
      </c>
      <c r="C54" s="37">
        <f>CEILING(SUMIF('2001_Mechanical'!R$2:R$500,'2001_Mechanical_R'!$A54,'2001_Mechanical'!U$2:U$500)/SUMIF('2001_Mechanical'!R$2:R$500,'2001_Mechanical_R'!$A54,'2001_Mechanical'!T$2:T$500),1)</f>
        <v>1</v>
      </c>
      <c r="D54" s="37">
        <f>IFERROR(CEILING(SUMIF('2001_Mechanical'!R$2:R$500,'2001_Mechanical_R'!$A54,'2001_Mechanical'!V$2:V$500)/SUMIF('2001_Mechanical'!R$2:R$500,'2001_Mechanical_R'!$A54,'2001_Mechanical'!U$2:U$500),1),"NA")</f>
        <v>0</v>
      </c>
    </row>
    <row r="55" spans="1:4" x14ac:dyDescent="0.25">
      <c r="A55" s="37" t="str">
        <v>O6XE17.6</v>
      </c>
      <c r="B55" s="37" t="str">
        <f>INDEX('2001_Mechanical'!$S$2:$S$500,MATCH('2001_Mechanical_R'!$A55,'2001_Mechanical'!$R$2:$R$500,0))</f>
        <v>Conspecifics-elegansXelegans-LouroXLouro</v>
      </c>
      <c r="C55" s="37">
        <f>CEILING(SUMIF('2001_Mechanical'!R$2:R$500,'2001_Mechanical_R'!$A55,'2001_Mechanical'!U$2:U$500)/SUMIF('2001_Mechanical'!R$2:R$500,'2001_Mechanical_R'!$A55,'2001_Mechanical'!T$2:T$500),1)</f>
        <v>0</v>
      </c>
      <c r="D55" s="37" t="str">
        <f>IFERROR(CEILING(SUMIF('2001_Mechanical'!R$2:R$500,'2001_Mechanical_R'!$A55,'2001_Mechanical'!V$2:V$500)/SUMIF('2001_Mechanical'!R$2:R$500,'2001_Mechanical_R'!$A55,'2001_Mechanical'!U$2:U$500),1),"NA")</f>
        <v>NA</v>
      </c>
    </row>
    <row r="56" spans="1:4" x14ac:dyDescent="0.25">
      <c r="A56" s="37" t="str">
        <v>O6XHF7</v>
      </c>
      <c r="B56" s="37" t="str">
        <f>INDEX('2001_Mechanical'!$S$2:$S$500,MATCH('2001_Mechanical_R'!$A56,'2001_Mechanical'!$R$2:$R$500,0))</f>
        <v>Postzygotics-elegansXhybrid-SymEleX(H:LouroXLanzada)</v>
      </c>
      <c r="C56" s="37">
        <f>CEILING(SUMIF('2001_Mechanical'!R$2:R$500,'2001_Mechanical_R'!$A56,'2001_Mechanical'!U$2:U$500)/SUMIF('2001_Mechanical'!R$2:R$500,'2001_Mechanical_R'!$A56,'2001_Mechanical'!T$2:T$500),1)</f>
        <v>1</v>
      </c>
      <c r="D56" s="37">
        <f>IFERROR(CEILING(SUMIF('2001_Mechanical'!R$2:R$500,'2001_Mechanical_R'!$A56,'2001_Mechanical'!V$2:V$500)/SUMIF('2001_Mechanical'!R$2:R$500,'2001_Mechanical_R'!$A56,'2001_Mechanical'!U$2:U$500),1),"NA")</f>
        <v>1</v>
      </c>
    </row>
    <row r="57" spans="1:4" x14ac:dyDescent="0.25">
      <c r="A57" s="37" t="str">
        <v>E17.5XHF10</v>
      </c>
      <c r="B57" s="37" t="str">
        <f>INDEX('2001_Mechanical'!$S$2:$S$500,MATCH('2001_Mechanical_R'!$A57,'2001_Mechanical'!$R$2:$R$500,0))</f>
        <v>Postzygotics-elegansXhybrid-SymEleX(H:LouroXLanzada)</v>
      </c>
      <c r="C57" s="37">
        <f>CEILING(SUMIF('2001_Mechanical'!R$2:R$500,'2001_Mechanical_R'!$A57,'2001_Mechanical'!U$2:U$500)/SUMIF('2001_Mechanical'!R$2:R$500,'2001_Mechanical_R'!$A57,'2001_Mechanical'!T$2:T$500),1)</f>
        <v>1</v>
      </c>
      <c r="D57" s="37">
        <f>IFERROR(CEILING(SUMIF('2001_Mechanical'!R$2:R$500,'2001_Mechanical_R'!$A57,'2001_Mechanical'!V$2:V$500)/SUMIF('2001_Mechanical'!R$2:R$500,'2001_Mechanical_R'!$A57,'2001_Mechanical'!U$2:U$500),1),"NA")</f>
        <v>0</v>
      </c>
    </row>
    <row r="58" spans="1:4" x14ac:dyDescent="0.25">
      <c r="A58" s="37" t="str">
        <v>E17.7XHF10</v>
      </c>
      <c r="B58" s="37" t="str">
        <f>INDEX('2001_Mechanical'!$S$2:$S$500,MATCH('2001_Mechanical_R'!$A58,'2001_Mechanical'!$R$2:$R$500,0))</f>
        <v>Postzygotics-elegansXhybrid-SymEleX(H:LouroXLanzada)</v>
      </c>
      <c r="C58" s="37">
        <f>CEILING(SUMIF('2001_Mechanical'!R$2:R$500,'2001_Mechanical_R'!$A58,'2001_Mechanical'!U$2:U$500)/SUMIF('2001_Mechanical'!R$2:R$500,'2001_Mechanical_R'!$A58,'2001_Mechanical'!T$2:T$500),1)</f>
        <v>1</v>
      </c>
      <c r="D58" s="37">
        <f>IFERROR(CEILING(SUMIF('2001_Mechanical'!R$2:R$500,'2001_Mechanical_R'!$A58,'2001_Mechanical'!V$2:V$500)/SUMIF('2001_Mechanical'!R$2:R$500,'2001_Mechanical_R'!$A58,'2001_Mechanical'!U$2:U$500),1),"NA")</f>
        <v>1</v>
      </c>
    </row>
    <row r="59" spans="1:4" x14ac:dyDescent="0.25">
      <c r="A59" s="37" t="str">
        <v>HF8XHC19</v>
      </c>
      <c r="B59" s="37" t="str">
        <f>INDEX('2001_Mechanical'!$S$2:$S$500,MATCH('2001_Mechanical_R'!$A59,'2001_Mechanical'!$R$2:$R$500,0))</f>
        <v>Postzygotics-hybridXhybrid-(H:LouroXLanzada)X(H:LouroXLanzada)</v>
      </c>
      <c r="C59" s="37">
        <f>CEILING(SUMIF('2001_Mechanical'!R$2:R$500,'2001_Mechanical_R'!$A59,'2001_Mechanical'!U$2:U$500)/SUMIF('2001_Mechanical'!R$2:R$500,'2001_Mechanical_R'!$A59,'2001_Mechanical'!T$2:T$500),1)</f>
        <v>0</v>
      </c>
      <c r="D59" s="37" t="str">
        <f>IFERROR(CEILING(SUMIF('2001_Mechanical'!R$2:R$500,'2001_Mechanical_R'!$A59,'2001_Mechanical'!V$2:V$500)/SUMIF('2001_Mechanical'!R$2:R$500,'2001_Mechanical_R'!$A59,'2001_Mechanical'!U$2:U$500),1),"NA")</f>
        <v>NA</v>
      </c>
    </row>
    <row r="60" spans="1:4" x14ac:dyDescent="0.25">
      <c r="A60" s="37" t="str">
        <v>E17.5XE17.6</v>
      </c>
      <c r="B60" s="37" t="str">
        <f>INDEX('2001_Mechanical'!$S$2:$S$500,MATCH('2001_Mechanical_R'!$A60,'2001_Mechanical'!$R$2:$R$500,0))</f>
        <v>Conspecifics-elegansXelegans-LouroXLouro</v>
      </c>
      <c r="C60" s="37">
        <f>CEILING(SUMIF('2001_Mechanical'!R$2:R$500,'2001_Mechanical_R'!$A60,'2001_Mechanical'!U$2:U$500)/SUMIF('2001_Mechanical'!R$2:R$500,'2001_Mechanical_R'!$A60,'2001_Mechanical'!T$2:T$500),1)</f>
        <v>0</v>
      </c>
      <c r="D60" s="37" t="str">
        <f>IFERROR(CEILING(SUMIF('2001_Mechanical'!R$2:R$500,'2001_Mechanical_R'!$A60,'2001_Mechanical'!V$2:V$500)/SUMIF('2001_Mechanical'!R$2:R$500,'2001_Mechanical_R'!$A60,'2001_Mechanical'!U$2:U$500),1),"NA")</f>
        <v>NA</v>
      </c>
    </row>
    <row r="61" spans="1:4" x14ac:dyDescent="0.25">
      <c r="A61" s="37" t="str">
        <v>O7X119.2</v>
      </c>
      <c r="B61" s="37" t="str">
        <f>INDEX('2001_Mechanical'!$S$2:$S$500,MATCH('2001_Mechanical_R'!$A61,'2001_Mechanical'!$R$2:$R$500,0))</f>
        <v>Conspecifics-elegansXelegans-LouroXLouro</v>
      </c>
      <c r="C61" s="37">
        <f>CEILING(SUMIF('2001_Mechanical'!R$2:R$500,'2001_Mechanical_R'!$A61,'2001_Mechanical'!U$2:U$500)/SUMIF('2001_Mechanical'!R$2:R$500,'2001_Mechanical_R'!$A61,'2001_Mechanical'!T$2:T$500),1)</f>
        <v>1</v>
      </c>
      <c r="D61" s="37">
        <f>IFERROR(CEILING(SUMIF('2001_Mechanical'!R$2:R$500,'2001_Mechanical_R'!$A61,'2001_Mechanical'!V$2:V$500)/SUMIF('2001_Mechanical'!R$2:R$500,'2001_Mechanical_R'!$A61,'2001_Mechanical'!U$2:U$500),1),"NA")</f>
        <v>1</v>
      </c>
    </row>
    <row r="62" spans="1:4" x14ac:dyDescent="0.25">
      <c r="A62" s="37" t="str">
        <v>O6XIN2</v>
      </c>
      <c r="B62" s="37" t="str">
        <f>INDEX('2001_Mechanical'!$S$2:$S$500,MATCH('2001_Mechanical_R'!$A62,'2001_Mechanical'!$R$2:$R$500,0))</f>
        <v>Conspecifics-elegansXelegans-LouroXBelgium</v>
      </c>
      <c r="C62" s="37">
        <f>CEILING(SUMIF('2001_Mechanical'!R$2:R$500,'2001_Mechanical_R'!$A62,'2001_Mechanical'!U$2:U$500)/SUMIF('2001_Mechanical'!R$2:R$500,'2001_Mechanical_R'!$A62,'2001_Mechanical'!T$2:T$500),1)</f>
        <v>1</v>
      </c>
      <c r="D62" s="37">
        <f>IFERROR(CEILING(SUMIF('2001_Mechanical'!R$2:R$500,'2001_Mechanical_R'!$A62,'2001_Mechanical'!V$2:V$500)/SUMIF('2001_Mechanical'!R$2:R$500,'2001_Mechanical_R'!$A62,'2001_Mechanical'!U$2:U$500),1),"NA")</f>
        <v>1</v>
      </c>
    </row>
    <row r="63" spans="1:4" x14ac:dyDescent="0.25">
      <c r="A63" s="37" t="str">
        <v>HF13XHC20</v>
      </c>
      <c r="B63" s="37" t="str">
        <f>INDEX('2001_Mechanical'!$S$2:$S$500,MATCH('2001_Mechanical_R'!$A63,'2001_Mechanical'!$R$2:$R$500,0))</f>
        <v>Postzygotics-hybridXhybrid-(H:LouroXLanzada)X(H:LouroXLanzada)</v>
      </c>
      <c r="C63" s="37">
        <f>CEILING(SUMIF('2001_Mechanical'!R$2:R$500,'2001_Mechanical_R'!$A63,'2001_Mechanical'!U$2:U$500)/SUMIF('2001_Mechanical'!R$2:R$500,'2001_Mechanical_R'!$A63,'2001_Mechanical'!T$2:T$500),1)</f>
        <v>0</v>
      </c>
      <c r="D63" s="37" t="str">
        <f>IFERROR(CEILING(SUMIF('2001_Mechanical'!R$2:R$500,'2001_Mechanical_R'!$A63,'2001_Mechanical'!V$2:V$500)/SUMIF('2001_Mechanical'!R$2:R$500,'2001_Mechanical_R'!$A63,'2001_Mechanical'!U$2:U$500),1),"NA")</f>
        <v>NA</v>
      </c>
    </row>
    <row r="64" spans="1:4" x14ac:dyDescent="0.25">
      <c r="A64" s="37" t="str">
        <v>HF12XHC20</v>
      </c>
      <c r="B64" s="37" t="str">
        <f>INDEX('2001_Mechanical'!$S$2:$S$500,MATCH('2001_Mechanical_R'!$A64,'2001_Mechanical'!$R$2:$R$500,0))</f>
        <v>Postzygotics-hybridXhybrid-(H:LouroXLanzada)X(H:LouroXLanzada)</v>
      </c>
      <c r="C64" s="37">
        <f>CEILING(SUMIF('2001_Mechanical'!R$2:R$500,'2001_Mechanical_R'!$A64,'2001_Mechanical'!U$2:U$500)/SUMIF('2001_Mechanical'!R$2:R$500,'2001_Mechanical_R'!$A64,'2001_Mechanical'!T$2:T$500),1)</f>
        <v>0</v>
      </c>
      <c r="D64" s="37" t="str">
        <f>IFERROR(CEILING(SUMIF('2001_Mechanical'!R$2:R$500,'2001_Mechanical_R'!$A64,'2001_Mechanical'!V$2:V$500)/SUMIF('2001_Mechanical'!R$2:R$500,'2001_Mechanical_R'!$A64,'2001_Mechanical'!U$2:U$500),1),"NA")</f>
        <v>NA</v>
      </c>
    </row>
    <row r="65" spans="1:4" x14ac:dyDescent="0.25">
      <c r="A65" s="37" t="str">
        <v>HF13XHF14</v>
      </c>
      <c r="B65" s="37" t="str">
        <f>INDEX('2001_Mechanical'!$S$2:$S$500,MATCH('2001_Mechanical_R'!$A65,'2001_Mechanical'!$R$2:$R$500,0))</f>
        <v>Postzygotics-hybridXhybrid-(H:LouroXLanzada)X(H:LouroXLanzada)</v>
      </c>
      <c r="C65" s="37">
        <f>CEILING(SUMIF('2001_Mechanical'!R$2:R$500,'2001_Mechanical_R'!$A65,'2001_Mechanical'!U$2:U$500)/SUMIF('2001_Mechanical'!R$2:R$500,'2001_Mechanical_R'!$A65,'2001_Mechanical'!T$2:T$500),1)</f>
        <v>0</v>
      </c>
      <c r="D65" s="37" t="str">
        <f>IFERROR(CEILING(SUMIF('2001_Mechanical'!R$2:R$500,'2001_Mechanical_R'!$A65,'2001_Mechanical'!V$2:V$500)/SUMIF('2001_Mechanical'!R$2:R$500,'2001_Mechanical_R'!$A65,'2001_Mechanical'!U$2:U$500),1),"NA")</f>
        <v>NA</v>
      </c>
    </row>
    <row r="66" spans="1:4" x14ac:dyDescent="0.25">
      <c r="A66" s="37" t="str">
        <v>HF12XHC19</v>
      </c>
      <c r="B66" s="37" t="str">
        <f>INDEX('2001_Mechanical'!$S$2:$S$500,MATCH('2001_Mechanical_R'!$A66,'2001_Mechanical'!$R$2:$R$500,0))</f>
        <v>Postzygotics-hybridXhybrid-(H:LouroXLanzada)X(H:LouroXLanzada)</v>
      </c>
      <c r="C66" s="37">
        <f>CEILING(SUMIF('2001_Mechanical'!R$2:R$500,'2001_Mechanical_R'!$A66,'2001_Mechanical'!U$2:U$500)/SUMIF('2001_Mechanical'!R$2:R$500,'2001_Mechanical_R'!$A66,'2001_Mechanical'!T$2:T$500),1)</f>
        <v>0</v>
      </c>
      <c r="D66" s="37" t="str">
        <f>IFERROR(CEILING(SUMIF('2001_Mechanical'!R$2:R$500,'2001_Mechanical_R'!$A66,'2001_Mechanical'!V$2:V$500)/SUMIF('2001_Mechanical'!R$2:R$500,'2001_Mechanical_R'!$A66,'2001_Mechanical'!U$2:U$500),1),"NA")</f>
        <v>NA</v>
      </c>
    </row>
    <row r="67" spans="1:4" x14ac:dyDescent="0.25">
      <c r="A67" s="37" t="str">
        <v>HF16XHC20</v>
      </c>
      <c r="B67" s="37" t="str">
        <f>INDEX('2001_Mechanical'!$S$2:$S$500,MATCH('2001_Mechanical_R'!$A67,'2001_Mechanical'!$R$2:$R$500,0))</f>
        <v>Postzygotics-hybridXhybrid-(H:LouroXLanzada)X(H:LouroXLanzada)</v>
      </c>
      <c r="C67" s="37">
        <f>CEILING(SUMIF('2001_Mechanical'!R$2:R$500,'2001_Mechanical_R'!$A67,'2001_Mechanical'!U$2:U$500)/SUMIF('2001_Mechanical'!R$2:R$500,'2001_Mechanical_R'!$A67,'2001_Mechanical'!T$2:T$500),1)</f>
        <v>0</v>
      </c>
      <c r="D67" s="37" t="str">
        <f>IFERROR(CEILING(SUMIF('2001_Mechanical'!R$2:R$500,'2001_Mechanical_R'!$A67,'2001_Mechanical'!V$2:V$500)/SUMIF('2001_Mechanical'!R$2:R$500,'2001_Mechanical_R'!$A67,'2001_Mechanical'!U$2:U$500),1),"NA")</f>
        <v>NA</v>
      </c>
    </row>
    <row r="68" spans="1:4" x14ac:dyDescent="0.25">
      <c r="A68" s="37" t="str">
        <v>IN5XHC20</v>
      </c>
      <c r="B68" s="37" t="str">
        <f>INDEX('2001_Mechanical'!$S$2:$S$500,MATCH('2001_Mechanical_R'!$A68,'2001_Mechanical'!$R$2:$R$500,0))</f>
        <v>Postzygotics-elegansXhybrid-AlloEleX(H:LouroXLanzada)</v>
      </c>
      <c r="C68" s="37">
        <f>CEILING(SUMIF('2001_Mechanical'!R$2:R$500,'2001_Mechanical_R'!$A68,'2001_Mechanical'!U$2:U$500)/SUMIF('2001_Mechanical'!R$2:R$500,'2001_Mechanical_R'!$A68,'2001_Mechanical'!T$2:T$500),1)</f>
        <v>1</v>
      </c>
      <c r="D68" s="37">
        <f>IFERROR(CEILING(SUMIF('2001_Mechanical'!R$2:R$500,'2001_Mechanical_R'!$A68,'2001_Mechanical'!V$2:V$500)/SUMIF('2001_Mechanical'!R$2:R$500,'2001_Mechanical_R'!$A68,'2001_Mechanical'!U$2:U$500),1),"NA")</f>
        <v>1</v>
      </c>
    </row>
    <row r="69" spans="1:4" x14ac:dyDescent="0.25">
      <c r="A69" s="37" t="str">
        <v>HC12XHC19</v>
      </c>
      <c r="B69" s="37" t="str">
        <f>INDEX('2001_Mechanical'!$S$2:$S$500,MATCH('2001_Mechanical_R'!$A69,'2001_Mechanical'!$R$2:$R$500,0))</f>
        <v>Postzygotics-hybridXhybrid-(H:LouroXLanzada)X(H:LouroXLanzada)</v>
      </c>
      <c r="C69" s="37">
        <f>CEILING(SUMIF('2001_Mechanical'!R$2:R$500,'2001_Mechanical_R'!$A69,'2001_Mechanical'!U$2:U$500)/SUMIF('2001_Mechanical'!R$2:R$500,'2001_Mechanical_R'!$A69,'2001_Mechanical'!T$2:T$500),1)</f>
        <v>0</v>
      </c>
      <c r="D69" s="37" t="str">
        <f>IFERROR(CEILING(SUMIF('2001_Mechanical'!R$2:R$500,'2001_Mechanical_R'!$A69,'2001_Mechanical'!V$2:V$500)/SUMIF('2001_Mechanical'!R$2:R$500,'2001_Mechanical_R'!$A69,'2001_Mechanical'!U$2:U$500),1),"NA")</f>
        <v>NA</v>
      </c>
    </row>
    <row r="70" spans="1:4" x14ac:dyDescent="0.25">
      <c r="A70" s="37" t="str">
        <v>HF12XHF18</v>
      </c>
      <c r="B70" s="37" t="str">
        <f>INDEX('2001_Mechanical'!$S$2:$S$500,MATCH('2001_Mechanical_R'!$A70,'2001_Mechanical'!$R$2:$R$500,0))</f>
        <v>Postzygotics-hybridXhybrid-(H:LouroXLanzada)X(H:LouroXLanzada)</v>
      </c>
      <c r="C70" s="37">
        <f>CEILING(SUMIF('2001_Mechanical'!R$2:R$500,'2001_Mechanical_R'!$A70,'2001_Mechanical'!U$2:U$500)/SUMIF('2001_Mechanical'!R$2:R$500,'2001_Mechanical_R'!$A70,'2001_Mechanical'!T$2:T$500),1)</f>
        <v>0</v>
      </c>
      <c r="D70" s="37" t="str">
        <f>IFERROR(CEILING(SUMIF('2001_Mechanical'!R$2:R$500,'2001_Mechanical_R'!$A70,'2001_Mechanical'!V$2:V$500)/SUMIF('2001_Mechanical'!R$2:R$500,'2001_Mechanical_R'!$A70,'2001_Mechanical'!U$2:U$500),1),"NA")</f>
        <v>NA</v>
      </c>
    </row>
    <row r="71" spans="1:4" x14ac:dyDescent="0.25">
      <c r="A71" s="37" t="str">
        <v>HF17XH3.5</v>
      </c>
      <c r="B71" s="37" t="str">
        <f>INDEX('2001_Mechanical'!$S$2:$S$500,MATCH('2001_Mechanical_R'!$A71,'2001_Mechanical'!$R$2:$R$500,0))</f>
        <v>Postzygotics-hybridXhybrid-(H:LouroXLanzada)X(H:LouroXCenteans)</v>
      </c>
      <c r="C71" s="37">
        <f>CEILING(SUMIF('2001_Mechanical'!R$2:R$500,'2001_Mechanical_R'!$A71,'2001_Mechanical'!U$2:U$500)/SUMIF('2001_Mechanical'!R$2:R$500,'2001_Mechanical_R'!$A71,'2001_Mechanical'!T$2:T$500),1)</f>
        <v>1</v>
      </c>
      <c r="D71" s="37">
        <f>IFERROR(CEILING(SUMIF('2001_Mechanical'!R$2:R$500,'2001_Mechanical_R'!$A71,'2001_Mechanical'!V$2:V$500)/SUMIF('2001_Mechanical'!R$2:R$500,'2001_Mechanical_R'!$A71,'2001_Mechanical'!U$2:U$500),1),"NA")</f>
        <v>0</v>
      </c>
    </row>
    <row r="72" spans="1:4" x14ac:dyDescent="0.25">
      <c r="A72" s="37" t="str">
        <v>IN5XHD15</v>
      </c>
      <c r="B72" s="37" t="str">
        <f>INDEX('2001_Mechanical'!$S$2:$S$500,MATCH('2001_Mechanical_R'!$A72,'2001_Mechanical'!$R$2:$R$500,0))</f>
        <v>Postzygotics-elegansXhybrid-AlloEleX(H:LouroXCenteans)</v>
      </c>
      <c r="C72" s="37">
        <f>CEILING(SUMIF('2001_Mechanical'!R$2:R$500,'2001_Mechanical_R'!$A72,'2001_Mechanical'!U$2:U$500)/SUMIF('2001_Mechanical'!R$2:R$500,'2001_Mechanical_R'!$A72,'2001_Mechanical'!T$2:T$500),1)</f>
        <v>1</v>
      </c>
      <c r="D72" s="37">
        <f>IFERROR(CEILING(SUMIF('2001_Mechanical'!R$2:R$500,'2001_Mechanical_R'!$A72,'2001_Mechanical'!V$2:V$500)/SUMIF('2001_Mechanical'!R$2:R$500,'2001_Mechanical_R'!$A72,'2001_Mechanical'!U$2:U$500),1),"NA")</f>
        <v>1</v>
      </c>
    </row>
    <row r="73" spans="1:4" x14ac:dyDescent="0.25">
      <c r="A73" s="37" t="str">
        <v>HF17XHD15</v>
      </c>
      <c r="B73" s="37" t="str">
        <f>INDEX('2001_Mechanical'!$S$2:$S$500,MATCH('2001_Mechanical_R'!$A73,'2001_Mechanical'!$R$2:$R$500,0))</f>
        <v>Postzygotics-hybridXhybrid-(H:LouroXLanzada)X(H:LouroXLanzada)</v>
      </c>
      <c r="C73" s="37">
        <f>CEILING(SUMIF('2001_Mechanical'!R$2:R$500,'2001_Mechanical_R'!$A73,'2001_Mechanical'!U$2:U$500)/SUMIF('2001_Mechanical'!R$2:R$500,'2001_Mechanical_R'!$A73,'2001_Mechanical'!T$2:T$500),1)</f>
        <v>1</v>
      </c>
      <c r="D73" s="37">
        <f>IFERROR(CEILING(SUMIF('2001_Mechanical'!R$2:R$500,'2001_Mechanical_R'!$A73,'2001_Mechanical'!V$2:V$500)/SUMIF('2001_Mechanical'!R$2:R$500,'2001_Mechanical_R'!$A73,'2001_Mechanical'!U$2:U$500),1),"NA")</f>
        <v>1</v>
      </c>
    </row>
    <row r="74" spans="1:4" x14ac:dyDescent="0.25">
      <c r="A74" s="37" t="str">
        <v>IN5XH3.5</v>
      </c>
      <c r="B74" s="37" t="str">
        <f>INDEX('2001_Mechanical'!$S$2:$S$500,MATCH('2001_Mechanical_R'!$A74,'2001_Mechanical'!$R$2:$R$500,0))</f>
        <v>Postzygotics-elegansXhybrid-AlloEleX(H:LouroXCenteans)</v>
      </c>
      <c r="C74" s="37">
        <f>CEILING(SUMIF('2001_Mechanical'!R$2:R$500,'2001_Mechanical_R'!$A74,'2001_Mechanical'!U$2:U$500)/SUMIF('2001_Mechanical'!R$2:R$500,'2001_Mechanical_R'!$A74,'2001_Mechanical'!T$2:T$500),1)</f>
        <v>1</v>
      </c>
      <c r="D74" s="37">
        <f>IFERROR(CEILING(SUMIF('2001_Mechanical'!R$2:R$500,'2001_Mechanical_R'!$A74,'2001_Mechanical'!V$2:V$500)/SUMIF('2001_Mechanical'!R$2:R$500,'2001_Mechanical_R'!$A74,'2001_Mechanical'!U$2:U$500),1),"NA")</f>
        <v>1</v>
      </c>
    </row>
    <row r="75" spans="1:4" x14ac:dyDescent="0.25">
      <c r="A75" s="37" t="str">
        <v>25XHF22</v>
      </c>
      <c r="B75" s="37" t="str">
        <f>INDEX('2001_Mechanical'!$S$2:$S$500,MATCH('2001_Mechanical_R'!$A75,'2001_Mechanical'!$R$2:$R$500,0))</f>
        <v>Postzygotics-graellsiiXhybrid-SymGraX(H:LouroXLanzada)</v>
      </c>
      <c r="C75" s="37">
        <f>CEILING(SUMIF('2001_Mechanical'!R$2:R$500,'2001_Mechanical_R'!$A75,'2001_Mechanical'!U$2:U$500)/SUMIF('2001_Mechanical'!R$2:R$500,'2001_Mechanical_R'!$A75,'2001_Mechanical'!T$2:T$500),1)</f>
        <v>0</v>
      </c>
      <c r="D75" s="37" t="str">
        <f>IFERROR(CEILING(SUMIF('2001_Mechanical'!R$2:R$500,'2001_Mechanical_R'!$A75,'2001_Mechanical'!V$2:V$500)/SUMIF('2001_Mechanical'!R$2:R$500,'2001_Mechanical_R'!$A75,'2001_Mechanical'!U$2:U$500),1),"NA")</f>
        <v>NA</v>
      </c>
    </row>
    <row r="76" spans="1:4" x14ac:dyDescent="0.25">
      <c r="A76" s="37" t="str">
        <v>6X14.4.2</v>
      </c>
      <c r="B76" s="37" t="str">
        <f>INDEX('2001_Mechanical'!$S$2:$S$500,MATCH('2001_Mechanical_R'!$A76,'2001_Mechanical'!$R$2:$R$500,0))</f>
        <v>Heterospecifics-graellsiiXelegans-LanzadaXLouro</v>
      </c>
      <c r="C76" s="37">
        <f>CEILING(SUMIF('2001_Mechanical'!R$2:R$500,'2001_Mechanical_R'!$A76,'2001_Mechanical'!U$2:U$500)/SUMIF('2001_Mechanical'!R$2:R$500,'2001_Mechanical_R'!$A76,'2001_Mechanical'!T$2:T$500),1)</f>
        <v>0</v>
      </c>
      <c r="D76" s="37" t="str">
        <f>IFERROR(CEILING(SUMIF('2001_Mechanical'!R$2:R$500,'2001_Mechanical_R'!$A76,'2001_Mechanical'!V$2:V$500)/SUMIF('2001_Mechanical'!R$2:R$500,'2001_Mechanical_R'!$A76,'2001_Mechanical'!U$2:U$500),1),"NA")</f>
        <v>NA</v>
      </c>
    </row>
    <row r="77" spans="1:4" x14ac:dyDescent="0.25">
      <c r="A77" s="37" t="str">
        <v>7X14.4.1</v>
      </c>
      <c r="B77" s="37" t="str">
        <f>INDEX('2001_Mechanical'!$S$2:$S$500,MATCH('2001_Mechanical_R'!$A77,'2001_Mechanical'!$R$2:$R$500,0))</f>
        <v>Heterospecifics-graellsiiXelegans-LanzadaXLouro</v>
      </c>
      <c r="C77" s="37">
        <f>CEILING(SUMIF('2001_Mechanical'!R$2:R$500,'2001_Mechanical_R'!$A77,'2001_Mechanical'!U$2:U$500)/SUMIF('2001_Mechanical'!R$2:R$500,'2001_Mechanical_R'!$A77,'2001_Mechanical'!T$2:T$500),1)</f>
        <v>0</v>
      </c>
      <c r="D77" s="37" t="str">
        <f>IFERROR(CEILING(SUMIF('2001_Mechanical'!R$2:R$500,'2001_Mechanical_R'!$A77,'2001_Mechanical'!V$2:V$500)/SUMIF('2001_Mechanical'!R$2:R$500,'2001_Mechanical_R'!$A77,'2001_Mechanical'!U$2:U$500),1),"NA")</f>
        <v>NA</v>
      </c>
    </row>
    <row r="78" spans="1:4" x14ac:dyDescent="0.25">
      <c r="A78" s="37" t="str">
        <v>2X14.4.1</v>
      </c>
      <c r="B78" s="37" t="str">
        <f>INDEX('2001_Mechanical'!$S$2:$S$500,MATCH('2001_Mechanical_R'!$A78,'2001_Mechanical'!$R$2:$R$500,0))</f>
        <v>Heterospecifics-graellsiiXelegans-LanzadaXLouro</v>
      </c>
      <c r="C78" s="37">
        <f>CEILING(SUMIF('2001_Mechanical'!R$2:R$500,'2001_Mechanical_R'!$A78,'2001_Mechanical'!U$2:U$500)/SUMIF('2001_Mechanical'!R$2:R$500,'2001_Mechanical_R'!$A78,'2001_Mechanical'!T$2:T$500),1)</f>
        <v>1</v>
      </c>
      <c r="D78" s="37">
        <f>IFERROR(CEILING(SUMIF('2001_Mechanical'!R$2:R$500,'2001_Mechanical_R'!$A78,'2001_Mechanical'!V$2:V$500)/SUMIF('2001_Mechanical'!R$2:R$500,'2001_Mechanical_R'!$A78,'2001_Mechanical'!U$2:U$500),1),"NA")</f>
        <v>0</v>
      </c>
    </row>
    <row r="79" spans="1:4" x14ac:dyDescent="0.25">
      <c r="A79" s="37" t="str">
        <v>8XHF22</v>
      </c>
      <c r="B79" s="37" t="str">
        <f>INDEX('2001_Mechanical'!$S$2:$S$500,MATCH('2001_Mechanical_R'!$A79,'2001_Mechanical'!$R$2:$R$500,0))</f>
        <v>Postzygotics-graellsiiXhybrid-SymGraX(H:LouroXLanzada)</v>
      </c>
      <c r="C79" s="37">
        <f>CEILING(SUMIF('2001_Mechanical'!R$2:R$500,'2001_Mechanical_R'!$A79,'2001_Mechanical'!U$2:U$500)/SUMIF('2001_Mechanical'!R$2:R$500,'2001_Mechanical_R'!$A79,'2001_Mechanical'!T$2:T$500),1)</f>
        <v>0</v>
      </c>
      <c r="D79" s="37" t="str">
        <f>IFERROR(CEILING(SUMIF('2001_Mechanical'!R$2:R$500,'2001_Mechanical_R'!$A79,'2001_Mechanical'!V$2:V$500)/SUMIF('2001_Mechanical'!R$2:R$500,'2001_Mechanical_R'!$A79,'2001_Mechanical'!U$2:U$500),1),"NA")</f>
        <v>NA</v>
      </c>
    </row>
    <row r="80" spans="1:4" x14ac:dyDescent="0.25">
      <c r="A80" s="37" t="str">
        <v>21X14.4.1</v>
      </c>
      <c r="B80" s="37" t="str">
        <f>INDEX('2001_Mechanical'!$S$2:$S$500,MATCH('2001_Mechanical_R'!$A80,'2001_Mechanical'!$R$2:$R$500,0))</f>
        <v>Heterospecifics-graellsiiXelegans-LanzadaXLouro</v>
      </c>
      <c r="C80" s="37">
        <f>CEILING(SUMIF('2001_Mechanical'!R$2:R$500,'2001_Mechanical_R'!$A80,'2001_Mechanical'!U$2:U$500)/SUMIF('2001_Mechanical'!R$2:R$500,'2001_Mechanical_R'!$A80,'2001_Mechanical'!T$2:T$500),1)</f>
        <v>0</v>
      </c>
      <c r="D80" s="37" t="str">
        <f>IFERROR(CEILING(SUMIF('2001_Mechanical'!R$2:R$500,'2001_Mechanical_R'!$A80,'2001_Mechanical'!V$2:V$500)/SUMIF('2001_Mechanical'!R$2:R$500,'2001_Mechanical_R'!$A80,'2001_Mechanical'!U$2:U$500),1),"NA")</f>
        <v>NA</v>
      </c>
    </row>
    <row r="81" spans="1:4" x14ac:dyDescent="0.25">
      <c r="A81" s="37" t="str">
        <v>24XHF22</v>
      </c>
      <c r="B81" s="37" t="str">
        <f>INDEX('2001_Mechanical'!$S$2:$S$500,MATCH('2001_Mechanical_R'!$A81,'2001_Mechanical'!$R$2:$R$500,0))</f>
        <v>Postzygotics-graellsiiXhybrid-SymGraX(H:LouroXLanzada)</v>
      </c>
      <c r="C81" s="37">
        <f>CEILING(SUMIF('2001_Mechanical'!R$2:R$500,'2001_Mechanical_R'!$A81,'2001_Mechanical'!U$2:U$500)/SUMIF('2001_Mechanical'!R$2:R$500,'2001_Mechanical_R'!$A81,'2001_Mechanical'!T$2:T$500),1)</f>
        <v>1</v>
      </c>
      <c r="D81" s="37">
        <f>IFERROR(CEILING(SUMIF('2001_Mechanical'!R$2:R$500,'2001_Mechanical_R'!$A81,'2001_Mechanical'!V$2:V$500)/SUMIF('2001_Mechanical'!R$2:R$500,'2001_Mechanical_R'!$A81,'2001_Mechanical'!U$2:U$500),1),"NA")</f>
        <v>0</v>
      </c>
    </row>
    <row r="82" spans="1:4" x14ac:dyDescent="0.25">
      <c r="A82" s="37" t="str">
        <v>19X14.4.1</v>
      </c>
      <c r="B82" s="37" t="str">
        <f>INDEX('2001_Mechanical'!$S$2:$S$500,MATCH('2001_Mechanical_R'!$A82,'2001_Mechanical'!$R$2:$R$500,0))</f>
        <v>Heterospecifics-graellsiiXelegans-LanzadaXLouro</v>
      </c>
      <c r="C82" s="37">
        <f>CEILING(SUMIF('2001_Mechanical'!R$2:R$500,'2001_Mechanical_R'!$A82,'2001_Mechanical'!U$2:U$500)/SUMIF('2001_Mechanical'!R$2:R$500,'2001_Mechanical_R'!$A82,'2001_Mechanical'!T$2:T$500),1)</f>
        <v>0</v>
      </c>
      <c r="D82" s="37" t="str">
        <f>IFERROR(CEILING(SUMIF('2001_Mechanical'!R$2:R$500,'2001_Mechanical_R'!$A82,'2001_Mechanical'!V$2:V$500)/SUMIF('2001_Mechanical'!R$2:R$500,'2001_Mechanical_R'!$A82,'2001_Mechanical'!U$2:U$500),1),"NA")</f>
        <v>NA</v>
      </c>
    </row>
    <row r="83" spans="1:4" x14ac:dyDescent="0.25">
      <c r="A83" s="37" t="str">
        <v>19XHF22</v>
      </c>
      <c r="B83" s="37" t="str">
        <f>INDEX('2001_Mechanical'!$S$2:$S$500,MATCH('2001_Mechanical_R'!$A83,'2001_Mechanical'!$R$2:$R$500,0))</f>
        <v>Postzygotics-graellsiiXhybrid-SymGraX(H:LouroXLanzada)</v>
      </c>
      <c r="C83" s="37">
        <f>CEILING(SUMIF('2001_Mechanical'!R$2:R$500,'2001_Mechanical_R'!$A83,'2001_Mechanical'!U$2:U$500)/SUMIF('2001_Mechanical'!R$2:R$500,'2001_Mechanical_R'!$A83,'2001_Mechanical'!T$2:T$500),1)</f>
        <v>0</v>
      </c>
      <c r="D83" s="37" t="str">
        <f>IFERROR(CEILING(SUMIF('2001_Mechanical'!R$2:R$500,'2001_Mechanical_R'!$A83,'2001_Mechanical'!V$2:V$500)/SUMIF('2001_Mechanical'!R$2:R$500,'2001_Mechanical_R'!$A83,'2001_Mechanical'!U$2:U$500),1),"NA")</f>
        <v>NA</v>
      </c>
    </row>
    <row r="84" spans="1:4" x14ac:dyDescent="0.25">
      <c r="A84" s="37" t="str">
        <v>27X14.4.1</v>
      </c>
      <c r="B84" s="37" t="str">
        <f>INDEX('2001_Mechanical'!$S$2:$S$500,MATCH('2001_Mechanical_R'!$A84,'2001_Mechanical'!$R$2:$R$500,0))</f>
        <v>Heterospecifics-graellsiiXelegans-LanzadaXLouro</v>
      </c>
      <c r="C84" s="37">
        <f>CEILING(SUMIF('2001_Mechanical'!R$2:R$500,'2001_Mechanical_R'!$A84,'2001_Mechanical'!U$2:U$500)/SUMIF('2001_Mechanical'!R$2:R$500,'2001_Mechanical_R'!$A84,'2001_Mechanical'!T$2:T$500),1)</f>
        <v>0</v>
      </c>
      <c r="D84" s="37" t="str">
        <f>IFERROR(CEILING(SUMIF('2001_Mechanical'!R$2:R$500,'2001_Mechanical_R'!$A84,'2001_Mechanical'!V$2:V$500)/SUMIF('2001_Mechanical'!R$2:R$500,'2001_Mechanical_R'!$A84,'2001_Mechanical'!U$2:U$500),1),"NA")</f>
        <v>NA</v>
      </c>
    </row>
    <row r="85" spans="1:4" x14ac:dyDescent="0.25">
      <c r="A85" s="37" t="str">
        <v>24X14.4.1</v>
      </c>
      <c r="B85" s="37" t="str">
        <f>INDEX('2001_Mechanical'!$S$2:$S$500,MATCH('2001_Mechanical_R'!$A85,'2001_Mechanical'!$R$2:$R$500,0))</f>
        <v>Heterospecifics-graellsiiXelegans-LanzadaXLouro</v>
      </c>
      <c r="C85" s="37">
        <f>CEILING(SUMIF('2001_Mechanical'!R$2:R$500,'2001_Mechanical_R'!$A85,'2001_Mechanical'!U$2:U$500)/SUMIF('2001_Mechanical'!R$2:R$500,'2001_Mechanical_R'!$A85,'2001_Mechanical'!T$2:T$500),1)</f>
        <v>0</v>
      </c>
      <c r="D85" s="37" t="str">
        <f>IFERROR(CEILING(SUMIF('2001_Mechanical'!R$2:R$500,'2001_Mechanical_R'!$A85,'2001_Mechanical'!V$2:V$500)/SUMIF('2001_Mechanical'!R$2:R$500,'2001_Mechanical_R'!$A85,'2001_Mechanical'!U$2:U$500),1),"NA")</f>
        <v>NA</v>
      </c>
    </row>
    <row r="86" spans="1:4" x14ac:dyDescent="0.25">
      <c r="A86" s="37" t="str">
        <v>19X14.4.2</v>
      </c>
      <c r="B86" s="37" t="str">
        <f>INDEX('2001_Mechanical'!$S$2:$S$500,MATCH('2001_Mechanical_R'!$A86,'2001_Mechanical'!$R$2:$R$500,0))</f>
        <v>Heterospecifics-graellsiiXelegans-LanzadaXLouro</v>
      </c>
      <c r="C86" s="37">
        <f>CEILING(SUMIF('2001_Mechanical'!R$2:R$500,'2001_Mechanical_R'!$A86,'2001_Mechanical'!U$2:U$500)/SUMIF('2001_Mechanical'!R$2:R$500,'2001_Mechanical_R'!$A86,'2001_Mechanical'!T$2:T$500),1)</f>
        <v>0</v>
      </c>
      <c r="D86" s="37" t="str">
        <f>IFERROR(CEILING(SUMIF('2001_Mechanical'!R$2:R$500,'2001_Mechanical_R'!$A86,'2001_Mechanical'!V$2:V$500)/SUMIF('2001_Mechanical'!R$2:R$500,'2001_Mechanical_R'!$A86,'2001_Mechanical'!U$2:U$500),1),"NA")</f>
        <v>NA</v>
      </c>
    </row>
    <row r="87" spans="1:4" x14ac:dyDescent="0.25">
      <c r="A87" s="37" t="str">
        <v>32X14.4.1</v>
      </c>
      <c r="B87" s="37" t="str">
        <f>INDEX('2001_Mechanical'!$S$2:$S$500,MATCH('2001_Mechanical_R'!$A87,'2001_Mechanical'!$R$2:$R$500,0))</f>
        <v>Heterospecifics-graellsiiXelegans-LanzadaXLouro</v>
      </c>
      <c r="C87" s="37">
        <f>CEILING(SUMIF('2001_Mechanical'!R$2:R$500,'2001_Mechanical_R'!$A87,'2001_Mechanical'!U$2:U$500)/SUMIF('2001_Mechanical'!R$2:R$500,'2001_Mechanical_R'!$A87,'2001_Mechanical'!T$2:T$500),1)</f>
        <v>0</v>
      </c>
      <c r="D87" s="37" t="str">
        <f>IFERROR(CEILING(SUMIF('2001_Mechanical'!R$2:R$500,'2001_Mechanical_R'!$A87,'2001_Mechanical'!V$2:V$500)/SUMIF('2001_Mechanical'!R$2:R$500,'2001_Mechanical_R'!$A87,'2001_Mechanical'!U$2:U$500),1),"NA")</f>
        <v>NA</v>
      </c>
    </row>
    <row r="88" spans="1:4" x14ac:dyDescent="0.25">
      <c r="A88" s="37" t="str">
        <v>32X14.4.2</v>
      </c>
      <c r="B88" s="37" t="str">
        <f>INDEX('2001_Mechanical'!$S$2:$S$500,MATCH('2001_Mechanical_R'!$A88,'2001_Mechanical'!$R$2:$R$500,0))</f>
        <v>Heterospecifics-graellsiiXelegans-LanzadaXLouro</v>
      </c>
      <c r="C88" s="37">
        <f>CEILING(SUMIF('2001_Mechanical'!R$2:R$500,'2001_Mechanical_R'!$A88,'2001_Mechanical'!U$2:U$500)/SUMIF('2001_Mechanical'!R$2:R$500,'2001_Mechanical_R'!$A88,'2001_Mechanical'!T$2:T$500),1)</f>
        <v>0</v>
      </c>
      <c r="D88" s="37" t="str">
        <f>IFERROR(CEILING(SUMIF('2001_Mechanical'!R$2:R$500,'2001_Mechanical_R'!$A88,'2001_Mechanical'!V$2:V$500)/SUMIF('2001_Mechanical'!R$2:R$500,'2001_Mechanical_R'!$A88,'2001_Mechanical'!U$2:U$500),1),"NA")</f>
        <v>NA</v>
      </c>
    </row>
    <row r="89" spans="1:4" x14ac:dyDescent="0.25">
      <c r="A89" s="37" t="str">
        <v>27XHF22</v>
      </c>
      <c r="B89" s="37" t="str">
        <f>INDEX('2001_Mechanical'!$S$2:$S$500,MATCH('2001_Mechanical_R'!$A89,'2001_Mechanical'!$R$2:$R$500,0))</f>
        <v>Postzygotics-graellsiiXhybrid-SymGraX(H:LouroXLanzada)</v>
      </c>
      <c r="C89" s="37">
        <f>CEILING(SUMIF('2001_Mechanical'!R$2:R$500,'2001_Mechanical_R'!$A89,'2001_Mechanical'!U$2:U$500)/SUMIF('2001_Mechanical'!R$2:R$500,'2001_Mechanical_R'!$A89,'2001_Mechanical'!T$2:T$500),1)</f>
        <v>0</v>
      </c>
      <c r="D89" s="37" t="str">
        <f>IFERROR(CEILING(SUMIF('2001_Mechanical'!R$2:R$500,'2001_Mechanical_R'!$A89,'2001_Mechanical'!V$2:V$500)/SUMIF('2001_Mechanical'!R$2:R$500,'2001_Mechanical_R'!$A89,'2001_Mechanical'!U$2:U$500),1),"NA")</f>
        <v>NA</v>
      </c>
    </row>
    <row r="90" spans="1:4" x14ac:dyDescent="0.25">
      <c r="A90" s="37" t="str">
        <v>32XHF22</v>
      </c>
      <c r="B90" s="37" t="str">
        <f>INDEX('2001_Mechanical'!$S$2:$S$500,MATCH('2001_Mechanical_R'!$A90,'2001_Mechanical'!$R$2:$R$500,0))</f>
        <v>Postzygotics-graellsiiXhybrid-SymGraX(H:LouroXLanzada)</v>
      </c>
      <c r="C90" s="37">
        <f>CEILING(SUMIF('2001_Mechanical'!R$2:R$500,'2001_Mechanical_R'!$A90,'2001_Mechanical'!U$2:U$500)/SUMIF('2001_Mechanical'!R$2:R$500,'2001_Mechanical_R'!$A90,'2001_Mechanical'!T$2:T$500),1)</f>
        <v>0</v>
      </c>
      <c r="D90" s="37" t="str">
        <f>IFERROR(CEILING(SUMIF('2001_Mechanical'!R$2:R$500,'2001_Mechanical_R'!$A90,'2001_Mechanical'!V$2:V$500)/SUMIF('2001_Mechanical'!R$2:R$500,'2001_Mechanical_R'!$A90,'2001_Mechanical'!U$2:U$500),1),"NA")</f>
        <v>NA</v>
      </c>
    </row>
    <row r="91" spans="1:4" x14ac:dyDescent="0.25">
      <c r="A91" s="37" t="str">
        <v>23X14.4.2</v>
      </c>
      <c r="B91" s="37" t="str">
        <f>INDEX('2001_Mechanical'!$S$2:$S$500,MATCH('2001_Mechanical_R'!$A91,'2001_Mechanical'!$R$2:$R$500,0))</f>
        <v>Heterospecifics-graellsiiXelegans-LanzadaXLouro</v>
      </c>
      <c r="C91" s="37">
        <f>CEILING(SUMIF('2001_Mechanical'!R$2:R$500,'2001_Mechanical_R'!$A91,'2001_Mechanical'!U$2:U$500)/SUMIF('2001_Mechanical'!R$2:R$500,'2001_Mechanical_R'!$A91,'2001_Mechanical'!T$2:T$500),1)</f>
        <v>0</v>
      </c>
      <c r="D91" s="37" t="str">
        <f>IFERROR(CEILING(SUMIF('2001_Mechanical'!R$2:R$500,'2001_Mechanical_R'!$A91,'2001_Mechanical'!V$2:V$500)/SUMIF('2001_Mechanical'!R$2:R$500,'2001_Mechanical_R'!$A91,'2001_Mechanical'!U$2:U$500),1),"NA")</f>
        <v>NA</v>
      </c>
    </row>
    <row r="92" spans="1:4" x14ac:dyDescent="0.25">
      <c r="A92" s="37" t="str">
        <v>27X14.4.2</v>
      </c>
      <c r="B92" s="37" t="str">
        <f>INDEX('2001_Mechanical'!$S$2:$S$500,MATCH('2001_Mechanical_R'!$A92,'2001_Mechanical'!$R$2:$R$500,0))</f>
        <v>Heterospecifics-graellsiiXelegans-LanzadaXLouro</v>
      </c>
      <c r="C92" s="37">
        <f>CEILING(SUMIF('2001_Mechanical'!R$2:R$500,'2001_Mechanical_R'!$A92,'2001_Mechanical'!U$2:U$500)/SUMIF('2001_Mechanical'!R$2:R$500,'2001_Mechanical_R'!$A92,'2001_Mechanical'!T$2:T$500),1)</f>
        <v>0</v>
      </c>
      <c r="D92" s="37" t="str">
        <f>IFERROR(CEILING(SUMIF('2001_Mechanical'!R$2:R$500,'2001_Mechanical_R'!$A92,'2001_Mechanical'!V$2:V$500)/SUMIF('2001_Mechanical'!R$2:R$500,'2001_Mechanical_R'!$A92,'2001_Mechanical'!U$2:U$500),1),"NA")</f>
        <v>NA</v>
      </c>
    </row>
    <row r="93" spans="1:4" x14ac:dyDescent="0.25">
      <c r="A93" s="37" t="str">
        <v>15X14.4.2</v>
      </c>
      <c r="B93" s="37" t="str">
        <f>INDEX('2001_Mechanical'!$S$2:$S$500,MATCH('2001_Mechanical_R'!$A93,'2001_Mechanical'!$R$2:$R$500,0))</f>
        <v>Heterospecifics-graellsiiXelegans-LanzadaXLouro</v>
      </c>
      <c r="C93" s="37">
        <f>CEILING(SUMIF('2001_Mechanical'!R$2:R$500,'2001_Mechanical_R'!$A93,'2001_Mechanical'!U$2:U$500)/SUMIF('2001_Mechanical'!R$2:R$500,'2001_Mechanical_R'!$A93,'2001_Mechanical'!T$2:T$500),1)</f>
        <v>0</v>
      </c>
      <c r="D93" s="37" t="str">
        <f>IFERROR(CEILING(SUMIF('2001_Mechanical'!R$2:R$500,'2001_Mechanical_R'!$A93,'2001_Mechanical'!V$2:V$500)/SUMIF('2001_Mechanical'!R$2:R$500,'2001_Mechanical_R'!$A93,'2001_Mechanical'!U$2:U$500),1),"NA")</f>
        <v>NA</v>
      </c>
    </row>
    <row r="94" spans="1:4" x14ac:dyDescent="0.25">
      <c r="A94" s="37" t="str">
        <v>IN13XHD16</v>
      </c>
      <c r="B94" s="37" t="str">
        <f>INDEX('2001_Mechanical'!$S$2:$S$500,MATCH('2001_Mechanical_R'!$A94,'2001_Mechanical'!$R$2:$R$500,0))</f>
        <v>Postzygotics-elegansXhybrid-AlloEleX(H:LouroXLanzada)</v>
      </c>
      <c r="C94" s="37">
        <f>CEILING(SUMIF('2001_Mechanical'!R$2:R$500,'2001_Mechanical_R'!$A94,'2001_Mechanical'!U$2:U$500)/SUMIF('2001_Mechanical'!R$2:R$500,'2001_Mechanical_R'!$A94,'2001_Mechanical'!T$2:T$500),1)</f>
        <v>1</v>
      </c>
      <c r="D94" s="37">
        <f>IFERROR(CEILING(SUMIF('2001_Mechanical'!R$2:R$500,'2001_Mechanical_R'!$A94,'2001_Mechanical'!V$2:V$500)/SUMIF('2001_Mechanical'!R$2:R$500,'2001_Mechanical_R'!$A94,'2001_Mechanical'!U$2:U$500),1),"NA")</f>
        <v>1</v>
      </c>
    </row>
    <row r="95" spans="1:4" x14ac:dyDescent="0.25">
      <c r="A95" s="37" t="str">
        <v>50X68</v>
      </c>
      <c r="B95" s="37" t="str">
        <f>INDEX('2001_Mechanical'!$S$2:$S$500,MATCH('2001_Mechanical_R'!$A95,'2001_Mechanical'!$R$2:$R$500,0))</f>
        <v>Conspecifics-elegansXelegans-LouroXLouro</v>
      </c>
      <c r="C95" s="37">
        <f>CEILING(SUMIF('2001_Mechanical'!R$2:R$500,'2001_Mechanical_R'!$A95,'2001_Mechanical'!U$2:U$500)/SUMIF('2001_Mechanical'!R$2:R$500,'2001_Mechanical_R'!$A95,'2001_Mechanical'!T$2:T$500),1)</f>
        <v>1</v>
      </c>
      <c r="D95" s="37">
        <f>IFERROR(CEILING(SUMIF('2001_Mechanical'!R$2:R$500,'2001_Mechanical_R'!$A95,'2001_Mechanical'!V$2:V$500)/SUMIF('2001_Mechanical'!R$2:R$500,'2001_Mechanical_R'!$A95,'2001_Mechanical'!U$2:U$500),1),"NA")</f>
        <v>1</v>
      </c>
    </row>
    <row r="96" spans="1:4" x14ac:dyDescent="0.25">
      <c r="A96" s="37" t="str">
        <v>IN15X54</v>
      </c>
      <c r="B96" s="37" t="str">
        <f>INDEX('2001_Mechanical'!$S$2:$S$500,MATCH('2001_Mechanical_R'!$A96,'2001_Mechanical'!$R$2:$R$500,0))</f>
        <v>Conspecifics-elegansXelegans-BelgiumXLouro</v>
      </c>
      <c r="C96" s="37">
        <f>CEILING(SUMIF('2001_Mechanical'!R$2:R$500,'2001_Mechanical_R'!$A96,'2001_Mechanical'!U$2:U$500)/SUMIF('2001_Mechanical'!R$2:R$500,'2001_Mechanical_R'!$A96,'2001_Mechanical'!T$2:T$500),1)</f>
        <v>1</v>
      </c>
      <c r="D96" s="37">
        <f>IFERROR(CEILING(SUMIF('2001_Mechanical'!R$2:R$500,'2001_Mechanical_R'!$A96,'2001_Mechanical'!V$2:V$500)/SUMIF('2001_Mechanical'!R$2:R$500,'2001_Mechanical_R'!$A96,'2001_Mechanical'!U$2:U$500),1),"NA")</f>
        <v>1</v>
      </c>
    </row>
    <row r="97" spans="1:4" x14ac:dyDescent="0.25">
      <c r="A97" s="37" t="str">
        <v>51X96</v>
      </c>
      <c r="B97" s="37" t="str">
        <f>INDEX('2001_Mechanical'!$S$2:$S$500,MATCH('2001_Mechanical_R'!$A97,'2001_Mechanical'!$R$2:$R$500,0))</f>
        <v>Heterospecifics-elegansXgraellsii-LouroXCorrubedo</v>
      </c>
      <c r="C97" s="37">
        <f>CEILING(SUMIF('2001_Mechanical'!R$2:R$500,'2001_Mechanical_R'!$A97,'2001_Mechanical'!U$2:U$500)/SUMIF('2001_Mechanical'!R$2:R$500,'2001_Mechanical_R'!$A97,'2001_Mechanical'!T$2:T$500),1)</f>
        <v>1</v>
      </c>
      <c r="D97" s="37">
        <f>IFERROR(CEILING(SUMIF('2001_Mechanical'!R$2:R$500,'2001_Mechanical_R'!$A97,'2001_Mechanical'!V$2:V$500)/SUMIF('2001_Mechanical'!R$2:R$500,'2001_Mechanical_R'!$A97,'2001_Mechanical'!U$2:U$500),1),"NA")</f>
        <v>1</v>
      </c>
    </row>
    <row r="98" spans="1:4" x14ac:dyDescent="0.25">
      <c r="A98" s="37" t="str">
        <v>136X133</v>
      </c>
      <c r="B98" s="37" t="str">
        <f>INDEX('2001_Mechanical'!$S$2:$S$500,MATCH('2001_Mechanical_R'!$A98,'2001_Mechanical'!$R$2:$R$500,0))</f>
        <v>Conspecifics-graellsiiXgraellsii-LanzadaXLanzada</v>
      </c>
      <c r="C98" s="37">
        <f>CEILING(SUMIF('2001_Mechanical'!R$2:R$500,'2001_Mechanical_R'!$A98,'2001_Mechanical'!U$2:U$500)/SUMIF('2001_Mechanical'!R$2:R$500,'2001_Mechanical_R'!$A98,'2001_Mechanical'!T$2:T$500),1)</f>
        <v>1</v>
      </c>
      <c r="D98" s="37">
        <f>IFERROR(CEILING(SUMIF('2001_Mechanical'!R$2:R$500,'2001_Mechanical_R'!$A98,'2001_Mechanical'!V$2:V$500)/SUMIF('2001_Mechanical'!R$2:R$500,'2001_Mechanical_R'!$A98,'2001_Mechanical'!U$2:U$500),1),"NA")</f>
        <v>0</v>
      </c>
    </row>
    <row r="99" spans="1:4" x14ac:dyDescent="0.25">
      <c r="A99" s="37" t="str">
        <v>R17XH4.27</v>
      </c>
      <c r="B99" s="37" t="str">
        <f>INDEX('2001_Mechanical'!$S$2:$S$500,MATCH('2001_Mechanical_R'!$A99,'2001_Mechanical'!$R$2:$R$500,0))</f>
        <v>Postzygotics-elegansXhybrid-SymEleX(H:LouroXLanzada)</v>
      </c>
      <c r="C99" s="37">
        <f>CEILING(SUMIF('2001_Mechanical'!R$2:R$500,'2001_Mechanical_R'!$A99,'2001_Mechanical'!U$2:U$500)/SUMIF('2001_Mechanical'!R$2:R$500,'2001_Mechanical_R'!$A99,'2001_Mechanical'!T$2:T$500),1)</f>
        <v>1</v>
      </c>
      <c r="D99" s="37">
        <f>IFERROR(CEILING(SUMIF('2001_Mechanical'!R$2:R$500,'2001_Mechanical_R'!$A99,'2001_Mechanical'!V$2:V$500)/SUMIF('2001_Mechanical'!R$2:R$500,'2001_Mechanical_R'!$A99,'2001_Mechanical'!U$2:U$500),1),"NA")</f>
        <v>1</v>
      </c>
    </row>
    <row r="100" spans="1:4" x14ac:dyDescent="0.25">
      <c r="A100" s="37" t="str">
        <v>T2XH4.28</v>
      </c>
      <c r="B100" s="37" t="str">
        <f>INDEX('2001_Mechanical'!$S$2:$S$500,MATCH('2001_Mechanical_R'!$A100,'2001_Mechanical'!$R$2:$R$500,0))</f>
        <v>Postzygotics-elegansXhybrid-SymEleX(H:LouroXLanzada)</v>
      </c>
      <c r="C100" s="37">
        <f>CEILING(SUMIF('2001_Mechanical'!R$2:R$500,'2001_Mechanical_R'!$A100,'2001_Mechanical'!U$2:U$500)/SUMIF('2001_Mechanical'!R$2:R$500,'2001_Mechanical_R'!$A100,'2001_Mechanical'!T$2:T$500),1)</f>
        <v>1</v>
      </c>
      <c r="D100" s="37">
        <f>IFERROR(CEILING(SUMIF('2001_Mechanical'!R$2:R$500,'2001_Mechanical_R'!$A100,'2001_Mechanical'!V$2:V$500)/SUMIF('2001_Mechanical'!R$2:R$500,'2001_Mechanical_R'!$A100,'2001_Mechanical'!U$2:U$500),1),"NA")</f>
        <v>1</v>
      </c>
    </row>
    <row r="101" spans="1:4" x14ac:dyDescent="0.25">
      <c r="A101" s="37" t="str">
        <v>R14XH4.26</v>
      </c>
      <c r="B101" s="37" t="str">
        <f>INDEX('2001_Mechanical'!$S$2:$S$500,MATCH('2001_Mechanical_R'!$A101,'2001_Mechanical'!$R$2:$R$500,0))</f>
        <v>Postzygotics-elegansXhybrid-SymEleX(H:LouroXLanzada)</v>
      </c>
      <c r="C101" s="37">
        <f>CEILING(SUMIF('2001_Mechanical'!R$2:R$500,'2001_Mechanical_R'!$A101,'2001_Mechanical'!U$2:U$500)/SUMIF('2001_Mechanical'!R$2:R$500,'2001_Mechanical_R'!$A101,'2001_Mechanical'!T$2:T$500),1)</f>
        <v>1</v>
      </c>
      <c r="D101" s="37">
        <f>IFERROR(CEILING(SUMIF('2001_Mechanical'!R$2:R$500,'2001_Mechanical_R'!$A101,'2001_Mechanical'!V$2:V$500)/SUMIF('2001_Mechanical'!R$2:R$500,'2001_Mechanical_R'!$A101,'2001_Mechanical'!U$2:U$500),1),"NA")</f>
        <v>1</v>
      </c>
    </row>
    <row r="102" spans="1:4" x14ac:dyDescent="0.25">
      <c r="A102" s="37" t="str">
        <v>H5.19XH4.25</v>
      </c>
      <c r="B102" s="37" t="str">
        <f>INDEX('2001_Mechanical'!$S$2:$S$500,MATCH('2001_Mechanical_R'!$A102,'2001_Mechanical'!$R$2:$R$500,0))</f>
        <v>Postzygotics-hybridXhybrid-(H:LouroXLanzada)X(H:LouroXLanzada)</v>
      </c>
      <c r="C102" s="37">
        <f>CEILING(SUMIF('2001_Mechanical'!R$2:R$500,'2001_Mechanical_R'!$A102,'2001_Mechanical'!U$2:U$500)/SUMIF('2001_Mechanical'!R$2:R$500,'2001_Mechanical_R'!$A102,'2001_Mechanical'!T$2:T$500),1)</f>
        <v>1</v>
      </c>
      <c r="D102" s="37">
        <f>IFERROR(CEILING(SUMIF('2001_Mechanical'!R$2:R$500,'2001_Mechanical_R'!$A102,'2001_Mechanical'!V$2:V$500)/SUMIF('2001_Mechanical'!R$2:R$500,'2001_Mechanical_R'!$A102,'2001_Mechanical'!U$2:U$500),1),"NA")</f>
        <v>1</v>
      </c>
    </row>
    <row r="103" spans="1:4" x14ac:dyDescent="0.25">
      <c r="A103" s="37" t="str">
        <v>H5.23XU4</v>
      </c>
      <c r="B103" s="37" t="str">
        <f>INDEX('2001_Mechanical'!$S$2:$S$500,MATCH('2001_Mechanical_R'!$A103,'2001_Mechanical'!$R$2:$R$500,0))</f>
        <v>Postzygotics-hybridXelegans-(H:LouroXLanzada)XSymEle</v>
      </c>
      <c r="C103" s="37">
        <f>CEILING(SUMIF('2001_Mechanical'!R$2:R$500,'2001_Mechanical_R'!$A103,'2001_Mechanical'!U$2:U$500)/SUMIF('2001_Mechanical'!R$2:R$500,'2001_Mechanical_R'!$A103,'2001_Mechanical'!T$2:T$500),1)</f>
        <v>1</v>
      </c>
      <c r="D103" s="37">
        <f>IFERROR(CEILING(SUMIF('2001_Mechanical'!R$2:R$500,'2001_Mechanical_R'!$A103,'2001_Mechanical'!V$2:V$500)/SUMIF('2001_Mechanical'!R$2:R$500,'2001_Mechanical_R'!$A103,'2001_Mechanical'!U$2:U$500),1),"NA")</f>
        <v>0</v>
      </c>
    </row>
    <row r="104" spans="1:4" x14ac:dyDescent="0.25">
      <c r="A104" s="37" t="str">
        <v>H5.16XR12</v>
      </c>
      <c r="B104" s="37" t="str">
        <f>INDEX('2001_Mechanical'!$S$2:$S$500,MATCH('2001_Mechanical_R'!$A104,'2001_Mechanical'!$R$2:$R$500,0))</f>
        <v>Postzygotics-hybridXelegans-(H:LouroXLanzada)XSymEle</v>
      </c>
      <c r="C104" s="37">
        <f>CEILING(SUMIF('2001_Mechanical'!R$2:R$500,'2001_Mechanical_R'!$A104,'2001_Mechanical'!U$2:U$500)/SUMIF('2001_Mechanical'!R$2:R$500,'2001_Mechanical_R'!$A104,'2001_Mechanical'!T$2:T$500),1)</f>
        <v>1</v>
      </c>
      <c r="D104" s="37">
        <f>IFERROR(CEILING(SUMIF('2001_Mechanical'!R$2:R$500,'2001_Mechanical_R'!$A104,'2001_Mechanical'!V$2:V$500)/SUMIF('2001_Mechanical'!R$2:R$500,'2001_Mechanical_R'!$A104,'2001_Mechanical'!U$2:U$500),1),"NA")</f>
        <v>1</v>
      </c>
    </row>
    <row r="105" spans="1:4" x14ac:dyDescent="0.25">
      <c r="A105" s="37" t="str">
        <v>H5.14XH4.24</v>
      </c>
      <c r="B105" s="37" t="str">
        <f>INDEX('2001_Mechanical'!$S$2:$S$500,MATCH('2001_Mechanical_R'!$A105,'2001_Mechanical'!$R$2:$R$500,0))</f>
        <v>Postzygotics-hybridXhybrid-(H:LouroXLanzada)X(H:LouroXLanzada)</v>
      </c>
      <c r="C105" s="37">
        <f>CEILING(SUMIF('2001_Mechanical'!R$2:R$500,'2001_Mechanical_R'!$A105,'2001_Mechanical'!U$2:U$500)/SUMIF('2001_Mechanical'!R$2:R$500,'2001_Mechanical_R'!$A105,'2001_Mechanical'!T$2:T$500),1)</f>
        <v>1</v>
      </c>
      <c r="D105" s="37">
        <f>IFERROR(CEILING(SUMIF('2001_Mechanical'!R$2:R$500,'2001_Mechanical_R'!$A105,'2001_Mechanical'!V$2:V$500)/SUMIF('2001_Mechanical'!R$2:R$500,'2001_Mechanical_R'!$A105,'2001_Mechanical'!U$2:U$500),1),"NA")</f>
        <v>1</v>
      </c>
    </row>
    <row r="106" spans="1:4" x14ac:dyDescent="0.25">
      <c r="A106" s="37" t="str">
        <v>T1XH4.29</v>
      </c>
      <c r="B106" s="37" t="str">
        <f>INDEX('2001_Mechanical'!$S$2:$S$500,MATCH('2001_Mechanical_R'!$A106,'2001_Mechanical'!$R$2:$R$500,0))</f>
        <v>Postzygotics-elegansXhybrid-SymEleX(H:LouroXLanzada)</v>
      </c>
      <c r="C106" s="37">
        <f>CEILING(SUMIF('2001_Mechanical'!R$2:R$500,'2001_Mechanical_R'!$A106,'2001_Mechanical'!U$2:U$500)/SUMIF('2001_Mechanical'!R$2:R$500,'2001_Mechanical_R'!$A106,'2001_Mechanical'!T$2:T$500),1)</f>
        <v>1</v>
      </c>
      <c r="D106" s="37">
        <f>IFERROR(CEILING(SUMIF('2001_Mechanical'!R$2:R$500,'2001_Mechanical_R'!$A106,'2001_Mechanical'!V$2:V$500)/SUMIF('2001_Mechanical'!R$2:R$500,'2001_Mechanical_R'!$A106,'2001_Mechanical'!U$2:U$500),1),"NA")</f>
        <v>1</v>
      </c>
    </row>
    <row r="107" spans="1:4" x14ac:dyDescent="0.25">
      <c r="A107" s="37" t="str">
        <v>R14XH5.24</v>
      </c>
      <c r="B107" s="37" t="str">
        <f>INDEX('2001_Mechanical'!$S$2:$S$500,MATCH('2001_Mechanical_R'!$A107,'2001_Mechanical'!$R$2:$R$500,0))</f>
        <v>Postzygotics-elegansXhybrid-SymEleX(H:LouroXLanzada)</v>
      </c>
      <c r="C107" s="37">
        <f>CEILING(SUMIF('2001_Mechanical'!R$2:R$500,'2001_Mechanical_R'!$A107,'2001_Mechanical'!U$2:U$500)/SUMIF('2001_Mechanical'!R$2:R$500,'2001_Mechanical_R'!$A107,'2001_Mechanical'!T$2:T$500),1)</f>
        <v>1</v>
      </c>
      <c r="D107" s="37">
        <f>IFERROR(CEILING(SUMIF('2001_Mechanical'!R$2:R$500,'2001_Mechanical_R'!$A107,'2001_Mechanical'!V$2:V$500)/SUMIF('2001_Mechanical'!R$2:R$500,'2001_Mechanical_R'!$A107,'2001_Mechanical'!U$2:U$500),1),"NA")</f>
        <v>1</v>
      </c>
    </row>
    <row r="108" spans="1:4" x14ac:dyDescent="0.25">
      <c r="A108" s="37" t="str">
        <v>H5.19XR10</v>
      </c>
      <c r="B108" s="37" t="str">
        <f>INDEX('2001_Mechanical'!$S$2:$S$500,MATCH('2001_Mechanical_R'!$A108,'2001_Mechanical'!$R$2:$R$500,0))</f>
        <v>Postzygotics-hybridXelegans-(H:LouroXLanzada)XSymEle</v>
      </c>
      <c r="C108" s="37">
        <f>CEILING(SUMIF('2001_Mechanical'!R$2:R$500,'2001_Mechanical_R'!$A108,'2001_Mechanical'!U$2:U$500)/SUMIF('2001_Mechanical'!R$2:R$500,'2001_Mechanical_R'!$A108,'2001_Mechanical'!T$2:T$500),1)</f>
        <v>0</v>
      </c>
      <c r="D108" s="37" t="str">
        <f>IFERROR(CEILING(SUMIF('2001_Mechanical'!R$2:R$500,'2001_Mechanical_R'!$A108,'2001_Mechanical'!V$2:V$500)/SUMIF('2001_Mechanical'!R$2:R$500,'2001_Mechanical_R'!$A108,'2001_Mechanical'!U$2:U$500),1),"NA")</f>
        <v>NA</v>
      </c>
    </row>
    <row r="109" spans="1:4" x14ac:dyDescent="0.25">
      <c r="A109" s="37" t="str">
        <v>H5.19XU4</v>
      </c>
      <c r="B109" s="37" t="str">
        <f>INDEX('2001_Mechanical'!$S$2:$S$500,MATCH('2001_Mechanical_R'!$A109,'2001_Mechanical'!$R$2:$R$500,0))</f>
        <v>Postzygotics-hybridXelegans-(H:LouroXLanzada)XSymEle</v>
      </c>
      <c r="C109" s="37">
        <f>CEILING(SUMIF('2001_Mechanical'!R$2:R$500,'2001_Mechanical_R'!$A109,'2001_Mechanical'!U$2:U$500)/SUMIF('2001_Mechanical'!R$2:R$500,'2001_Mechanical_R'!$A109,'2001_Mechanical'!T$2:T$500),1)</f>
        <v>1</v>
      </c>
      <c r="D109" s="37">
        <f>IFERROR(CEILING(SUMIF('2001_Mechanical'!R$2:R$500,'2001_Mechanical_R'!$A109,'2001_Mechanical'!V$2:V$500)/SUMIF('2001_Mechanical'!R$2:R$500,'2001_Mechanical_R'!$A109,'2001_Mechanical'!U$2:U$500),1),"NA")</f>
        <v>1</v>
      </c>
    </row>
    <row r="110" spans="1:4" x14ac:dyDescent="0.25">
      <c r="A110" s="37" t="str">
        <v>H5.25XR10</v>
      </c>
      <c r="B110" s="37" t="str">
        <f>INDEX('2001_Mechanical'!$S$2:$S$500,MATCH('2001_Mechanical_R'!$A110,'2001_Mechanical'!$R$2:$R$500,0))</f>
        <v>Postzygotics-hybridXelegans-(H:LouroXLanzada)XSymEle</v>
      </c>
      <c r="C110" s="37">
        <f>CEILING(SUMIF('2001_Mechanical'!R$2:R$500,'2001_Mechanical_R'!$A110,'2001_Mechanical'!U$2:U$500)/SUMIF('2001_Mechanical'!R$2:R$500,'2001_Mechanical_R'!$A110,'2001_Mechanical'!T$2:T$500),1)</f>
        <v>0</v>
      </c>
      <c r="D110" s="37" t="str">
        <f>IFERROR(CEILING(SUMIF('2001_Mechanical'!R$2:R$500,'2001_Mechanical_R'!$A110,'2001_Mechanical'!V$2:V$500)/SUMIF('2001_Mechanical'!R$2:R$500,'2001_Mechanical_R'!$A110,'2001_Mechanical'!U$2:U$500),1),"NA")</f>
        <v>NA</v>
      </c>
    </row>
    <row r="111" spans="1:4" x14ac:dyDescent="0.25">
      <c r="A111" s="37" t="str">
        <v>212XR85</v>
      </c>
      <c r="B111" s="37" t="str">
        <f>INDEX('2001_Mechanical'!$S$2:$S$500,MATCH('2001_Mechanical_R'!$A111,'2001_Mechanical'!$R$2:$R$500,0))</f>
        <v>Heterospecifics-graellsiiXelegans-CorrubedoXLouro</v>
      </c>
      <c r="C111" s="37">
        <f>CEILING(SUMIF('2001_Mechanical'!R$2:R$500,'2001_Mechanical_R'!$A111,'2001_Mechanical'!U$2:U$500)/SUMIF('2001_Mechanical'!R$2:R$500,'2001_Mechanical_R'!$A111,'2001_Mechanical'!T$2:T$500),1)</f>
        <v>1</v>
      </c>
      <c r="D111" s="37">
        <f>IFERROR(CEILING(SUMIF('2001_Mechanical'!R$2:R$500,'2001_Mechanical_R'!$A111,'2001_Mechanical'!V$2:V$500)/SUMIF('2001_Mechanical'!R$2:R$500,'2001_Mechanical_R'!$A111,'2001_Mechanical'!U$2:U$500),1),"NA")</f>
        <v>1</v>
      </c>
    </row>
    <row r="112" spans="1:4" x14ac:dyDescent="0.25">
      <c r="A112" s="37" t="str">
        <v>211XT9</v>
      </c>
      <c r="B112" s="37" t="str">
        <f>INDEX('2001_Mechanical'!$S$2:$S$500,MATCH('2001_Mechanical_R'!$A112,'2001_Mechanical'!$R$2:$R$500,0))</f>
        <v>Heterospecifics-graellsiiXelegans-CorrubedoXLouro</v>
      </c>
      <c r="C112" s="37">
        <f>CEILING(SUMIF('2001_Mechanical'!R$2:R$500,'2001_Mechanical_R'!$A112,'2001_Mechanical'!U$2:U$500)/SUMIF('2001_Mechanical'!R$2:R$500,'2001_Mechanical_R'!$A112,'2001_Mechanical'!T$2:T$500),1)</f>
        <v>1</v>
      </c>
      <c r="D112" s="37">
        <f>IFERROR(CEILING(SUMIF('2001_Mechanical'!R$2:R$500,'2001_Mechanical_R'!$A112,'2001_Mechanical'!V$2:V$500)/SUMIF('2001_Mechanical'!R$2:R$500,'2001_Mechanical_R'!$A112,'2001_Mechanical'!U$2:U$500),1),"NA")</f>
        <v>1</v>
      </c>
    </row>
    <row r="113" spans="1:4" x14ac:dyDescent="0.25">
      <c r="A113" s="37" t="str">
        <v>213XR68</v>
      </c>
      <c r="B113" s="37" t="str">
        <f>INDEX('2001_Mechanical'!$S$2:$S$500,MATCH('2001_Mechanical_R'!$A113,'2001_Mechanical'!$R$2:$R$500,0))</f>
        <v>Heterospecifics-graellsiiXelegans-CorrubedoXLouro</v>
      </c>
      <c r="C113" s="37">
        <f>CEILING(SUMIF('2001_Mechanical'!R$2:R$500,'2001_Mechanical_R'!$A113,'2001_Mechanical'!U$2:U$500)/SUMIF('2001_Mechanical'!R$2:R$500,'2001_Mechanical_R'!$A113,'2001_Mechanical'!T$2:T$500),1)</f>
        <v>1</v>
      </c>
      <c r="D113" s="37">
        <f>IFERROR(CEILING(SUMIF('2001_Mechanical'!R$2:R$500,'2001_Mechanical_R'!$A113,'2001_Mechanical'!V$2:V$500)/SUMIF('2001_Mechanical'!R$2:R$500,'2001_Mechanical_R'!$A113,'2001_Mechanical'!U$2:U$500),1),"NA")</f>
        <v>1</v>
      </c>
    </row>
    <row r="114" spans="1:4" x14ac:dyDescent="0.25">
      <c r="A114" s="37" t="str">
        <v>H6.1XH8.8</v>
      </c>
      <c r="B114" s="37" t="str">
        <f>INDEX('2001_Mechanical'!$S$2:$S$500,MATCH('2001_Mechanical_R'!$A114,'2001_Mechanical'!$R$2:$R$500,0))</f>
        <v>Postzygotics-hybridXhybrid-(H:LouroXLanzada)X*Familia_NO_viene_en_fotos*</v>
      </c>
      <c r="C114" s="37">
        <f>CEILING(SUMIF('2001_Mechanical'!R$2:R$500,'2001_Mechanical_R'!$A114,'2001_Mechanical'!U$2:U$500)/SUMIF('2001_Mechanical'!R$2:R$500,'2001_Mechanical_R'!$A114,'2001_Mechanical'!T$2:T$500),1)</f>
        <v>1</v>
      </c>
      <c r="D114" s="37">
        <f>IFERROR(CEILING(SUMIF('2001_Mechanical'!R$2:R$500,'2001_Mechanical_R'!$A114,'2001_Mechanical'!V$2:V$500)/SUMIF('2001_Mechanical'!R$2:R$500,'2001_Mechanical_R'!$A114,'2001_Mechanical'!U$2:U$500),1),"NA")</f>
        <v>1</v>
      </c>
    </row>
    <row r="115" spans="1:4" x14ac:dyDescent="0.25">
      <c r="A115" s="37" t="str">
        <v>H7.3XT11</v>
      </c>
      <c r="B115" s="37" t="str">
        <f>INDEX('2001_Mechanical'!$S$2:$S$500,MATCH('2001_Mechanical_R'!$A115,'2001_Mechanical'!$R$2:$R$500,0))</f>
        <v>Postzygotics-hybridXelegans-(H:LouroXLanzada)XSymEle</v>
      </c>
      <c r="C115" s="37">
        <f>CEILING(SUMIF('2001_Mechanical'!R$2:R$500,'2001_Mechanical_R'!$A115,'2001_Mechanical'!U$2:U$500)/SUMIF('2001_Mechanical'!R$2:R$500,'2001_Mechanical_R'!$A115,'2001_Mechanical'!T$2:T$500),1)</f>
        <v>1</v>
      </c>
      <c r="D115" s="37">
        <f>IFERROR(CEILING(SUMIF('2001_Mechanical'!R$2:R$500,'2001_Mechanical_R'!$A115,'2001_Mechanical'!V$2:V$500)/SUMIF('2001_Mechanical'!R$2:R$500,'2001_Mechanical_R'!$A115,'2001_Mechanical'!U$2:U$500),1),"NA")</f>
        <v>0</v>
      </c>
    </row>
    <row r="116" spans="1:4" x14ac:dyDescent="0.25">
      <c r="A116" s="37" t="str">
        <v>H7.4XR89</v>
      </c>
      <c r="B116" s="37" t="str">
        <f>INDEX('2001_Mechanical'!$S$2:$S$500,MATCH('2001_Mechanical_R'!$A116,'2001_Mechanical'!$R$2:$R$500,0))</f>
        <v>Postzygotics-hybridXelegans-(H:LouroXLanzada)XSymEle</v>
      </c>
      <c r="C116" s="37">
        <f>CEILING(SUMIF('2001_Mechanical'!R$2:R$500,'2001_Mechanical_R'!$A116,'2001_Mechanical'!U$2:U$500)/SUMIF('2001_Mechanical'!R$2:R$500,'2001_Mechanical_R'!$A116,'2001_Mechanical'!T$2:T$500),1)</f>
        <v>1</v>
      </c>
      <c r="D116" s="37">
        <f>IFERROR(CEILING(SUMIF('2001_Mechanical'!R$2:R$500,'2001_Mechanical_R'!$A116,'2001_Mechanical'!V$2:V$500)/SUMIF('2001_Mechanical'!R$2:R$500,'2001_Mechanical_R'!$A116,'2001_Mechanical'!U$2:U$500),1),"NA")</f>
        <v>0</v>
      </c>
    </row>
    <row r="117" spans="1:4" x14ac:dyDescent="0.25">
      <c r="A117" s="37" t="str">
        <v>211XT1c</v>
      </c>
      <c r="B117" s="37" t="str">
        <f>INDEX('2001_Mechanical'!$S$2:$S$500,MATCH('2001_Mechanical_R'!$A117,'2001_Mechanical'!$R$2:$R$500,0))</f>
        <v>Heterospecifics-graellsiiXelegans-CorrubedoXLouro</v>
      </c>
      <c r="C117" s="37">
        <f>CEILING(SUMIF('2001_Mechanical'!R$2:R$500,'2001_Mechanical_R'!$A117,'2001_Mechanical'!U$2:U$500)/SUMIF('2001_Mechanical'!R$2:R$500,'2001_Mechanical_R'!$A117,'2001_Mechanical'!T$2:T$500),1)</f>
        <v>0</v>
      </c>
      <c r="D117" s="37" t="str">
        <f>IFERROR(CEILING(SUMIF('2001_Mechanical'!R$2:R$500,'2001_Mechanical_R'!$A117,'2001_Mechanical'!V$2:V$500)/SUMIF('2001_Mechanical'!R$2:R$500,'2001_Mechanical_R'!$A117,'2001_Mechanical'!U$2:U$500),1),"NA")</f>
        <v>NA</v>
      </c>
    </row>
    <row r="118" spans="1:4" x14ac:dyDescent="0.25">
      <c r="A118" s="37">
        <v>0</v>
      </c>
      <c r="C118" s="37"/>
      <c r="D118" s="37"/>
    </row>
    <row r="119" spans="1:4" x14ac:dyDescent="0.25">
      <c r="C119" s="37"/>
      <c r="D119" s="37"/>
    </row>
    <row r="120" spans="1:4" x14ac:dyDescent="0.25">
      <c r="C120" s="37"/>
      <c r="D120" s="37"/>
    </row>
    <row r="121" spans="1:4" x14ac:dyDescent="0.25">
      <c r="C121" s="37"/>
      <c r="D121" s="37"/>
    </row>
    <row r="122" spans="1:4" x14ac:dyDescent="0.25">
      <c r="C122" s="37"/>
      <c r="D122" s="37"/>
    </row>
    <row r="123" spans="1:4" x14ac:dyDescent="0.25">
      <c r="C123" s="37"/>
      <c r="D123" s="37"/>
    </row>
    <row r="124" spans="1:4" x14ac:dyDescent="0.25">
      <c r="C124" s="37"/>
      <c r="D124" s="37"/>
    </row>
    <row r="125" spans="1:4" x14ac:dyDescent="0.25">
      <c r="C125" s="37"/>
      <c r="D125" s="37"/>
    </row>
    <row r="126" spans="1:4" x14ac:dyDescent="0.25">
      <c r="C126" s="37"/>
      <c r="D126" s="37"/>
    </row>
    <row r="127" spans="1:4" x14ac:dyDescent="0.25">
      <c r="C127" s="37"/>
      <c r="D127" s="37"/>
    </row>
    <row r="128" spans="1:4" x14ac:dyDescent="0.25">
      <c r="C128" s="37"/>
      <c r="D128" s="37"/>
    </row>
    <row r="129" spans="3:4" x14ac:dyDescent="0.25">
      <c r="C129" s="37"/>
      <c r="D129" s="37"/>
    </row>
    <row r="130" spans="3:4" x14ac:dyDescent="0.25">
      <c r="C130" s="37"/>
      <c r="D130" s="37"/>
    </row>
    <row r="131" spans="3:4" x14ac:dyDescent="0.25">
      <c r="C131" s="37"/>
      <c r="D131" s="37"/>
    </row>
    <row r="132" spans="3:4" x14ac:dyDescent="0.25">
      <c r="C132" s="37"/>
      <c r="D132" s="37"/>
    </row>
    <row r="133" spans="3:4" x14ac:dyDescent="0.25">
      <c r="C133" s="37"/>
      <c r="D133" s="37"/>
    </row>
    <row r="134" spans="3:4" x14ac:dyDescent="0.25">
      <c r="C134" s="37"/>
      <c r="D134" s="37"/>
    </row>
    <row r="135" spans="3:4" x14ac:dyDescent="0.25">
      <c r="C135" s="37"/>
      <c r="D135" s="37"/>
    </row>
    <row r="136" spans="3:4" x14ac:dyDescent="0.25">
      <c r="C136" s="37"/>
      <c r="D136" s="37"/>
    </row>
    <row r="137" spans="3:4" x14ac:dyDescent="0.25">
      <c r="C137" s="37"/>
      <c r="D137" s="37"/>
    </row>
    <row r="138" spans="3:4" x14ac:dyDescent="0.25">
      <c r="C138" s="37"/>
      <c r="D138" s="37"/>
    </row>
    <row r="139" spans="3:4" x14ac:dyDescent="0.25">
      <c r="C139" s="37"/>
      <c r="D139" s="37"/>
    </row>
    <row r="140" spans="3:4" x14ac:dyDescent="0.25">
      <c r="C140" s="37"/>
      <c r="D140" s="37"/>
    </row>
    <row r="141" spans="3:4" x14ac:dyDescent="0.25">
      <c r="C141" s="37"/>
      <c r="D141" s="37"/>
    </row>
    <row r="142" spans="3:4" x14ac:dyDescent="0.25">
      <c r="C142" s="37"/>
      <c r="D142" s="37"/>
    </row>
    <row r="143" spans="3:4" x14ac:dyDescent="0.25">
      <c r="C143" s="37"/>
      <c r="D143" s="37"/>
    </row>
    <row r="144" spans="3:4" x14ac:dyDescent="0.25">
      <c r="C144" s="37"/>
      <c r="D144" s="37"/>
    </row>
    <row r="145" spans="3:4" x14ac:dyDescent="0.25">
      <c r="C145" s="37"/>
      <c r="D145" s="37"/>
    </row>
    <row r="146" spans="3:4" x14ac:dyDescent="0.25">
      <c r="C146" s="37"/>
      <c r="D146" s="37"/>
    </row>
    <row r="147" spans="3:4" x14ac:dyDescent="0.25">
      <c r="C147" s="37"/>
      <c r="D147" s="37"/>
    </row>
    <row r="148" spans="3:4" x14ac:dyDescent="0.25">
      <c r="C148" s="37"/>
      <c r="D148" s="37"/>
    </row>
    <row r="149" spans="3:4" x14ac:dyDescent="0.25">
      <c r="C149" s="37"/>
      <c r="D149" s="37"/>
    </row>
    <row r="150" spans="3:4" x14ac:dyDescent="0.25">
      <c r="C150" s="37"/>
      <c r="D150" s="37"/>
    </row>
    <row r="151" spans="3:4" x14ac:dyDescent="0.25">
      <c r="C151" s="37"/>
      <c r="D151" s="37"/>
    </row>
    <row r="152" spans="3:4" x14ac:dyDescent="0.25">
      <c r="C152" s="37"/>
      <c r="D152" s="37"/>
    </row>
    <row r="153" spans="3:4" x14ac:dyDescent="0.25">
      <c r="C153" s="37"/>
      <c r="D153" s="37"/>
    </row>
    <row r="154" spans="3:4" x14ac:dyDescent="0.25">
      <c r="C154" s="37"/>
      <c r="D154" s="37"/>
    </row>
    <row r="155" spans="3:4" x14ac:dyDescent="0.25">
      <c r="C155" s="37"/>
      <c r="D155" s="37"/>
    </row>
    <row r="156" spans="3:4" x14ac:dyDescent="0.25">
      <c r="C156" s="37"/>
      <c r="D156" s="37"/>
    </row>
    <row r="157" spans="3:4" x14ac:dyDescent="0.25">
      <c r="C157" s="37"/>
      <c r="D157" s="37"/>
    </row>
    <row r="158" spans="3:4" x14ac:dyDescent="0.25">
      <c r="C158" s="37"/>
      <c r="D158" s="37"/>
    </row>
    <row r="159" spans="3:4" x14ac:dyDescent="0.25">
      <c r="C159" s="37"/>
      <c r="D159" s="37"/>
    </row>
    <row r="160" spans="3:4" x14ac:dyDescent="0.25">
      <c r="C160" s="37"/>
      <c r="D160" s="37"/>
    </row>
    <row r="161" spans="3:4" x14ac:dyDescent="0.25">
      <c r="C161" s="37"/>
      <c r="D161" s="37"/>
    </row>
    <row r="162" spans="3:4" x14ac:dyDescent="0.25">
      <c r="C162" s="37"/>
      <c r="D162" s="37"/>
    </row>
    <row r="163" spans="3:4" x14ac:dyDescent="0.25">
      <c r="C163" s="37"/>
      <c r="D163" s="37"/>
    </row>
    <row r="164" spans="3:4" x14ac:dyDescent="0.25">
      <c r="C164" s="37"/>
      <c r="D164" s="37"/>
    </row>
    <row r="165" spans="3:4" x14ac:dyDescent="0.25">
      <c r="C165" s="37"/>
      <c r="D165" s="37"/>
    </row>
    <row r="166" spans="3:4" x14ac:dyDescent="0.25">
      <c r="C166" s="37"/>
      <c r="D166" s="37"/>
    </row>
    <row r="167" spans="3:4" x14ac:dyDescent="0.25">
      <c r="C167" s="37"/>
      <c r="D167" s="37"/>
    </row>
    <row r="168" spans="3:4" x14ac:dyDescent="0.25">
      <c r="C168" s="37"/>
      <c r="D168" s="37"/>
    </row>
    <row r="169" spans="3:4" x14ac:dyDescent="0.25">
      <c r="C169" s="37"/>
      <c r="D169" s="37"/>
    </row>
    <row r="170" spans="3:4" x14ac:dyDescent="0.25">
      <c r="C170" s="37"/>
      <c r="D170" s="37"/>
    </row>
    <row r="171" spans="3:4" x14ac:dyDescent="0.25">
      <c r="C171" s="37"/>
      <c r="D171" s="37"/>
    </row>
    <row r="172" spans="3:4" x14ac:dyDescent="0.25">
      <c r="C172" s="37"/>
      <c r="D172" s="37"/>
    </row>
    <row r="173" spans="3:4" x14ac:dyDescent="0.25">
      <c r="C173" s="37"/>
      <c r="D173" s="37"/>
    </row>
    <row r="174" spans="3:4" x14ac:dyDescent="0.25">
      <c r="C174" s="37"/>
      <c r="D174" s="37"/>
    </row>
    <row r="175" spans="3:4" x14ac:dyDescent="0.25">
      <c r="C175" s="37"/>
      <c r="D175" s="37"/>
    </row>
    <row r="176" spans="3:4" x14ac:dyDescent="0.25">
      <c r="C176" s="37"/>
      <c r="D176" s="37"/>
    </row>
    <row r="177" spans="3:4" x14ac:dyDescent="0.25">
      <c r="C177" s="37"/>
      <c r="D177" s="37"/>
    </row>
    <row r="178" spans="3:4" x14ac:dyDescent="0.25">
      <c r="C178" s="37"/>
      <c r="D178" s="37"/>
    </row>
    <row r="179" spans="3:4" x14ac:dyDescent="0.25">
      <c r="C179" s="37"/>
      <c r="D179" s="37"/>
    </row>
    <row r="180" spans="3:4" x14ac:dyDescent="0.25">
      <c r="C180" s="37"/>
      <c r="D180" s="37"/>
    </row>
    <row r="181" spans="3:4" x14ac:dyDescent="0.25">
      <c r="C181" s="37"/>
      <c r="D181" s="37"/>
    </row>
    <row r="182" spans="3:4" x14ac:dyDescent="0.25">
      <c r="C182" s="37"/>
      <c r="D182" s="37"/>
    </row>
    <row r="183" spans="3:4" x14ac:dyDescent="0.25">
      <c r="C183" s="37"/>
      <c r="D183" s="37"/>
    </row>
    <row r="184" spans="3:4" x14ac:dyDescent="0.25">
      <c r="C184" s="37"/>
      <c r="D184" s="37"/>
    </row>
    <row r="185" spans="3:4" x14ac:dyDescent="0.25">
      <c r="C185" s="37"/>
      <c r="D185" s="37"/>
    </row>
    <row r="186" spans="3:4" x14ac:dyDescent="0.25">
      <c r="C186" s="37"/>
      <c r="D186" s="37"/>
    </row>
    <row r="187" spans="3:4" x14ac:dyDescent="0.25">
      <c r="C187" s="37"/>
      <c r="D187" s="37"/>
    </row>
  </sheetData>
  <autoFilter ref="A1:D156" xr:uid="{A15A75F5-CCB4-45EF-9696-69CD0792D027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22BA-459A-444C-B9FA-2D936BC1801C}">
  <sheetPr>
    <tabColor theme="9" tint="0.59999389629810485"/>
  </sheetPr>
  <dimension ref="A1:AJ74"/>
  <sheetViews>
    <sheetView zoomScale="90" zoomScaleNormal="90" workbookViewId="0">
      <selection activeCell="K67" sqref="K67:K71"/>
    </sheetView>
    <sheetView workbookViewId="1"/>
  </sheetViews>
  <sheetFormatPr baseColWidth="10" defaultRowHeight="15" x14ac:dyDescent="0.25"/>
  <cols>
    <col min="6" max="8" width="11.42578125" customWidth="1"/>
    <col min="9" max="9" width="20.28515625" customWidth="1"/>
    <col min="10" max="10" width="11.42578125" customWidth="1"/>
    <col min="11" max="11" width="30.140625" bestFit="1" customWidth="1"/>
    <col min="12" max="16" width="11.42578125" style="38" customWidth="1"/>
    <col min="17" max="17" width="30.140625" bestFit="1" customWidth="1"/>
    <col min="18" max="18" width="11.42578125" style="38" customWidth="1"/>
    <col min="19" max="19" width="16.7109375" customWidth="1"/>
    <col min="20" max="20" width="23.5703125" customWidth="1"/>
    <col min="21" max="21" width="15.5703125" customWidth="1"/>
    <col min="22" max="22" width="16.28515625" bestFit="1" customWidth="1"/>
    <col min="23" max="23" width="74.7109375" bestFit="1" customWidth="1"/>
  </cols>
  <sheetData>
    <row r="1" spans="1:36" x14ac:dyDescent="0.25">
      <c r="A1" t="s">
        <v>674</v>
      </c>
      <c r="B1" s="33" t="s">
        <v>7</v>
      </c>
      <c r="C1" s="124" t="s">
        <v>18</v>
      </c>
      <c r="D1" s="124" t="s">
        <v>9</v>
      </c>
      <c r="E1" s="124" t="s">
        <v>318</v>
      </c>
      <c r="F1" s="127" t="s">
        <v>20</v>
      </c>
      <c r="G1" s="127" t="s">
        <v>335</v>
      </c>
      <c r="H1" s="127" t="s">
        <v>697</v>
      </c>
      <c r="I1" s="79" t="s">
        <v>16</v>
      </c>
      <c r="J1" s="79" t="s">
        <v>336</v>
      </c>
      <c r="K1" s="79" t="s">
        <v>337</v>
      </c>
      <c r="L1" s="128" t="s">
        <v>19</v>
      </c>
      <c r="M1" s="128" t="s">
        <v>333</v>
      </c>
      <c r="N1" s="128" t="s">
        <v>698</v>
      </c>
      <c r="O1" s="128" t="s">
        <v>11</v>
      </c>
      <c r="P1" s="128" t="s">
        <v>12</v>
      </c>
      <c r="Q1" s="125" t="s">
        <v>334</v>
      </c>
      <c r="R1" s="128" t="s">
        <v>14</v>
      </c>
      <c r="S1" s="78" t="s">
        <v>338</v>
      </c>
      <c r="T1" s="78" t="s">
        <v>50</v>
      </c>
      <c r="U1" s="78" t="s">
        <v>463</v>
      </c>
      <c r="V1" s="78" t="s">
        <v>1</v>
      </c>
      <c r="W1" s="78" t="s">
        <v>318</v>
      </c>
      <c r="X1" s="33" t="s">
        <v>26</v>
      </c>
      <c r="Y1" s="33" t="s">
        <v>27</v>
      </c>
      <c r="Z1" s="33" t="s">
        <v>28</v>
      </c>
      <c r="AA1" s="33" t="s">
        <v>29</v>
      </c>
      <c r="AB1" s="33" t="s">
        <v>30</v>
      </c>
      <c r="AC1" s="33" t="s">
        <v>31</v>
      </c>
      <c r="AD1" s="33" t="s">
        <v>32</v>
      </c>
      <c r="AE1" s="33" t="s">
        <v>33</v>
      </c>
      <c r="AF1" s="33" t="s">
        <v>339</v>
      </c>
      <c r="AG1" s="33" t="s">
        <v>340</v>
      </c>
      <c r="AH1" s="33" t="s">
        <v>5</v>
      </c>
      <c r="AI1" s="33" t="s">
        <v>4</v>
      </c>
      <c r="AJ1" s="33" t="s">
        <v>341</v>
      </c>
    </row>
    <row r="2" spans="1:36" x14ac:dyDescent="0.25">
      <c r="A2">
        <v>1</v>
      </c>
      <c r="B2" t="s">
        <v>244</v>
      </c>
      <c r="C2">
        <v>2001</v>
      </c>
      <c r="D2" t="s">
        <v>38</v>
      </c>
      <c r="E2" t="s">
        <v>701</v>
      </c>
      <c r="F2" s="37">
        <v>50</v>
      </c>
      <c r="G2" t="s">
        <v>39</v>
      </c>
      <c r="H2" t="s">
        <v>39</v>
      </c>
      <c r="I2" t="s">
        <v>342</v>
      </c>
      <c r="J2" t="s">
        <v>343</v>
      </c>
      <c r="K2" t="s">
        <v>343</v>
      </c>
      <c r="L2" s="37">
        <v>101</v>
      </c>
      <c r="M2" t="s">
        <v>60</v>
      </c>
      <c r="N2" t="s">
        <v>60</v>
      </c>
      <c r="O2" t="s">
        <v>342</v>
      </c>
      <c r="P2" t="s">
        <v>123</v>
      </c>
      <c r="Q2" t="s">
        <v>123</v>
      </c>
      <c r="R2" t="s">
        <v>41</v>
      </c>
      <c r="S2" t="s">
        <v>178</v>
      </c>
      <c r="T2" t="s">
        <v>245</v>
      </c>
      <c r="U2" t="str">
        <f t="shared" ref="U2:U33" si="0">_xlfn.CONCAT(F2,"X",L2)</f>
        <v>50X101</v>
      </c>
      <c r="V2" t="str">
        <f t="shared" ref="V2:V33" si="1">_xlfn.CONCAT(G2,"X",M2)</f>
        <v>elegansXgraellsii</v>
      </c>
      <c r="W2" t="str">
        <f t="shared" ref="W2:W33" si="2">_xlfn.CONCAT(E2,"-",V2,"-",K2,"X",Q2)</f>
        <v>Heterospecifics-elegansXgraellsii-LouroXCachadas</v>
      </c>
      <c r="X2">
        <v>3</v>
      </c>
      <c r="Y2">
        <v>0</v>
      </c>
      <c r="AH2" t="s">
        <v>6</v>
      </c>
      <c r="AJ2" t="s">
        <v>6</v>
      </c>
    </row>
    <row r="3" spans="1:36" x14ac:dyDescent="0.25">
      <c r="A3">
        <v>2</v>
      </c>
      <c r="B3" t="s">
        <v>244</v>
      </c>
      <c r="C3">
        <v>2001</v>
      </c>
      <c r="D3" t="s">
        <v>38</v>
      </c>
      <c r="E3" t="s">
        <v>701</v>
      </c>
      <c r="F3" s="37">
        <v>118</v>
      </c>
      <c r="G3" t="s">
        <v>60</v>
      </c>
      <c r="H3" t="s">
        <v>60</v>
      </c>
      <c r="I3" t="s">
        <v>342</v>
      </c>
      <c r="J3" t="s">
        <v>345</v>
      </c>
      <c r="K3" t="s">
        <v>345</v>
      </c>
      <c r="L3" s="37">
        <v>128</v>
      </c>
      <c r="M3" t="s">
        <v>39</v>
      </c>
      <c r="N3" t="s">
        <v>39</v>
      </c>
      <c r="O3" t="s">
        <v>342</v>
      </c>
      <c r="P3" t="s">
        <v>343</v>
      </c>
      <c r="Q3" t="s">
        <v>343</v>
      </c>
      <c r="R3" t="s">
        <v>41</v>
      </c>
      <c r="S3" t="s">
        <v>178</v>
      </c>
      <c r="T3" t="s">
        <v>246</v>
      </c>
      <c r="U3" t="str">
        <f t="shared" si="0"/>
        <v>118X128</v>
      </c>
      <c r="V3" t="str">
        <f t="shared" si="1"/>
        <v>graellsiiXelegans</v>
      </c>
      <c r="W3" t="str">
        <f t="shared" si="2"/>
        <v>Heterospecifics-graellsiiXelegans-CorrubedoXLouro</v>
      </c>
      <c r="X3">
        <v>3</v>
      </c>
      <c r="Y3">
        <v>3</v>
      </c>
      <c r="Z3">
        <v>106</v>
      </c>
      <c r="AA3">
        <v>47</v>
      </c>
      <c r="AB3">
        <v>105</v>
      </c>
      <c r="AC3">
        <v>82</v>
      </c>
      <c r="AD3">
        <v>35</v>
      </c>
      <c r="AE3">
        <v>22</v>
      </c>
      <c r="AF3">
        <v>246</v>
      </c>
      <c r="AG3">
        <v>151</v>
      </c>
      <c r="AH3">
        <v>0.62</v>
      </c>
      <c r="AI3">
        <v>397</v>
      </c>
      <c r="AJ3">
        <v>132.333</v>
      </c>
    </row>
    <row r="4" spans="1:36" x14ac:dyDescent="0.25">
      <c r="A4">
        <v>3</v>
      </c>
      <c r="B4" t="s">
        <v>244</v>
      </c>
      <c r="C4">
        <v>2001</v>
      </c>
      <c r="D4" t="s">
        <v>38</v>
      </c>
      <c r="E4" t="s">
        <v>701</v>
      </c>
      <c r="F4" s="37" t="s">
        <v>70</v>
      </c>
      <c r="G4" t="s">
        <v>39</v>
      </c>
      <c r="H4" t="s">
        <v>39</v>
      </c>
      <c r="I4" t="s">
        <v>342</v>
      </c>
      <c r="J4" t="s">
        <v>343</v>
      </c>
      <c r="K4" t="s">
        <v>343</v>
      </c>
      <c r="L4" s="37">
        <v>130</v>
      </c>
      <c r="M4" t="s">
        <v>60</v>
      </c>
      <c r="N4" t="s">
        <v>60</v>
      </c>
      <c r="O4" t="s">
        <v>342</v>
      </c>
      <c r="P4" t="s">
        <v>347</v>
      </c>
      <c r="Q4" t="s">
        <v>347</v>
      </c>
      <c r="R4" t="s">
        <v>41</v>
      </c>
      <c r="S4" t="s">
        <v>348</v>
      </c>
      <c r="T4" t="s">
        <v>245</v>
      </c>
      <c r="U4" t="str">
        <f t="shared" si="0"/>
        <v>A.1X130</v>
      </c>
      <c r="V4" t="str">
        <f t="shared" si="1"/>
        <v>elegansXgraellsii</v>
      </c>
      <c r="W4" t="str">
        <f t="shared" si="2"/>
        <v>Heterospecifics-elegansXgraellsii-LouroXLanzada</v>
      </c>
      <c r="X4">
        <v>3</v>
      </c>
      <c r="Y4">
        <v>2</v>
      </c>
      <c r="Z4">
        <v>0</v>
      </c>
      <c r="AA4">
        <v>22</v>
      </c>
      <c r="AB4">
        <v>61</v>
      </c>
      <c r="AC4">
        <v>202</v>
      </c>
      <c r="AD4">
        <v>0</v>
      </c>
      <c r="AE4">
        <v>0</v>
      </c>
      <c r="AF4">
        <v>61</v>
      </c>
      <c r="AG4">
        <v>224</v>
      </c>
      <c r="AH4">
        <v>0.214</v>
      </c>
      <c r="AI4">
        <v>285</v>
      </c>
      <c r="AJ4">
        <v>95</v>
      </c>
    </row>
    <row r="5" spans="1:36" x14ac:dyDescent="0.25">
      <c r="A5">
        <v>4</v>
      </c>
      <c r="B5" t="s">
        <v>244</v>
      </c>
      <c r="C5">
        <v>2001</v>
      </c>
      <c r="D5" t="s">
        <v>38</v>
      </c>
      <c r="E5" t="s">
        <v>701</v>
      </c>
      <c r="F5" s="37" t="s">
        <v>349</v>
      </c>
      <c r="G5" t="s">
        <v>39</v>
      </c>
      <c r="H5" t="s">
        <v>39</v>
      </c>
      <c r="I5" t="s">
        <v>342</v>
      </c>
      <c r="J5" t="s">
        <v>343</v>
      </c>
      <c r="K5" t="s">
        <v>343</v>
      </c>
      <c r="L5" s="37">
        <v>233</v>
      </c>
      <c r="M5" t="s">
        <v>60</v>
      </c>
      <c r="N5" t="s">
        <v>60</v>
      </c>
      <c r="O5" t="s">
        <v>342</v>
      </c>
      <c r="P5" t="s">
        <v>347</v>
      </c>
      <c r="Q5" t="s">
        <v>347</v>
      </c>
      <c r="R5" t="s">
        <v>43</v>
      </c>
      <c r="S5" t="s">
        <v>348</v>
      </c>
      <c r="T5" t="s">
        <v>245</v>
      </c>
      <c r="U5" t="str">
        <f t="shared" si="0"/>
        <v>F8.1X233</v>
      </c>
      <c r="V5" t="str">
        <f t="shared" si="1"/>
        <v>elegansXgraellsii</v>
      </c>
      <c r="W5" t="str">
        <f t="shared" si="2"/>
        <v>Heterospecifics-elegansXgraellsii-LouroXLanzada</v>
      </c>
      <c r="X5">
        <v>3</v>
      </c>
      <c r="Y5">
        <v>3</v>
      </c>
      <c r="Z5">
        <v>357</v>
      </c>
      <c r="AA5">
        <v>36</v>
      </c>
      <c r="AB5">
        <v>219</v>
      </c>
      <c r="AC5">
        <v>20</v>
      </c>
      <c r="AD5">
        <v>0</v>
      </c>
      <c r="AE5">
        <v>1</v>
      </c>
      <c r="AF5">
        <v>576</v>
      </c>
      <c r="AG5">
        <v>57</v>
      </c>
      <c r="AH5">
        <v>0.91</v>
      </c>
      <c r="AI5">
        <v>633</v>
      </c>
      <c r="AJ5">
        <v>211</v>
      </c>
    </row>
    <row r="6" spans="1:36" x14ac:dyDescent="0.25">
      <c r="A6">
        <v>5</v>
      </c>
      <c r="B6" t="s">
        <v>244</v>
      </c>
      <c r="C6">
        <v>2001</v>
      </c>
      <c r="D6" t="s">
        <v>38</v>
      </c>
      <c r="E6" t="s">
        <v>701</v>
      </c>
      <c r="F6" s="37" t="s">
        <v>350</v>
      </c>
      <c r="G6" t="s">
        <v>39</v>
      </c>
      <c r="H6" t="s">
        <v>39</v>
      </c>
      <c r="I6" t="s">
        <v>342</v>
      </c>
      <c r="J6" t="s">
        <v>343</v>
      </c>
      <c r="K6" t="s">
        <v>343</v>
      </c>
      <c r="L6" s="37">
        <v>234</v>
      </c>
      <c r="M6" t="s">
        <v>60</v>
      </c>
      <c r="N6" t="s">
        <v>60</v>
      </c>
      <c r="O6" t="s">
        <v>342</v>
      </c>
      <c r="P6" t="s">
        <v>347</v>
      </c>
      <c r="Q6" t="s">
        <v>347</v>
      </c>
      <c r="R6" t="s">
        <v>41</v>
      </c>
      <c r="S6" t="s">
        <v>348</v>
      </c>
      <c r="T6" t="s">
        <v>245</v>
      </c>
      <c r="U6" t="str">
        <f t="shared" si="0"/>
        <v>D5.3X234</v>
      </c>
      <c r="V6" t="str">
        <f t="shared" si="1"/>
        <v>elegansXgraellsii</v>
      </c>
      <c r="W6" t="str">
        <f t="shared" si="2"/>
        <v>Heterospecifics-elegansXgraellsii-LouroXLanzada</v>
      </c>
      <c r="X6">
        <v>3</v>
      </c>
      <c r="Y6">
        <v>3</v>
      </c>
      <c r="Z6">
        <v>32</v>
      </c>
      <c r="AA6">
        <v>5</v>
      </c>
      <c r="AB6">
        <v>43</v>
      </c>
      <c r="AC6">
        <v>2</v>
      </c>
      <c r="AD6">
        <v>133</v>
      </c>
      <c r="AE6">
        <v>20</v>
      </c>
      <c r="AF6">
        <v>208</v>
      </c>
      <c r="AG6">
        <v>27</v>
      </c>
      <c r="AH6">
        <v>0.88500000000000001</v>
      </c>
      <c r="AI6">
        <v>235</v>
      </c>
      <c r="AJ6">
        <v>78.332999999999998</v>
      </c>
    </row>
    <row r="7" spans="1:36" x14ac:dyDescent="0.25">
      <c r="A7">
        <v>6</v>
      </c>
      <c r="B7" t="s">
        <v>244</v>
      </c>
      <c r="C7">
        <v>2001</v>
      </c>
      <c r="D7" t="s">
        <v>38</v>
      </c>
      <c r="E7" t="s">
        <v>701</v>
      </c>
      <c r="F7" s="37" t="s">
        <v>351</v>
      </c>
      <c r="G7" t="s">
        <v>39</v>
      </c>
      <c r="H7" t="s">
        <v>39</v>
      </c>
      <c r="I7" t="s">
        <v>342</v>
      </c>
      <c r="J7" t="s">
        <v>343</v>
      </c>
      <c r="K7" t="s">
        <v>343</v>
      </c>
      <c r="L7" s="37">
        <v>235</v>
      </c>
      <c r="M7" t="s">
        <v>60</v>
      </c>
      <c r="N7" t="s">
        <v>60</v>
      </c>
      <c r="O7" t="s">
        <v>342</v>
      </c>
      <c r="P7" t="s">
        <v>347</v>
      </c>
      <c r="Q7" t="s">
        <v>347</v>
      </c>
      <c r="R7" t="s">
        <v>43</v>
      </c>
      <c r="S7" t="s">
        <v>348</v>
      </c>
      <c r="T7" t="s">
        <v>245</v>
      </c>
      <c r="U7" t="str">
        <f t="shared" si="0"/>
        <v>F5.1X235</v>
      </c>
      <c r="V7" t="str">
        <f t="shared" si="1"/>
        <v>elegansXgraellsii</v>
      </c>
      <c r="W7" t="str">
        <f t="shared" si="2"/>
        <v>Heterospecifics-elegansXgraellsii-LouroXLanzada</v>
      </c>
      <c r="X7">
        <v>3</v>
      </c>
      <c r="Y7">
        <v>1</v>
      </c>
      <c r="Z7">
        <v>164</v>
      </c>
      <c r="AA7">
        <v>54</v>
      </c>
      <c r="AB7">
        <v>0</v>
      </c>
      <c r="AC7">
        <v>0</v>
      </c>
      <c r="AD7">
        <v>0</v>
      </c>
      <c r="AE7">
        <v>0</v>
      </c>
      <c r="AF7">
        <v>164</v>
      </c>
      <c r="AG7">
        <v>54</v>
      </c>
      <c r="AH7">
        <v>0.752</v>
      </c>
      <c r="AI7">
        <v>218</v>
      </c>
      <c r="AJ7">
        <v>72.667000000000002</v>
      </c>
    </row>
    <row r="8" spans="1:36" x14ac:dyDescent="0.25">
      <c r="A8">
        <v>7</v>
      </c>
      <c r="B8" t="s">
        <v>244</v>
      </c>
      <c r="C8">
        <v>2001</v>
      </c>
      <c r="D8" t="s">
        <v>38</v>
      </c>
      <c r="E8" t="s">
        <v>701</v>
      </c>
      <c r="F8" s="37" t="s">
        <v>352</v>
      </c>
      <c r="G8" t="s">
        <v>39</v>
      </c>
      <c r="H8" t="s">
        <v>39</v>
      </c>
      <c r="I8" t="s">
        <v>342</v>
      </c>
      <c r="J8" t="s">
        <v>343</v>
      </c>
      <c r="K8" t="s">
        <v>343</v>
      </c>
      <c r="L8" s="37">
        <v>237</v>
      </c>
      <c r="M8" t="s">
        <v>60</v>
      </c>
      <c r="N8" t="s">
        <v>60</v>
      </c>
      <c r="O8" t="s">
        <v>342</v>
      </c>
      <c r="P8" t="s">
        <v>347</v>
      </c>
      <c r="Q8" t="s">
        <v>347</v>
      </c>
      <c r="R8" t="s">
        <v>41</v>
      </c>
      <c r="S8" t="s">
        <v>178</v>
      </c>
      <c r="T8" t="s">
        <v>245</v>
      </c>
      <c r="U8" t="str">
        <f t="shared" si="0"/>
        <v>F8.2X237</v>
      </c>
      <c r="V8" t="str">
        <f t="shared" si="1"/>
        <v>elegansXgraellsii</v>
      </c>
      <c r="W8" t="str">
        <f t="shared" si="2"/>
        <v>Heterospecifics-elegansXgraellsii-LouroXLanzada</v>
      </c>
      <c r="X8">
        <v>2</v>
      </c>
      <c r="Y8">
        <v>0</v>
      </c>
      <c r="AH8" t="s">
        <v>6</v>
      </c>
      <c r="AJ8" t="s">
        <v>6</v>
      </c>
    </row>
    <row r="9" spans="1:36" x14ac:dyDescent="0.25">
      <c r="A9">
        <v>8</v>
      </c>
      <c r="B9" t="s">
        <v>244</v>
      </c>
      <c r="C9">
        <v>2001</v>
      </c>
      <c r="D9" t="s">
        <v>38</v>
      </c>
      <c r="E9" t="s">
        <v>701</v>
      </c>
      <c r="F9" s="37" t="s">
        <v>232</v>
      </c>
      <c r="G9" t="s">
        <v>39</v>
      </c>
      <c r="H9" t="s">
        <v>39</v>
      </c>
      <c r="I9" t="s">
        <v>342</v>
      </c>
      <c r="J9" t="s">
        <v>343</v>
      </c>
      <c r="K9" t="s">
        <v>343</v>
      </c>
      <c r="L9" s="37">
        <v>238</v>
      </c>
      <c r="M9" t="s">
        <v>60</v>
      </c>
      <c r="N9" t="s">
        <v>60</v>
      </c>
      <c r="O9" t="s">
        <v>342</v>
      </c>
      <c r="P9" t="s">
        <v>347</v>
      </c>
      <c r="Q9" t="s">
        <v>347</v>
      </c>
      <c r="R9" t="s">
        <v>41</v>
      </c>
      <c r="S9" t="s">
        <v>178</v>
      </c>
      <c r="T9" t="s">
        <v>245</v>
      </c>
      <c r="U9" t="str">
        <f t="shared" si="0"/>
        <v>D.2X238</v>
      </c>
      <c r="V9" t="str">
        <f t="shared" si="1"/>
        <v>elegansXgraellsii</v>
      </c>
      <c r="W9" t="str">
        <f t="shared" si="2"/>
        <v>Heterospecifics-elegansXgraellsii-LouroXLanzada</v>
      </c>
      <c r="X9">
        <v>2</v>
      </c>
      <c r="Y9">
        <v>0</v>
      </c>
      <c r="AH9" t="s">
        <v>6</v>
      </c>
      <c r="AJ9" t="s">
        <v>6</v>
      </c>
    </row>
    <row r="10" spans="1:36" x14ac:dyDescent="0.25">
      <c r="A10">
        <v>9</v>
      </c>
      <c r="B10" t="s">
        <v>244</v>
      </c>
      <c r="C10">
        <v>2001</v>
      </c>
      <c r="D10" t="s">
        <v>38</v>
      </c>
      <c r="E10" t="s">
        <v>701</v>
      </c>
      <c r="F10" s="37" t="s">
        <v>353</v>
      </c>
      <c r="G10" t="s">
        <v>39</v>
      </c>
      <c r="H10" t="s">
        <v>39</v>
      </c>
      <c r="I10" t="s">
        <v>342</v>
      </c>
      <c r="J10" t="s">
        <v>343</v>
      </c>
      <c r="K10" t="s">
        <v>343</v>
      </c>
      <c r="L10" s="37">
        <v>31</v>
      </c>
      <c r="M10" t="s">
        <v>60</v>
      </c>
      <c r="N10" t="s">
        <v>60</v>
      </c>
      <c r="O10" t="s">
        <v>342</v>
      </c>
      <c r="P10" t="s">
        <v>347</v>
      </c>
      <c r="Q10" t="s">
        <v>347</v>
      </c>
      <c r="R10" t="s">
        <v>41</v>
      </c>
      <c r="S10" t="s">
        <v>178</v>
      </c>
      <c r="T10" t="s">
        <v>245</v>
      </c>
      <c r="U10" t="str">
        <f t="shared" si="0"/>
        <v>L.39X31</v>
      </c>
      <c r="V10" t="str">
        <f t="shared" si="1"/>
        <v>elegansXgraellsii</v>
      </c>
      <c r="W10" t="str">
        <f t="shared" si="2"/>
        <v>Heterospecifics-elegansXgraellsii-LouroXLanzada</v>
      </c>
      <c r="X10">
        <v>3</v>
      </c>
      <c r="Y10">
        <v>0</v>
      </c>
      <c r="AH10" t="s">
        <v>6</v>
      </c>
      <c r="AJ10" t="s">
        <v>6</v>
      </c>
    </row>
    <row r="11" spans="1:36" x14ac:dyDescent="0.25">
      <c r="A11">
        <v>10</v>
      </c>
      <c r="B11" t="s">
        <v>244</v>
      </c>
      <c r="C11">
        <v>2001</v>
      </c>
      <c r="D11" t="s">
        <v>38</v>
      </c>
      <c r="E11" t="s">
        <v>701</v>
      </c>
      <c r="F11" s="37" t="s">
        <v>355</v>
      </c>
      <c r="G11" t="s">
        <v>39</v>
      </c>
      <c r="H11" t="s">
        <v>39</v>
      </c>
      <c r="I11" t="s">
        <v>342</v>
      </c>
      <c r="J11" t="s">
        <v>343</v>
      </c>
      <c r="K11" t="s">
        <v>343</v>
      </c>
      <c r="L11" s="37">
        <v>3</v>
      </c>
      <c r="M11" t="s">
        <v>60</v>
      </c>
      <c r="N11" t="s">
        <v>60</v>
      </c>
      <c r="O11" t="s">
        <v>40</v>
      </c>
      <c r="P11" t="s">
        <v>354</v>
      </c>
      <c r="Q11" t="s">
        <v>354</v>
      </c>
      <c r="R11" t="s">
        <v>43</v>
      </c>
      <c r="S11" t="s">
        <v>348</v>
      </c>
      <c r="T11" t="s">
        <v>245</v>
      </c>
      <c r="U11" t="str">
        <f t="shared" si="0"/>
        <v>J.1X3</v>
      </c>
      <c r="V11" t="str">
        <f t="shared" si="1"/>
        <v>elegansXgraellsii</v>
      </c>
      <c r="W11" t="str">
        <f t="shared" si="2"/>
        <v>Heterospecifics-elegansXgraellsii-LouroXCenteans</v>
      </c>
      <c r="X11">
        <v>3</v>
      </c>
      <c r="Y11">
        <v>2</v>
      </c>
      <c r="Z11">
        <v>247</v>
      </c>
      <c r="AA11">
        <v>98</v>
      </c>
      <c r="AB11">
        <v>176</v>
      </c>
      <c r="AC11">
        <v>120</v>
      </c>
      <c r="AD11">
        <v>0</v>
      </c>
      <c r="AE11">
        <v>0</v>
      </c>
      <c r="AF11">
        <v>423</v>
      </c>
      <c r="AG11">
        <v>218</v>
      </c>
      <c r="AH11">
        <v>0.66</v>
      </c>
      <c r="AI11">
        <v>641</v>
      </c>
      <c r="AJ11">
        <v>213.667</v>
      </c>
    </row>
    <row r="12" spans="1:36" x14ac:dyDescent="0.25">
      <c r="A12">
        <v>11</v>
      </c>
      <c r="B12" t="s">
        <v>244</v>
      </c>
      <c r="C12">
        <v>2001</v>
      </c>
      <c r="D12" t="s">
        <v>38</v>
      </c>
      <c r="E12" t="s">
        <v>701</v>
      </c>
      <c r="F12" s="37" t="s">
        <v>356</v>
      </c>
      <c r="G12" t="s">
        <v>39</v>
      </c>
      <c r="H12" t="s">
        <v>39</v>
      </c>
      <c r="I12" t="s">
        <v>342</v>
      </c>
      <c r="J12" t="s">
        <v>343</v>
      </c>
      <c r="K12" t="s">
        <v>343</v>
      </c>
      <c r="L12" s="37">
        <v>41</v>
      </c>
      <c r="M12" t="s">
        <v>60</v>
      </c>
      <c r="N12" t="s">
        <v>60</v>
      </c>
      <c r="O12" t="s">
        <v>342</v>
      </c>
      <c r="P12" t="s">
        <v>347</v>
      </c>
      <c r="Q12" t="s">
        <v>347</v>
      </c>
      <c r="R12" t="s">
        <v>43</v>
      </c>
      <c r="S12" t="s">
        <v>348</v>
      </c>
      <c r="T12" t="s">
        <v>245</v>
      </c>
      <c r="U12" t="str">
        <f t="shared" si="0"/>
        <v>H.11X41</v>
      </c>
      <c r="V12" t="str">
        <f t="shared" si="1"/>
        <v>elegansXgraellsii</v>
      </c>
      <c r="W12" t="str">
        <f t="shared" si="2"/>
        <v>Heterospecifics-elegansXgraellsii-LouroXLanzada</v>
      </c>
      <c r="X12">
        <v>3</v>
      </c>
      <c r="Y12">
        <v>2</v>
      </c>
      <c r="Z12">
        <v>22</v>
      </c>
      <c r="AA12">
        <v>0</v>
      </c>
      <c r="AB12">
        <v>35</v>
      </c>
      <c r="AC12">
        <v>0</v>
      </c>
      <c r="AD12">
        <v>0</v>
      </c>
      <c r="AE12">
        <v>0</v>
      </c>
      <c r="AF12">
        <v>57</v>
      </c>
      <c r="AG12">
        <v>0</v>
      </c>
      <c r="AH12">
        <v>1</v>
      </c>
      <c r="AI12">
        <v>57</v>
      </c>
      <c r="AJ12">
        <v>19</v>
      </c>
    </row>
    <row r="13" spans="1:36" x14ac:dyDescent="0.25">
      <c r="A13">
        <v>12</v>
      </c>
      <c r="B13" t="s">
        <v>244</v>
      </c>
      <c r="C13">
        <v>2001</v>
      </c>
      <c r="D13" t="s">
        <v>38</v>
      </c>
      <c r="E13" t="s">
        <v>701</v>
      </c>
      <c r="F13" s="37" t="s">
        <v>185</v>
      </c>
      <c r="G13" t="s">
        <v>39</v>
      </c>
      <c r="H13" t="s">
        <v>39</v>
      </c>
      <c r="I13" t="s">
        <v>342</v>
      </c>
      <c r="J13" t="s">
        <v>343</v>
      </c>
      <c r="K13" t="s">
        <v>343</v>
      </c>
      <c r="L13" s="37">
        <v>43</v>
      </c>
      <c r="M13" t="s">
        <v>60</v>
      </c>
      <c r="N13" t="s">
        <v>60</v>
      </c>
      <c r="O13" t="s">
        <v>342</v>
      </c>
      <c r="P13" t="s">
        <v>347</v>
      </c>
      <c r="Q13" t="s">
        <v>347</v>
      </c>
      <c r="R13" t="s">
        <v>41</v>
      </c>
      <c r="S13" t="s">
        <v>348</v>
      </c>
      <c r="T13" t="s">
        <v>245</v>
      </c>
      <c r="U13" t="str">
        <f t="shared" si="0"/>
        <v>B.10X43</v>
      </c>
      <c r="V13" t="str">
        <f t="shared" si="1"/>
        <v>elegansXgraellsii</v>
      </c>
      <c r="W13" t="str">
        <f t="shared" si="2"/>
        <v>Heterospecifics-elegansXgraellsii-LouroXLanzada</v>
      </c>
      <c r="X13">
        <v>3</v>
      </c>
      <c r="Y13">
        <v>3</v>
      </c>
      <c r="Z13">
        <v>296</v>
      </c>
      <c r="AA13">
        <v>26</v>
      </c>
      <c r="AB13">
        <v>111</v>
      </c>
      <c r="AC13">
        <v>24</v>
      </c>
      <c r="AD13">
        <v>235</v>
      </c>
      <c r="AE13">
        <v>47</v>
      </c>
      <c r="AF13">
        <v>642</v>
      </c>
      <c r="AG13">
        <v>97</v>
      </c>
      <c r="AH13">
        <v>0.86899999999999999</v>
      </c>
      <c r="AI13">
        <v>739</v>
      </c>
      <c r="AJ13">
        <v>246.333</v>
      </c>
    </row>
    <row r="14" spans="1:36" x14ac:dyDescent="0.25">
      <c r="A14">
        <v>13</v>
      </c>
      <c r="B14" t="s">
        <v>244</v>
      </c>
      <c r="C14">
        <v>2001</v>
      </c>
      <c r="D14" t="s">
        <v>38</v>
      </c>
      <c r="E14" t="s">
        <v>701</v>
      </c>
      <c r="F14" s="37" t="s">
        <v>357</v>
      </c>
      <c r="G14" t="s">
        <v>39</v>
      </c>
      <c r="H14" t="s">
        <v>39</v>
      </c>
      <c r="I14" t="s">
        <v>342</v>
      </c>
      <c r="J14" t="s">
        <v>343</v>
      </c>
      <c r="K14" t="s">
        <v>343</v>
      </c>
      <c r="L14" s="37">
        <v>46</v>
      </c>
      <c r="M14" t="s">
        <v>60</v>
      </c>
      <c r="N14" t="s">
        <v>60</v>
      </c>
      <c r="O14" t="s">
        <v>342</v>
      </c>
      <c r="P14" t="s">
        <v>347</v>
      </c>
      <c r="Q14" t="s">
        <v>347</v>
      </c>
      <c r="R14" t="s">
        <v>41</v>
      </c>
      <c r="S14" t="s">
        <v>348</v>
      </c>
      <c r="T14" t="s">
        <v>245</v>
      </c>
      <c r="U14" t="str">
        <f t="shared" si="0"/>
        <v>H.14X46</v>
      </c>
      <c r="V14" t="str">
        <f t="shared" si="1"/>
        <v>elegansXgraellsii</v>
      </c>
      <c r="W14" t="str">
        <f t="shared" si="2"/>
        <v>Heterospecifics-elegansXgraellsii-LouroXLanzada</v>
      </c>
      <c r="X14">
        <v>3</v>
      </c>
      <c r="Y14">
        <v>2</v>
      </c>
      <c r="Z14">
        <v>164</v>
      </c>
      <c r="AA14">
        <v>6</v>
      </c>
      <c r="AB14">
        <v>118</v>
      </c>
      <c r="AC14">
        <v>14</v>
      </c>
      <c r="AD14">
        <v>0</v>
      </c>
      <c r="AE14">
        <v>0</v>
      </c>
      <c r="AF14">
        <v>282</v>
      </c>
      <c r="AG14">
        <v>20</v>
      </c>
      <c r="AH14">
        <v>0.93400000000000005</v>
      </c>
      <c r="AI14">
        <v>302</v>
      </c>
      <c r="AJ14">
        <v>100.667</v>
      </c>
    </row>
    <row r="15" spans="1:36" x14ac:dyDescent="0.25">
      <c r="A15">
        <v>14</v>
      </c>
      <c r="B15" t="s">
        <v>244</v>
      </c>
      <c r="C15">
        <v>2001</v>
      </c>
      <c r="D15" t="s">
        <v>38</v>
      </c>
      <c r="E15" t="s">
        <v>701</v>
      </c>
      <c r="F15" s="37" t="s">
        <v>358</v>
      </c>
      <c r="G15" t="s">
        <v>39</v>
      </c>
      <c r="H15" t="s">
        <v>39</v>
      </c>
      <c r="I15" t="s">
        <v>342</v>
      </c>
      <c r="J15" t="s">
        <v>343</v>
      </c>
      <c r="K15" t="s">
        <v>343</v>
      </c>
      <c r="L15" s="37">
        <v>47</v>
      </c>
      <c r="M15" t="s">
        <v>60</v>
      </c>
      <c r="N15" t="s">
        <v>60</v>
      </c>
      <c r="O15" t="s">
        <v>342</v>
      </c>
      <c r="P15" t="s">
        <v>347</v>
      </c>
      <c r="Q15" t="s">
        <v>347</v>
      </c>
      <c r="R15" t="s">
        <v>41</v>
      </c>
      <c r="S15" t="s">
        <v>348</v>
      </c>
      <c r="T15" t="s">
        <v>245</v>
      </c>
      <c r="U15" t="str">
        <f t="shared" si="0"/>
        <v>J.49X47</v>
      </c>
      <c r="V15" t="str">
        <f t="shared" si="1"/>
        <v>elegansXgraellsii</v>
      </c>
      <c r="W15" t="str">
        <f t="shared" si="2"/>
        <v>Heterospecifics-elegansXgraellsii-LouroXLanzada</v>
      </c>
      <c r="X15">
        <v>3</v>
      </c>
      <c r="Y15">
        <v>3</v>
      </c>
      <c r="Z15">
        <v>8</v>
      </c>
      <c r="AA15">
        <v>0</v>
      </c>
      <c r="AB15">
        <v>6</v>
      </c>
      <c r="AC15">
        <v>17</v>
      </c>
      <c r="AD15">
        <v>36</v>
      </c>
      <c r="AE15">
        <v>20</v>
      </c>
      <c r="AF15">
        <v>50</v>
      </c>
      <c r="AG15">
        <v>37</v>
      </c>
      <c r="AH15">
        <v>0.57499999999999996</v>
      </c>
      <c r="AI15">
        <v>87</v>
      </c>
      <c r="AJ15">
        <v>29</v>
      </c>
    </row>
    <row r="16" spans="1:36" x14ac:dyDescent="0.25">
      <c r="A16">
        <v>15</v>
      </c>
      <c r="B16" t="s">
        <v>244</v>
      </c>
      <c r="C16">
        <v>2001</v>
      </c>
      <c r="D16" t="s">
        <v>38</v>
      </c>
      <c r="E16" t="s">
        <v>701</v>
      </c>
      <c r="F16" s="37" t="s">
        <v>355</v>
      </c>
      <c r="G16" t="s">
        <v>39</v>
      </c>
      <c r="H16" t="s">
        <v>39</v>
      </c>
      <c r="I16" t="s">
        <v>342</v>
      </c>
      <c r="J16" t="s">
        <v>343</v>
      </c>
      <c r="K16" t="s">
        <v>343</v>
      </c>
      <c r="L16" s="37">
        <v>5</v>
      </c>
      <c r="M16" t="s">
        <v>60</v>
      </c>
      <c r="N16" t="s">
        <v>60</v>
      </c>
      <c r="O16" t="s">
        <v>40</v>
      </c>
      <c r="P16" t="s">
        <v>354</v>
      </c>
      <c r="Q16" t="s">
        <v>354</v>
      </c>
      <c r="R16" t="s">
        <v>41</v>
      </c>
      <c r="S16" t="s">
        <v>348</v>
      </c>
      <c r="T16" t="s">
        <v>245</v>
      </c>
      <c r="U16" t="str">
        <f t="shared" si="0"/>
        <v>J.1X5</v>
      </c>
      <c r="V16" t="str">
        <f t="shared" si="1"/>
        <v>elegansXgraellsii</v>
      </c>
      <c r="W16" t="str">
        <f t="shared" si="2"/>
        <v>Heterospecifics-elegansXgraellsii-LouroXCenteans</v>
      </c>
      <c r="X16">
        <v>3</v>
      </c>
      <c r="Y16">
        <v>2</v>
      </c>
      <c r="Z16">
        <v>109</v>
      </c>
      <c r="AA16">
        <v>45</v>
      </c>
      <c r="AB16">
        <v>128</v>
      </c>
      <c r="AC16">
        <v>55</v>
      </c>
      <c r="AD16">
        <v>0</v>
      </c>
      <c r="AE16">
        <v>0</v>
      </c>
      <c r="AF16">
        <v>237</v>
      </c>
      <c r="AG16">
        <v>100</v>
      </c>
      <c r="AH16">
        <v>0.70299999999999996</v>
      </c>
      <c r="AI16">
        <v>337</v>
      </c>
      <c r="AJ16">
        <v>112.333</v>
      </c>
    </row>
    <row r="17" spans="1:36" x14ac:dyDescent="0.25">
      <c r="A17">
        <v>16</v>
      </c>
      <c r="B17" t="s">
        <v>244</v>
      </c>
      <c r="C17">
        <v>2001</v>
      </c>
      <c r="D17" t="s">
        <v>38</v>
      </c>
      <c r="E17" t="s">
        <v>701</v>
      </c>
      <c r="F17" s="37" t="s">
        <v>360</v>
      </c>
      <c r="G17" t="s">
        <v>39</v>
      </c>
      <c r="H17" t="s">
        <v>39</v>
      </c>
      <c r="I17" t="s">
        <v>342</v>
      </c>
      <c r="J17" t="s">
        <v>343</v>
      </c>
      <c r="K17" t="s">
        <v>343</v>
      </c>
      <c r="L17" s="37">
        <v>75</v>
      </c>
      <c r="M17" t="s">
        <v>60</v>
      </c>
      <c r="N17" t="s">
        <v>60</v>
      </c>
      <c r="O17" t="s">
        <v>40</v>
      </c>
      <c r="P17" t="s">
        <v>359</v>
      </c>
      <c r="Q17" t="s">
        <v>359</v>
      </c>
      <c r="R17" t="s">
        <v>48</v>
      </c>
      <c r="S17" t="s">
        <v>178</v>
      </c>
      <c r="T17" t="s">
        <v>245</v>
      </c>
      <c r="U17" t="str">
        <f t="shared" si="0"/>
        <v>G.23X75</v>
      </c>
      <c r="V17" t="str">
        <f t="shared" si="1"/>
        <v>elegansXgraellsii</v>
      </c>
      <c r="W17" t="str">
        <f t="shared" si="2"/>
        <v>Heterospecifics-elegansXgraellsii-LouroXCuvi</v>
      </c>
      <c r="X17">
        <v>3</v>
      </c>
      <c r="Y17">
        <v>0</v>
      </c>
      <c r="AH17" t="s">
        <v>6</v>
      </c>
      <c r="AJ17" t="s">
        <v>6</v>
      </c>
    </row>
    <row r="18" spans="1:36" x14ac:dyDescent="0.25">
      <c r="A18">
        <v>17</v>
      </c>
      <c r="B18" t="s">
        <v>244</v>
      </c>
      <c r="C18">
        <v>2001</v>
      </c>
      <c r="D18" t="s">
        <v>38</v>
      </c>
      <c r="E18" t="s">
        <v>701</v>
      </c>
      <c r="F18" s="37">
        <v>50</v>
      </c>
      <c r="G18" t="s">
        <v>39</v>
      </c>
      <c r="H18" t="s">
        <v>39</v>
      </c>
      <c r="I18" t="s">
        <v>342</v>
      </c>
      <c r="J18" t="s">
        <v>343</v>
      </c>
      <c r="K18" t="s">
        <v>343</v>
      </c>
      <c r="L18" s="37" t="s">
        <v>361</v>
      </c>
      <c r="M18" t="s">
        <v>60</v>
      </c>
      <c r="N18" t="s">
        <v>60</v>
      </c>
      <c r="O18" t="s">
        <v>342</v>
      </c>
      <c r="P18" t="s">
        <v>345</v>
      </c>
      <c r="Q18" t="s">
        <v>345</v>
      </c>
      <c r="R18" t="s">
        <v>41</v>
      </c>
      <c r="S18" t="s">
        <v>348</v>
      </c>
      <c r="T18" t="s">
        <v>245</v>
      </c>
      <c r="U18" t="str">
        <f t="shared" si="0"/>
        <v>50X90I</v>
      </c>
      <c r="V18" t="str">
        <f t="shared" si="1"/>
        <v>elegansXgraellsii</v>
      </c>
      <c r="W18" t="str">
        <f t="shared" si="2"/>
        <v>Heterospecifics-elegansXgraellsii-LouroXCorrubedo</v>
      </c>
      <c r="X18">
        <v>3</v>
      </c>
      <c r="Y18">
        <v>2</v>
      </c>
      <c r="Z18">
        <v>0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</v>
      </c>
      <c r="AH18">
        <v>0</v>
      </c>
      <c r="AI18">
        <v>4</v>
      </c>
      <c r="AJ18">
        <v>1.333</v>
      </c>
    </row>
    <row r="19" spans="1:36" x14ac:dyDescent="0.25">
      <c r="A19">
        <v>18</v>
      </c>
      <c r="B19" t="s">
        <v>244</v>
      </c>
      <c r="C19">
        <v>2001</v>
      </c>
      <c r="D19" t="s">
        <v>38</v>
      </c>
      <c r="E19" t="s">
        <v>701</v>
      </c>
      <c r="F19" s="37" t="s">
        <v>362</v>
      </c>
      <c r="G19" t="s">
        <v>39</v>
      </c>
      <c r="H19" t="s">
        <v>39</v>
      </c>
      <c r="I19" t="s">
        <v>342</v>
      </c>
      <c r="J19" t="s">
        <v>343</v>
      </c>
      <c r="K19" t="s">
        <v>343</v>
      </c>
      <c r="L19" s="37" t="s">
        <v>361</v>
      </c>
      <c r="M19" t="s">
        <v>60</v>
      </c>
      <c r="N19" t="s">
        <v>60</v>
      </c>
      <c r="O19" t="s">
        <v>40</v>
      </c>
      <c r="P19" t="s">
        <v>354</v>
      </c>
      <c r="Q19" t="s">
        <v>354</v>
      </c>
      <c r="R19" t="s">
        <v>41</v>
      </c>
      <c r="S19" t="s">
        <v>178</v>
      </c>
      <c r="T19" t="s">
        <v>245</v>
      </c>
      <c r="U19" t="str">
        <f t="shared" si="0"/>
        <v>J.3X90I</v>
      </c>
      <c r="V19" t="str">
        <f t="shared" si="1"/>
        <v>elegansXgraellsii</v>
      </c>
      <c r="W19" t="str">
        <f t="shared" si="2"/>
        <v>Heterospecifics-elegansXgraellsii-LouroXCenteans</v>
      </c>
      <c r="X19">
        <v>1</v>
      </c>
      <c r="Y19">
        <v>0</v>
      </c>
      <c r="AH19" t="s">
        <v>6</v>
      </c>
      <c r="AJ19" t="s">
        <v>6</v>
      </c>
    </row>
    <row r="20" spans="1:36" x14ac:dyDescent="0.25">
      <c r="A20">
        <v>19</v>
      </c>
      <c r="B20" t="s">
        <v>244</v>
      </c>
      <c r="C20">
        <v>2001</v>
      </c>
      <c r="D20" t="s">
        <v>38</v>
      </c>
      <c r="E20" t="s">
        <v>701</v>
      </c>
      <c r="F20" s="37">
        <v>51</v>
      </c>
      <c r="G20" t="s">
        <v>39</v>
      </c>
      <c r="H20" t="s">
        <v>39</v>
      </c>
      <c r="I20" t="s">
        <v>342</v>
      </c>
      <c r="J20" t="s">
        <v>343</v>
      </c>
      <c r="K20" t="s">
        <v>343</v>
      </c>
      <c r="L20" s="37" t="s">
        <v>363</v>
      </c>
      <c r="M20" t="s">
        <v>60</v>
      </c>
      <c r="N20" t="s">
        <v>60</v>
      </c>
      <c r="O20" t="s">
        <v>342</v>
      </c>
      <c r="P20" t="s">
        <v>345</v>
      </c>
      <c r="Q20" t="s">
        <v>345</v>
      </c>
      <c r="R20" t="s">
        <v>41</v>
      </c>
      <c r="S20" t="s">
        <v>348</v>
      </c>
      <c r="T20" t="s">
        <v>245</v>
      </c>
      <c r="U20" t="str">
        <f t="shared" si="0"/>
        <v>51X96I</v>
      </c>
      <c r="V20" t="str">
        <f t="shared" si="1"/>
        <v>elegansXgraellsii</v>
      </c>
      <c r="W20" t="str">
        <f t="shared" si="2"/>
        <v>Heterospecifics-elegansXgraellsii-LouroXCorrubedo</v>
      </c>
      <c r="X20">
        <v>3</v>
      </c>
      <c r="Y20">
        <v>3</v>
      </c>
      <c r="Z20">
        <v>208</v>
      </c>
      <c r="AA20">
        <v>34</v>
      </c>
      <c r="AB20">
        <v>91</v>
      </c>
      <c r="AC20">
        <v>23</v>
      </c>
      <c r="AD20">
        <v>106</v>
      </c>
      <c r="AE20">
        <v>40</v>
      </c>
      <c r="AF20">
        <v>405</v>
      </c>
      <c r="AG20">
        <v>97</v>
      </c>
      <c r="AH20">
        <v>0.80700000000000005</v>
      </c>
      <c r="AI20">
        <v>502</v>
      </c>
      <c r="AJ20">
        <v>167.333</v>
      </c>
    </row>
    <row r="21" spans="1:36" x14ac:dyDescent="0.25">
      <c r="A21">
        <v>20</v>
      </c>
      <c r="B21" t="s">
        <v>244</v>
      </c>
      <c r="C21">
        <v>2000</v>
      </c>
      <c r="D21" t="s">
        <v>38</v>
      </c>
      <c r="E21" t="s">
        <v>700</v>
      </c>
      <c r="F21" s="37">
        <v>34</v>
      </c>
      <c r="G21" t="s">
        <v>60</v>
      </c>
      <c r="H21" t="s">
        <v>60</v>
      </c>
      <c r="I21" t="s">
        <v>342</v>
      </c>
      <c r="J21" t="s">
        <v>347</v>
      </c>
      <c r="K21" t="s">
        <v>347</v>
      </c>
      <c r="L21" s="37" t="s">
        <v>365</v>
      </c>
      <c r="M21" t="s">
        <v>60</v>
      </c>
      <c r="N21" t="s">
        <v>60</v>
      </c>
      <c r="O21" t="s">
        <v>342</v>
      </c>
      <c r="P21" t="s">
        <v>347</v>
      </c>
      <c r="Q21" t="s">
        <v>347</v>
      </c>
      <c r="R21" t="s">
        <v>41</v>
      </c>
      <c r="S21" t="s">
        <v>44</v>
      </c>
      <c r="T21" t="s">
        <v>249</v>
      </c>
      <c r="U21" t="str">
        <f t="shared" si="0"/>
        <v>34XA49</v>
      </c>
      <c r="V21" t="str">
        <f t="shared" si="1"/>
        <v>graellsiiXgraellsii</v>
      </c>
      <c r="W21" t="str">
        <f t="shared" si="2"/>
        <v>Conspecifics-graellsiiXgraellsii-LanzadaXLanzada</v>
      </c>
      <c r="X21">
        <v>3</v>
      </c>
      <c r="Y21">
        <v>1</v>
      </c>
      <c r="Z21">
        <v>26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26</v>
      </c>
      <c r="AG21">
        <v>3</v>
      </c>
      <c r="AH21">
        <v>0.89700000000000002</v>
      </c>
      <c r="AI21">
        <v>29</v>
      </c>
      <c r="AJ21">
        <v>9.6669999999999998</v>
      </c>
    </row>
    <row r="22" spans="1:36" x14ac:dyDescent="0.25">
      <c r="A22">
        <v>21</v>
      </c>
      <c r="B22" t="s">
        <v>244</v>
      </c>
      <c r="C22">
        <v>2000</v>
      </c>
      <c r="D22" t="s">
        <v>38</v>
      </c>
      <c r="E22" t="s">
        <v>700</v>
      </c>
      <c r="F22" s="37">
        <v>22</v>
      </c>
      <c r="G22" t="s">
        <v>60</v>
      </c>
      <c r="H22" t="s">
        <v>60</v>
      </c>
      <c r="I22" t="s">
        <v>342</v>
      </c>
      <c r="J22" t="s">
        <v>347</v>
      </c>
      <c r="K22" t="s">
        <v>347</v>
      </c>
      <c r="L22" s="37" t="s">
        <v>366</v>
      </c>
      <c r="M22" t="s">
        <v>60</v>
      </c>
      <c r="N22" t="s">
        <v>60</v>
      </c>
      <c r="O22" t="s">
        <v>342</v>
      </c>
      <c r="P22" t="s">
        <v>347</v>
      </c>
      <c r="Q22" t="s">
        <v>347</v>
      </c>
      <c r="R22" t="s">
        <v>41</v>
      </c>
      <c r="S22" t="s">
        <v>44</v>
      </c>
      <c r="T22" t="s">
        <v>249</v>
      </c>
      <c r="U22" t="str">
        <f t="shared" si="0"/>
        <v>22XA50</v>
      </c>
      <c r="V22" t="str">
        <f t="shared" si="1"/>
        <v>graellsiiXgraellsii</v>
      </c>
      <c r="W22" t="str">
        <f t="shared" si="2"/>
        <v>Conspecifics-graellsiiXgraellsii-LanzadaXLanzada</v>
      </c>
      <c r="X22">
        <v>3</v>
      </c>
      <c r="Y22">
        <v>3</v>
      </c>
      <c r="Z22">
        <v>193</v>
      </c>
      <c r="AA22">
        <v>5</v>
      </c>
      <c r="AB22">
        <v>163</v>
      </c>
      <c r="AC22">
        <v>3</v>
      </c>
      <c r="AD22">
        <v>16</v>
      </c>
      <c r="AE22">
        <v>2</v>
      </c>
      <c r="AF22">
        <v>372</v>
      </c>
      <c r="AG22">
        <v>10</v>
      </c>
      <c r="AH22">
        <v>0.97399999999999998</v>
      </c>
      <c r="AI22">
        <v>382</v>
      </c>
      <c r="AJ22">
        <v>127.333</v>
      </c>
    </row>
    <row r="23" spans="1:36" x14ac:dyDescent="0.25">
      <c r="A23">
        <v>22</v>
      </c>
      <c r="B23" t="s">
        <v>244</v>
      </c>
      <c r="C23">
        <v>2000</v>
      </c>
      <c r="D23" t="s">
        <v>38</v>
      </c>
      <c r="E23" t="s">
        <v>700</v>
      </c>
      <c r="F23" s="37">
        <v>35</v>
      </c>
      <c r="G23" t="s">
        <v>60</v>
      </c>
      <c r="H23" t="s">
        <v>60</v>
      </c>
      <c r="I23" t="s">
        <v>342</v>
      </c>
      <c r="J23" t="s">
        <v>347</v>
      </c>
      <c r="K23" t="s">
        <v>347</v>
      </c>
      <c r="L23" s="37" t="s">
        <v>367</v>
      </c>
      <c r="M23" t="s">
        <v>60</v>
      </c>
      <c r="N23" t="s">
        <v>60</v>
      </c>
      <c r="O23" t="s">
        <v>342</v>
      </c>
      <c r="P23" t="s">
        <v>347</v>
      </c>
      <c r="Q23" t="s">
        <v>347</v>
      </c>
      <c r="R23" t="s">
        <v>41</v>
      </c>
      <c r="S23" t="s">
        <v>44</v>
      </c>
      <c r="T23" t="s">
        <v>249</v>
      </c>
      <c r="U23" t="str">
        <f t="shared" si="0"/>
        <v>35XA56</v>
      </c>
      <c r="V23" t="str">
        <f t="shared" si="1"/>
        <v>graellsiiXgraellsii</v>
      </c>
      <c r="W23" t="str">
        <f t="shared" si="2"/>
        <v>Conspecifics-graellsiiXgraellsii-LanzadaXLanzada</v>
      </c>
      <c r="X23">
        <v>3</v>
      </c>
      <c r="Y23">
        <v>3</v>
      </c>
      <c r="Z23">
        <v>377</v>
      </c>
      <c r="AA23">
        <v>44</v>
      </c>
      <c r="AB23">
        <v>67</v>
      </c>
      <c r="AC23">
        <v>22</v>
      </c>
      <c r="AD23">
        <v>269</v>
      </c>
      <c r="AE23">
        <v>17</v>
      </c>
      <c r="AF23">
        <v>713</v>
      </c>
      <c r="AG23">
        <v>83</v>
      </c>
      <c r="AH23">
        <v>0.89600000000000002</v>
      </c>
      <c r="AI23">
        <v>796</v>
      </c>
      <c r="AJ23">
        <v>265.33300000000003</v>
      </c>
    </row>
    <row r="24" spans="1:36" x14ac:dyDescent="0.25">
      <c r="A24">
        <v>23</v>
      </c>
      <c r="B24" t="s">
        <v>244</v>
      </c>
      <c r="C24">
        <v>2000</v>
      </c>
      <c r="D24" t="s">
        <v>38</v>
      </c>
      <c r="E24" t="s">
        <v>700</v>
      </c>
      <c r="F24" s="37">
        <v>61</v>
      </c>
      <c r="G24" t="s">
        <v>60</v>
      </c>
      <c r="H24" t="s">
        <v>60</v>
      </c>
      <c r="I24" t="s">
        <v>342</v>
      </c>
      <c r="J24" t="s">
        <v>347</v>
      </c>
      <c r="K24" t="s">
        <v>347</v>
      </c>
      <c r="L24" s="37" t="s">
        <v>368</v>
      </c>
      <c r="M24" t="s">
        <v>60</v>
      </c>
      <c r="N24" t="s">
        <v>60</v>
      </c>
      <c r="O24" t="s">
        <v>342</v>
      </c>
      <c r="P24" t="s">
        <v>347</v>
      </c>
      <c r="Q24" t="s">
        <v>347</v>
      </c>
      <c r="R24" t="s">
        <v>41</v>
      </c>
      <c r="S24" t="s">
        <v>44</v>
      </c>
      <c r="T24" t="s">
        <v>249</v>
      </c>
      <c r="U24" t="str">
        <f t="shared" si="0"/>
        <v>61XA57</v>
      </c>
      <c r="V24" t="str">
        <f t="shared" si="1"/>
        <v>graellsiiXgraellsii</v>
      </c>
      <c r="W24" t="str">
        <f t="shared" si="2"/>
        <v>Conspecifics-graellsiiXgraellsii-LanzadaXLanzada</v>
      </c>
      <c r="X24">
        <v>3</v>
      </c>
      <c r="Y24">
        <v>3</v>
      </c>
      <c r="Z24">
        <v>64</v>
      </c>
      <c r="AA24">
        <v>0</v>
      </c>
      <c r="AB24">
        <v>75</v>
      </c>
      <c r="AC24">
        <v>8</v>
      </c>
      <c r="AD24">
        <v>154</v>
      </c>
      <c r="AE24">
        <v>7</v>
      </c>
      <c r="AF24">
        <v>293</v>
      </c>
      <c r="AG24">
        <v>15</v>
      </c>
      <c r="AH24">
        <v>0.95099999999999996</v>
      </c>
      <c r="AI24">
        <v>308</v>
      </c>
      <c r="AJ24">
        <v>102.667</v>
      </c>
    </row>
    <row r="25" spans="1:36" x14ac:dyDescent="0.25">
      <c r="A25">
        <v>24</v>
      </c>
      <c r="B25" t="s">
        <v>244</v>
      </c>
      <c r="C25">
        <v>2001</v>
      </c>
      <c r="D25" t="s">
        <v>38</v>
      </c>
      <c r="E25" t="s">
        <v>701</v>
      </c>
      <c r="F25" s="37">
        <v>212</v>
      </c>
      <c r="G25" t="s">
        <v>60</v>
      </c>
      <c r="H25" t="s">
        <v>60</v>
      </c>
      <c r="I25" t="s">
        <v>342</v>
      </c>
      <c r="J25" t="s">
        <v>345</v>
      </c>
      <c r="K25" t="s">
        <v>345</v>
      </c>
      <c r="L25" s="37" t="s">
        <v>369</v>
      </c>
      <c r="M25" t="s">
        <v>39</v>
      </c>
      <c r="N25" t="s">
        <v>39</v>
      </c>
      <c r="O25" t="s">
        <v>342</v>
      </c>
      <c r="P25" t="s">
        <v>343</v>
      </c>
      <c r="Q25" t="s">
        <v>343</v>
      </c>
      <c r="R25" t="s">
        <v>41</v>
      </c>
      <c r="S25" t="s">
        <v>178</v>
      </c>
      <c r="T25" t="s">
        <v>246</v>
      </c>
      <c r="U25" t="str">
        <f t="shared" si="0"/>
        <v>212XR.85</v>
      </c>
      <c r="V25" t="str">
        <f t="shared" si="1"/>
        <v>graellsiiXelegans</v>
      </c>
      <c r="W25" t="str">
        <f t="shared" si="2"/>
        <v>Heterospecifics-graellsiiXelegans-CorrubedoXLouro</v>
      </c>
      <c r="X25">
        <v>3</v>
      </c>
      <c r="Y25">
        <v>3</v>
      </c>
      <c r="Z25">
        <v>306</v>
      </c>
      <c r="AA25">
        <v>52</v>
      </c>
      <c r="AB25">
        <v>7</v>
      </c>
      <c r="AC25">
        <v>1</v>
      </c>
      <c r="AD25">
        <v>19</v>
      </c>
      <c r="AE25">
        <v>13</v>
      </c>
      <c r="AF25">
        <v>332</v>
      </c>
      <c r="AG25">
        <v>66</v>
      </c>
      <c r="AH25">
        <v>0.83399999999999996</v>
      </c>
      <c r="AI25">
        <v>398</v>
      </c>
      <c r="AJ25">
        <v>132.667</v>
      </c>
    </row>
    <row r="26" spans="1:36" x14ac:dyDescent="0.25">
      <c r="A26">
        <v>25</v>
      </c>
      <c r="B26" t="s">
        <v>244</v>
      </c>
      <c r="C26">
        <v>2001</v>
      </c>
      <c r="D26" t="s">
        <v>38</v>
      </c>
      <c r="E26" t="s">
        <v>701</v>
      </c>
      <c r="F26" s="37">
        <v>211</v>
      </c>
      <c r="G26" t="s">
        <v>60</v>
      </c>
      <c r="H26" t="s">
        <v>60</v>
      </c>
      <c r="I26" t="s">
        <v>342</v>
      </c>
      <c r="J26" t="s">
        <v>345</v>
      </c>
      <c r="K26" t="s">
        <v>345</v>
      </c>
      <c r="L26" s="37" t="s">
        <v>370</v>
      </c>
      <c r="M26" t="s">
        <v>39</v>
      </c>
      <c r="N26" t="s">
        <v>39</v>
      </c>
      <c r="O26" t="s">
        <v>342</v>
      </c>
      <c r="P26" t="s">
        <v>343</v>
      </c>
      <c r="Q26" t="s">
        <v>343</v>
      </c>
      <c r="R26" t="s">
        <v>41</v>
      </c>
      <c r="S26" t="s">
        <v>178</v>
      </c>
      <c r="T26" t="s">
        <v>246</v>
      </c>
      <c r="U26" t="str">
        <f t="shared" si="0"/>
        <v>211XT9</v>
      </c>
      <c r="V26" t="str">
        <f t="shared" si="1"/>
        <v>graellsiiXelegans</v>
      </c>
      <c r="W26" t="str">
        <f t="shared" si="2"/>
        <v>Heterospecifics-graellsiiXelegans-CorrubedoXLouro</v>
      </c>
      <c r="X26">
        <v>3</v>
      </c>
      <c r="Y26">
        <v>3</v>
      </c>
      <c r="Z26">
        <v>267</v>
      </c>
      <c r="AA26">
        <v>72</v>
      </c>
      <c r="AB26">
        <v>53</v>
      </c>
      <c r="AC26">
        <v>14</v>
      </c>
      <c r="AD26">
        <v>3</v>
      </c>
      <c r="AE26">
        <v>2</v>
      </c>
      <c r="AF26">
        <v>323</v>
      </c>
      <c r="AG26">
        <v>88</v>
      </c>
      <c r="AH26">
        <v>0.78600000000000003</v>
      </c>
      <c r="AI26">
        <v>411</v>
      </c>
      <c r="AJ26">
        <v>137</v>
      </c>
    </row>
    <row r="27" spans="1:36" x14ac:dyDescent="0.25">
      <c r="A27">
        <v>26</v>
      </c>
      <c r="B27" t="s">
        <v>244</v>
      </c>
      <c r="C27">
        <v>2001</v>
      </c>
      <c r="D27" t="s">
        <v>46</v>
      </c>
      <c r="E27" t="s">
        <v>699</v>
      </c>
      <c r="F27" s="37" t="s">
        <v>374</v>
      </c>
      <c r="G27" t="s">
        <v>178</v>
      </c>
      <c r="H27" t="s">
        <v>676</v>
      </c>
      <c r="I27" t="s">
        <v>371</v>
      </c>
      <c r="J27" t="s">
        <v>689</v>
      </c>
      <c r="K27" t="s">
        <v>689</v>
      </c>
      <c r="L27" s="37" t="s">
        <v>373</v>
      </c>
      <c r="M27" t="s">
        <v>60</v>
      </c>
      <c r="N27" t="s">
        <v>60</v>
      </c>
      <c r="O27" t="s">
        <v>40</v>
      </c>
      <c r="P27" t="s">
        <v>359</v>
      </c>
      <c r="Q27" t="s">
        <v>706</v>
      </c>
      <c r="R27" t="s">
        <v>41</v>
      </c>
      <c r="S27" t="s">
        <v>178</v>
      </c>
      <c r="T27" t="s">
        <v>250</v>
      </c>
      <c r="U27" t="str">
        <f t="shared" si="0"/>
        <v>H.B.2XA163</v>
      </c>
      <c r="V27" t="str">
        <f t="shared" si="1"/>
        <v>hybridXgraellsii</v>
      </c>
      <c r="W27" t="str">
        <f t="shared" si="2"/>
        <v>Postzygotics-hybridXgraellsii-(H:LouroXCenteans)XSymGra</v>
      </c>
      <c r="X27">
        <v>3</v>
      </c>
      <c r="Y27">
        <v>3</v>
      </c>
      <c r="Z27">
        <v>131</v>
      </c>
      <c r="AA27">
        <v>201</v>
      </c>
      <c r="AB27">
        <v>312</v>
      </c>
      <c r="AC27">
        <v>17</v>
      </c>
      <c r="AD27">
        <v>240</v>
      </c>
      <c r="AE27">
        <v>11</v>
      </c>
      <c r="AF27">
        <v>683</v>
      </c>
      <c r="AG27">
        <v>229</v>
      </c>
      <c r="AH27">
        <v>0.749</v>
      </c>
      <c r="AI27">
        <v>912</v>
      </c>
      <c r="AJ27">
        <v>304</v>
      </c>
    </row>
    <row r="28" spans="1:36" x14ac:dyDescent="0.25">
      <c r="A28">
        <v>27</v>
      </c>
      <c r="B28" t="s">
        <v>244</v>
      </c>
      <c r="C28">
        <v>2001</v>
      </c>
      <c r="D28" t="s">
        <v>46</v>
      </c>
      <c r="E28" t="s">
        <v>699</v>
      </c>
      <c r="F28" s="37" t="s">
        <v>376</v>
      </c>
      <c r="G28" t="s">
        <v>178</v>
      </c>
      <c r="H28" t="s">
        <v>676</v>
      </c>
      <c r="I28" t="s">
        <v>371</v>
      </c>
      <c r="J28" t="s">
        <v>689</v>
      </c>
      <c r="K28" t="s">
        <v>689</v>
      </c>
      <c r="L28" s="37" t="s">
        <v>375</v>
      </c>
      <c r="M28" t="s">
        <v>60</v>
      </c>
      <c r="N28" t="s">
        <v>60</v>
      </c>
      <c r="O28" t="s">
        <v>40</v>
      </c>
      <c r="P28" t="s">
        <v>359</v>
      </c>
      <c r="Q28" t="s">
        <v>706</v>
      </c>
      <c r="R28" t="s">
        <v>41</v>
      </c>
      <c r="S28" t="s">
        <v>178</v>
      </c>
      <c r="T28" t="s">
        <v>250</v>
      </c>
      <c r="U28" t="str">
        <f t="shared" si="0"/>
        <v>H.A.4XA170</v>
      </c>
      <c r="V28" t="str">
        <f t="shared" si="1"/>
        <v>hybridXgraellsii</v>
      </c>
      <c r="W28" t="str">
        <f t="shared" si="2"/>
        <v>Postzygotics-hybridXgraellsii-(H:LouroXCenteans)XSymGra</v>
      </c>
      <c r="X28">
        <v>2</v>
      </c>
      <c r="Y28">
        <v>2</v>
      </c>
      <c r="Z28">
        <v>28</v>
      </c>
      <c r="AA28">
        <v>16</v>
      </c>
      <c r="AB28">
        <v>59</v>
      </c>
      <c r="AC28">
        <v>51</v>
      </c>
      <c r="AD28" t="s">
        <v>6</v>
      </c>
      <c r="AE28" t="s">
        <v>6</v>
      </c>
      <c r="AF28">
        <v>87</v>
      </c>
      <c r="AG28">
        <v>67</v>
      </c>
      <c r="AH28">
        <v>0.56499999999999995</v>
      </c>
      <c r="AI28">
        <v>154</v>
      </c>
      <c r="AJ28">
        <v>77</v>
      </c>
    </row>
    <row r="29" spans="1:36" x14ac:dyDescent="0.25">
      <c r="A29">
        <v>28</v>
      </c>
      <c r="B29" t="s">
        <v>244</v>
      </c>
      <c r="C29">
        <v>2001</v>
      </c>
      <c r="D29" t="s">
        <v>38</v>
      </c>
      <c r="E29" t="s">
        <v>700</v>
      </c>
      <c r="F29" s="37" t="s">
        <v>379</v>
      </c>
      <c r="G29" t="s">
        <v>39</v>
      </c>
      <c r="H29" t="s">
        <v>39</v>
      </c>
      <c r="I29" t="s">
        <v>342</v>
      </c>
      <c r="J29" t="s">
        <v>343</v>
      </c>
      <c r="K29" t="s">
        <v>343</v>
      </c>
      <c r="L29" s="37" t="s">
        <v>378</v>
      </c>
      <c r="M29" t="s">
        <v>39</v>
      </c>
      <c r="N29" t="s">
        <v>39</v>
      </c>
      <c r="O29" t="s">
        <v>342</v>
      </c>
      <c r="P29" t="s">
        <v>343</v>
      </c>
      <c r="Q29" t="s">
        <v>343</v>
      </c>
      <c r="R29" t="s">
        <v>43</v>
      </c>
      <c r="S29" t="s">
        <v>44</v>
      </c>
      <c r="T29" t="s">
        <v>249</v>
      </c>
      <c r="U29" t="str">
        <f t="shared" si="0"/>
        <v>D.17XE17</v>
      </c>
      <c r="V29" t="str">
        <f t="shared" si="1"/>
        <v>elegansXelegans</v>
      </c>
      <c r="W29" t="str">
        <f t="shared" si="2"/>
        <v>Conspecifics-elegansXelegans-LouroXLouro</v>
      </c>
      <c r="X29">
        <v>3</v>
      </c>
      <c r="Y29">
        <v>1</v>
      </c>
      <c r="Z29">
        <v>184</v>
      </c>
      <c r="AA29">
        <v>116</v>
      </c>
      <c r="AB29">
        <v>0</v>
      </c>
      <c r="AC29">
        <v>0</v>
      </c>
      <c r="AD29">
        <v>0</v>
      </c>
      <c r="AE29" t="s">
        <v>6</v>
      </c>
      <c r="AF29">
        <v>184</v>
      </c>
      <c r="AG29">
        <v>116</v>
      </c>
      <c r="AH29">
        <v>0.61299999999999999</v>
      </c>
      <c r="AI29">
        <v>300</v>
      </c>
      <c r="AJ29">
        <v>100</v>
      </c>
    </row>
    <row r="30" spans="1:36" x14ac:dyDescent="0.25">
      <c r="A30">
        <v>29</v>
      </c>
      <c r="B30" t="s">
        <v>244</v>
      </c>
      <c r="C30">
        <v>2001</v>
      </c>
      <c r="D30" t="s">
        <v>38</v>
      </c>
      <c r="E30" t="s">
        <v>700</v>
      </c>
      <c r="F30" s="37" t="s">
        <v>381</v>
      </c>
      <c r="G30" t="s">
        <v>39</v>
      </c>
      <c r="H30" t="s">
        <v>39</v>
      </c>
      <c r="I30" t="s">
        <v>342</v>
      </c>
      <c r="J30" t="s">
        <v>343</v>
      </c>
      <c r="K30" t="s">
        <v>343</v>
      </c>
      <c r="L30" s="37" t="s">
        <v>380</v>
      </c>
      <c r="M30" t="s">
        <v>39</v>
      </c>
      <c r="N30" t="s">
        <v>39</v>
      </c>
      <c r="O30" t="s">
        <v>342</v>
      </c>
      <c r="P30" t="s">
        <v>343</v>
      </c>
      <c r="Q30" t="s">
        <v>343</v>
      </c>
      <c r="R30" t="s">
        <v>43</v>
      </c>
      <c r="S30" t="s">
        <v>44</v>
      </c>
      <c r="T30" t="s">
        <v>249</v>
      </c>
      <c r="U30" t="str">
        <f t="shared" si="0"/>
        <v>J.38XF42</v>
      </c>
      <c r="V30" t="str">
        <f t="shared" si="1"/>
        <v>elegansXelegans</v>
      </c>
      <c r="W30" t="str">
        <f t="shared" si="2"/>
        <v>Conspecifics-elegansXelegans-LouroXLouro</v>
      </c>
      <c r="X30">
        <v>2</v>
      </c>
      <c r="Y30">
        <v>1</v>
      </c>
      <c r="Z30">
        <v>154</v>
      </c>
      <c r="AA30">
        <v>55</v>
      </c>
      <c r="AB30" t="s">
        <v>6</v>
      </c>
      <c r="AC30" t="s">
        <v>6</v>
      </c>
      <c r="AD30" t="s">
        <v>6</v>
      </c>
      <c r="AE30" t="s">
        <v>6</v>
      </c>
      <c r="AF30">
        <v>154</v>
      </c>
      <c r="AG30">
        <v>55</v>
      </c>
      <c r="AH30">
        <v>0.73699999999999999</v>
      </c>
      <c r="AI30">
        <v>209</v>
      </c>
      <c r="AJ30">
        <v>104.5</v>
      </c>
    </row>
    <row r="31" spans="1:36" x14ac:dyDescent="0.25">
      <c r="A31">
        <v>30</v>
      </c>
      <c r="B31" t="s">
        <v>244</v>
      </c>
      <c r="C31">
        <v>2001</v>
      </c>
      <c r="D31" t="s">
        <v>38</v>
      </c>
      <c r="E31" t="s">
        <v>700</v>
      </c>
      <c r="F31" s="37" t="s">
        <v>383</v>
      </c>
      <c r="G31" t="s">
        <v>39</v>
      </c>
      <c r="H31" t="s">
        <v>39</v>
      </c>
      <c r="I31" t="s">
        <v>342</v>
      </c>
      <c r="J31" t="s">
        <v>343</v>
      </c>
      <c r="K31" t="s">
        <v>343</v>
      </c>
      <c r="L31" s="37" t="s">
        <v>382</v>
      </c>
      <c r="M31" t="s">
        <v>39</v>
      </c>
      <c r="N31" t="s">
        <v>39</v>
      </c>
      <c r="O31" t="s">
        <v>342</v>
      </c>
      <c r="P31" t="s">
        <v>343</v>
      </c>
      <c r="Q31" t="s">
        <v>343</v>
      </c>
      <c r="R31" t="s">
        <v>43</v>
      </c>
      <c r="S31" t="s">
        <v>44</v>
      </c>
      <c r="T31" t="s">
        <v>249</v>
      </c>
      <c r="U31" t="str">
        <f t="shared" si="0"/>
        <v>J.39XH13</v>
      </c>
      <c r="V31" t="str">
        <f t="shared" si="1"/>
        <v>elegansXelegans</v>
      </c>
      <c r="W31" t="str">
        <f t="shared" si="2"/>
        <v>Conspecifics-elegansXelegans-LouroXLouro</v>
      </c>
      <c r="X31">
        <v>3</v>
      </c>
      <c r="Y31">
        <v>3</v>
      </c>
      <c r="Z31">
        <v>277</v>
      </c>
      <c r="AA31">
        <v>11</v>
      </c>
      <c r="AB31">
        <v>181</v>
      </c>
      <c r="AC31">
        <v>22</v>
      </c>
      <c r="AD31">
        <v>230</v>
      </c>
      <c r="AE31">
        <v>16</v>
      </c>
      <c r="AF31">
        <v>688</v>
      </c>
      <c r="AG31">
        <v>49</v>
      </c>
      <c r="AH31">
        <v>0.93400000000000005</v>
      </c>
      <c r="AI31">
        <v>737</v>
      </c>
      <c r="AJ31">
        <v>245.667</v>
      </c>
    </row>
    <row r="32" spans="1:36" x14ac:dyDescent="0.25">
      <c r="A32">
        <v>31</v>
      </c>
      <c r="B32" t="s">
        <v>244</v>
      </c>
      <c r="C32">
        <v>2001</v>
      </c>
      <c r="D32" t="s">
        <v>46</v>
      </c>
      <c r="E32" t="s">
        <v>699</v>
      </c>
      <c r="F32" s="126">
        <v>144.80000000000001</v>
      </c>
      <c r="G32" t="s">
        <v>39</v>
      </c>
      <c r="H32" t="s">
        <v>39</v>
      </c>
      <c r="I32" t="s">
        <v>342</v>
      </c>
      <c r="J32" t="s">
        <v>707</v>
      </c>
      <c r="K32" t="s">
        <v>707</v>
      </c>
      <c r="L32" s="37" t="s">
        <v>385</v>
      </c>
      <c r="M32" t="s">
        <v>178</v>
      </c>
      <c r="N32" t="s">
        <v>676</v>
      </c>
      <c r="O32" t="s">
        <v>371</v>
      </c>
      <c r="P32" t="s">
        <v>689</v>
      </c>
      <c r="Q32" t="s">
        <v>689</v>
      </c>
      <c r="R32" t="s">
        <v>43</v>
      </c>
      <c r="S32" t="s">
        <v>178</v>
      </c>
      <c r="T32" t="s">
        <v>251</v>
      </c>
      <c r="U32" t="str">
        <f t="shared" si="0"/>
        <v>144.8XHB.8</v>
      </c>
      <c r="V32" t="str">
        <f t="shared" si="1"/>
        <v>elegansXhybrid</v>
      </c>
      <c r="W32" t="str">
        <f t="shared" si="2"/>
        <v>Postzygotics-elegansXhybrid-SymEleX(H:LouroXCenteans)</v>
      </c>
      <c r="X32">
        <v>3</v>
      </c>
      <c r="Y32">
        <v>3</v>
      </c>
      <c r="Z32">
        <v>77</v>
      </c>
      <c r="AA32">
        <v>81</v>
      </c>
      <c r="AB32">
        <v>2</v>
      </c>
      <c r="AC32">
        <v>7</v>
      </c>
      <c r="AD32">
        <v>54</v>
      </c>
      <c r="AE32">
        <v>267</v>
      </c>
      <c r="AF32">
        <v>133</v>
      </c>
      <c r="AG32">
        <v>355</v>
      </c>
      <c r="AH32">
        <v>0.27300000000000002</v>
      </c>
      <c r="AI32">
        <v>488</v>
      </c>
      <c r="AJ32">
        <v>162.667</v>
      </c>
    </row>
    <row r="33" spans="1:36" x14ac:dyDescent="0.25">
      <c r="A33">
        <v>32</v>
      </c>
      <c r="B33" t="s">
        <v>244</v>
      </c>
      <c r="C33">
        <v>2001</v>
      </c>
      <c r="D33" t="s">
        <v>46</v>
      </c>
      <c r="E33" t="s">
        <v>699</v>
      </c>
      <c r="F33" s="37" t="s">
        <v>387</v>
      </c>
      <c r="G33" t="s">
        <v>39</v>
      </c>
      <c r="H33" t="s">
        <v>39</v>
      </c>
      <c r="I33" t="s">
        <v>342</v>
      </c>
      <c r="J33" t="s">
        <v>707</v>
      </c>
      <c r="K33" t="s">
        <v>707</v>
      </c>
      <c r="L33" s="37" t="s">
        <v>386</v>
      </c>
      <c r="M33" t="s">
        <v>178</v>
      </c>
      <c r="N33" t="s">
        <v>676</v>
      </c>
      <c r="O33" t="s">
        <v>371</v>
      </c>
      <c r="P33" t="s">
        <v>690</v>
      </c>
      <c r="Q33" t="s">
        <v>690</v>
      </c>
      <c r="R33" t="s">
        <v>43</v>
      </c>
      <c r="S33" t="s">
        <v>178</v>
      </c>
      <c r="T33" t="s">
        <v>251</v>
      </c>
      <c r="U33" t="str">
        <f t="shared" si="0"/>
        <v>E.17.5XHF10</v>
      </c>
      <c r="V33" t="str">
        <f t="shared" si="1"/>
        <v>elegansXhybrid</v>
      </c>
      <c r="W33" t="str">
        <f t="shared" si="2"/>
        <v>Postzygotics-elegansXhybrid-SymEleX(H:LouroXLanzada)</v>
      </c>
      <c r="X33">
        <v>2</v>
      </c>
      <c r="Y33">
        <v>2</v>
      </c>
      <c r="Z33">
        <v>9</v>
      </c>
      <c r="AA33">
        <v>11</v>
      </c>
      <c r="AB33">
        <v>3</v>
      </c>
      <c r="AC33">
        <v>2</v>
      </c>
      <c r="AD33" t="s">
        <v>6</v>
      </c>
      <c r="AE33" t="s">
        <v>6</v>
      </c>
      <c r="AF33">
        <v>12</v>
      </c>
      <c r="AG33">
        <v>13</v>
      </c>
      <c r="AH33">
        <v>0.48</v>
      </c>
      <c r="AI33">
        <v>25</v>
      </c>
      <c r="AJ33">
        <v>12.5</v>
      </c>
    </row>
    <row r="34" spans="1:36" x14ac:dyDescent="0.25">
      <c r="A34">
        <v>33</v>
      </c>
      <c r="B34" t="s">
        <v>244</v>
      </c>
      <c r="C34">
        <v>2001</v>
      </c>
      <c r="D34" t="s">
        <v>46</v>
      </c>
      <c r="E34" t="s">
        <v>699</v>
      </c>
      <c r="F34" s="37">
        <v>0.3</v>
      </c>
      <c r="G34" t="s">
        <v>39</v>
      </c>
      <c r="H34" t="s">
        <v>39</v>
      </c>
      <c r="I34" t="s">
        <v>342</v>
      </c>
      <c r="J34" t="s">
        <v>707</v>
      </c>
      <c r="K34" t="s">
        <v>707</v>
      </c>
      <c r="L34" s="37" t="s">
        <v>388</v>
      </c>
      <c r="M34" t="s">
        <v>178</v>
      </c>
      <c r="N34" t="s">
        <v>676</v>
      </c>
      <c r="O34" t="s">
        <v>371</v>
      </c>
      <c r="P34" t="s">
        <v>690</v>
      </c>
      <c r="Q34" t="s">
        <v>690</v>
      </c>
      <c r="R34" t="s">
        <v>43</v>
      </c>
      <c r="S34" t="s">
        <v>178</v>
      </c>
      <c r="T34" t="s">
        <v>251</v>
      </c>
      <c r="U34" t="str">
        <f t="shared" ref="U34:U65" si="3">_xlfn.CONCAT(F34,"X",L34)</f>
        <v>0.3XHF3</v>
      </c>
      <c r="V34" t="str">
        <f t="shared" ref="V34:V65" si="4">_xlfn.CONCAT(G34,"X",M34)</f>
        <v>elegansXhybrid</v>
      </c>
      <c r="W34" t="str">
        <f t="shared" ref="W34:W65" si="5">_xlfn.CONCAT(E34,"-",V34,"-",K34,"X",Q34)</f>
        <v>Postzygotics-elegansXhybrid-SymEleX(H:LouroXLanzada)</v>
      </c>
      <c r="X34">
        <v>2</v>
      </c>
      <c r="Y34">
        <v>2</v>
      </c>
      <c r="Z34">
        <v>153</v>
      </c>
      <c r="AA34">
        <v>77</v>
      </c>
      <c r="AB34">
        <v>181</v>
      </c>
      <c r="AC34">
        <v>116</v>
      </c>
      <c r="AD34" t="s">
        <v>6</v>
      </c>
      <c r="AE34" t="s">
        <v>6</v>
      </c>
      <c r="AF34">
        <v>334</v>
      </c>
      <c r="AG34">
        <v>193</v>
      </c>
      <c r="AH34">
        <v>0.63400000000000001</v>
      </c>
      <c r="AI34">
        <v>527</v>
      </c>
      <c r="AJ34">
        <v>263.5</v>
      </c>
    </row>
    <row r="35" spans="1:36" x14ac:dyDescent="0.25">
      <c r="A35">
        <v>34</v>
      </c>
      <c r="B35" t="s">
        <v>244</v>
      </c>
      <c r="C35">
        <v>2001</v>
      </c>
      <c r="D35" t="s">
        <v>46</v>
      </c>
      <c r="E35" t="s">
        <v>699</v>
      </c>
      <c r="F35" s="37">
        <v>0.6</v>
      </c>
      <c r="G35" t="s">
        <v>39</v>
      </c>
      <c r="H35" t="s">
        <v>39</v>
      </c>
      <c r="I35" t="s">
        <v>342</v>
      </c>
      <c r="J35" t="s">
        <v>707</v>
      </c>
      <c r="K35" t="s">
        <v>707</v>
      </c>
      <c r="L35" s="37" t="s">
        <v>389</v>
      </c>
      <c r="M35" t="s">
        <v>178</v>
      </c>
      <c r="N35" t="s">
        <v>676</v>
      </c>
      <c r="O35" t="s">
        <v>371</v>
      </c>
      <c r="P35" t="s">
        <v>690</v>
      </c>
      <c r="Q35" t="s">
        <v>690</v>
      </c>
      <c r="R35" t="s">
        <v>43</v>
      </c>
      <c r="S35" t="s">
        <v>178</v>
      </c>
      <c r="T35" t="s">
        <v>251</v>
      </c>
      <c r="U35" t="str">
        <f t="shared" si="3"/>
        <v>0.6XHF7</v>
      </c>
      <c r="V35" t="str">
        <f t="shared" si="4"/>
        <v>elegansXhybrid</v>
      </c>
      <c r="W35" t="str">
        <f t="shared" si="5"/>
        <v>Postzygotics-elegansXhybrid-SymEleX(H:LouroXLanzada)</v>
      </c>
      <c r="X35">
        <v>3</v>
      </c>
      <c r="Y35">
        <v>3</v>
      </c>
      <c r="Z35">
        <v>302</v>
      </c>
      <c r="AA35">
        <v>164</v>
      </c>
      <c r="AB35">
        <v>97</v>
      </c>
      <c r="AC35">
        <v>32</v>
      </c>
      <c r="AD35">
        <v>13</v>
      </c>
      <c r="AE35">
        <v>4</v>
      </c>
      <c r="AF35">
        <v>412</v>
      </c>
      <c r="AG35">
        <v>200</v>
      </c>
      <c r="AH35">
        <v>0.67300000000000004</v>
      </c>
      <c r="AI35">
        <v>612</v>
      </c>
      <c r="AJ35">
        <v>204</v>
      </c>
    </row>
    <row r="36" spans="1:36" x14ac:dyDescent="0.25">
      <c r="A36">
        <v>35</v>
      </c>
      <c r="B36" t="s">
        <v>244</v>
      </c>
      <c r="C36">
        <v>2001</v>
      </c>
      <c r="D36" t="s">
        <v>38</v>
      </c>
      <c r="E36" t="s">
        <v>700</v>
      </c>
      <c r="F36" s="37" t="s">
        <v>391</v>
      </c>
      <c r="G36" t="s">
        <v>39</v>
      </c>
      <c r="H36" t="s">
        <v>39</v>
      </c>
      <c r="I36" t="s">
        <v>342</v>
      </c>
      <c r="J36" t="s">
        <v>343</v>
      </c>
      <c r="K36" t="s">
        <v>343</v>
      </c>
      <c r="L36" s="37" t="s">
        <v>390</v>
      </c>
      <c r="M36" t="s">
        <v>39</v>
      </c>
      <c r="N36" t="s">
        <v>39</v>
      </c>
      <c r="O36" t="s">
        <v>342</v>
      </c>
      <c r="P36" t="s">
        <v>343</v>
      </c>
      <c r="Q36" t="s">
        <v>343</v>
      </c>
      <c r="R36" t="s">
        <v>43</v>
      </c>
      <c r="S36" t="s">
        <v>44</v>
      </c>
      <c r="T36" t="s">
        <v>249</v>
      </c>
      <c r="U36" t="str">
        <f t="shared" si="3"/>
        <v>J.?XJ47</v>
      </c>
      <c r="V36" t="str">
        <f t="shared" si="4"/>
        <v>elegansXelegans</v>
      </c>
      <c r="W36" t="str">
        <f t="shared" si="5"/>
        <v>Conspecifics-elegansXelegans-LouroXLouro</v>
      </c>
      <c r="X36">
        <v>1</v>
      </c>
      <c r="Y36">
        <v>0</v>
      </c>
      <c r="Z36">
        <v>0</v>
      </c>
      <c r="AA36">
        <v>0</v>
      </c>
      <c r="AB36" t="s">
        <v>6</v>
      </c>
      <c r="AC36" t="s">
        <v>6</v>
      </c>
      <c r="AD36" t="s">
        <v>6</v>
      </c>
      <c r="AE36" t="s">
        <v>6</v>
      </c>
      <c r="AF36">
        <v>0</v>
      </c>
      <c r="AG36">
        <v>0</v>
      </c>
      <c r="AH36" t="s">
        <v>6</v>
      </c>
      <c r="AJ36" t="s">
        <v>6</v>
      </c>
    </row>
    <row r="37" spans="1:36" x14ac:dyDescent="0.25">
      <c r="A37">
        <v>36</v>
      </c>
      <c r="B37" t="s">
        <v>244</v>
      </c>
      <c r="C37">
        <v>2001</v>
      </c>
      <c r="D37" t="s">
        <v>38</v>
      </c>
      <c r="E37" t="s">
        <v>700</v>
      </c>
      <c r="F37" s="37" t="s">
        <v>383</v>
      </c>
      <c r="G37" t="s">
        <v>39</v>
      </c>
      <c r="H37" t="s">
        <v>39</v>
      </c>
      <c r="I37" t="s">
        <v>342</v>
      </c>
      <c r="J37" t="s">
        <v>343</v>
      </c>
      <c r="K37" t="s">
        <v>343</v>
      </c>
      <c r="L37" s="37" t="s">
        <v>392</v>
      </c>
      <c r="M37" t="s">
        <v>39</v>
      </c>
      <c r="N37" t="s">
        <v>39</v>
      </c>
      <c r="O37" t="s">
        <v>342</v>
      </c>
      <c r="P37" t="s">
        <v>343</v>
      </c>
      <c r="Q37" t="s">
        <v>343</v>
      </c>
      <c r="R37" t="s">
        <v>43</v>
      </c>
      <c r="S37" t="s">
        <v>44</v>
      </c>
      <c r="T37" t="s">
        <v>249</v>
      </c>
      <c r="U37" t="str">
        <f t="shared" si="3"/>
        <v>J.39XJ57</v>
      </c>
      <c r="V37" t="str">
        <f t="shared" si="4"/>
        <v>elegansXelegans</v>
      </c>
      <c r="W37" t="str">
        <f t="shared" si="5"/>
        <v>Conspecifics-elegansXelegans-LouroXLouro</v>
      </c>
      <c r="X37">
        <v>1</v>
      </c>
      <c r="Y37">
        <v>1</v>
      </c>
      <c r="Z37">
        <v>209</v>
      </c>
      <c r="AA37">
        <v>17</v>
      </c>
      <c r="AB37" t="s">
        <v>6</v>
      </c>
      <c r="AC37" t="s">
        <v>6</v>
      </c>
      <c r="AD37" t="s">
        <v>6</v>
      </c>
      <c r="AE37" t="s">
        <v>6</v>
      </c>
      <c r="AF37">
        <v>209</v>
      </c>
      <c r="AG37">
        <v>17</v>
      </c>
      <c r="AH37">
        <v>0.92500000000000004</v>
      </c>
      <c r="AI37">
        <v>226</v>
      </c>
      <c r="AJ37">
        <v>226</v>
      </c>
    </row>
    <row r="38" spans="1:36" x14ac:dyDescent="0.25">
      <c r="A38">
        <v>37</v>
      </c>
      <c r="B38" t="s">
        <v>244</v>
      </c>
      <c r="C38">
        <v>2001</v>
      </c>
      <c r="D38" t="s">
        <v>38</v>
      </c>
      <c r="E38" t="s">
        <v>700</v>
      </c>
      <c r="F38" s="37" t="s">
        <v>394</v>
      </c>
      <c r="G38" t="s">
        <v>39</v>
      </c>
      <c r="H38" t="s">
        <v>39</v>
      </c>
      <c r="I38" t="s">
        <v>342</v>
      </c>
      <c r="J38" t="s">
        <v>343</v>
      </c>
      <c r="K38" t="s">
        <v>343</v>
      </c>
      <c r="L38" s="37" t="s">
        <v>393</v>
      </c>
      <c r="M38" t="s">
        <v>39</v>
      </c>
      <c r="N38" t="s">
        <v>39</v>
      </c>
      <c r="O38" t="s">
        <v>342</v>
      </c>
      <c r="P38" t="s">
        <v>343</v>
      </c>
      <c r="Q38" t="s">
        <v>343</v>
      </c>
      <c r="R38" t="s">
        <v>43</v>
      </c>
      <c r="S38" t="s">
        <v>44</v>
      </c>
      <c r="T38" t="s">
        <v>249</v>
      </c>
      <c r="U38" t="str">
        <f t="shared" si="3"/>
        <v>J.43XL38</v>
      </c>
      <c r="V38" t="str">
        <f t="shared" si="4"/>
        <v>elegansXelegans</v>
      </c>
      <c r="W38" t="str">
        <f t="shared" si="5"/>
        <v>Conspecifics-elegansXelegans-LouroXLouro</v>
      </c>
      <c r="X38">
        <v>2</v>
      </c>
      <c r="Y38">
        <v>2</v>
      </c>
      <c r="Z38">
        <v>257</v>
      </c>
      <c r="AA38">
        <v>30</v>
      </c>
      <c r="AB38">
        <v>277</v>
      </c>
      <c r="AC38">
        <v>16</v>
      </c>
      <c r="AD38" t="s">
        <v>6</v>
      </c>
      <c r="AE38" t="s">
        <v>6</v>
      </c>
      <c r="AF38">
        <v>534</v>
      </c>
      <c r="AG38">
        <v>46</v>
      </c>
      <c r="AH38">
        <v>0.92100000000000004</v>
      </c>
      <c r="AI38">
        <v>580</v>
      </c>
      <c r="AJ38">
        <v>290</v>
      </c>
    </row>
    <row r="39" spans="1:36" x14ac:dyDescent="0.25">
      <c r="A39">
        <v>38</v>
      </c>
      <c r="B39" t="s">
        <v>244</v>
      </c>
      <c r="C39">
        <v>2001</v>
      </c>
      <c r="D39" t="s">
        <v>38</v>
      </c>
      <c r="E39" t="s">
        <v>700</v>
      </c>
      <c r="F39" s="37" t="s">
        <v>358</v>
      </c>
      <c r="G39" t="s">
        <v>39</v>
      </c>
      <c r="H39" t="s">
        <v>39</v>
      </c>
      <c r="I39" t="s">
        <v>342</v>
      </c>
      <c r="J39" t="s">
        <v>343</v>
      </c>
      <c r="K39" t="s">
        <v>343</v>
      </c>
      <c r="L39" s="37" t="s">
        <v>395</v>
      </c>
      <c r="M39" t="s">
        <v>39</v>
      </c>
      <c r="N39" t="s">
        <v>39</v>
      </c>
      <c r="O39" t="s">
        <v>342</v>
      </c>
      <c r="P39" t="s">
        <v>343</v>
      </c>
      <c r="Q39" t="s">
        <v>343</v>
      </c>
      <c r="R39" t="s">
        <v>43</v>
      </c>
      <c r="S39" t="s">
        <v>44</v>
      </c>
      <c r="T39" t="s">
        <v>249</v>
      </c>
      <c r="U39" t="str">
        <f t="shared" si="3"/>
        <v>J.49XM31</v>
      </c>
      <c r="V39" t="str">
        <f t="shared" si="4"/>
        <v>elegansXelegans</v>
      </c>
      <c r="W39" t="str">
        <f t="shared" si="5"/>
        <v>Conspecifics-elegansXelegans-LouroXLouro</v>
      </c>
      <c r="X39">
        <v>3</v>
      </c>
      <c r="Y39">
        <v>3</v>
      </c>
      <c r="Z39">
        <v>616</v>
      </c>
      <c r="AA39">
        <v>54</v>
      </c>
      <c r="AB39">
        <v>125</v>
      </c>
      <c r="AC39">
        <v>0</v>
      </c>
      <c r="AD39">
        <v>448</v>
      </c>
      <c r="AE39">
        <v>3</v>
      </c>
      <c r="AF39">
        <v>1189</v>
      </c>
      <c r="AG39">
        <v>57</v>
      </c>
      <c r="AH39">
        <v>0.95399999999999996</v>
      </c>
      <c r="AI39">
        <v>1246</v>
      </c>
      <c r="AJ39">
        <v>415.33300000000003</v>
      </c>
    </row>
    <row r="40" spans="1:36" x14ac:dyDescent="0.25">
      <c r="A40">
        <v>39</v>
      </c>
      <c r="B40" t="s">
        <v>244</v>
      </c>
      <c r="C40">
        <v>2001</v>
      </c>
      <c r="D40" t="s">
        <v>53</v>
      </c>
      <c r="E40" t="s">
        <v>699</v>
      </c>
      <c r="F40" s="37" t="s">
        <v>398</v>
      </c>
      <c r="G40" t="s">
        <v>178</v>
      </c>
      <c r="H40" t="s">
        <v>396</v>
      </c>
      <c r="I40" t="s">
        <v>342</v>
      </c>
      <c r="J40" s="38" t="s">
        <v>692</v>
      </c>
      <c r="K40" s="38" t="s">
        <v>690</v>
      </c>
      <c r="L40" s="37">
        <v>119</v>
      </c>
      <c r="M40" t="s">
        <v>60</v>
      </c>
      <c r="N40" t="s">
        <v>60</v>
      </c>
      <c r="O40" t="s">
        <v>342</v>
      </c>
      <c r="P40" t="s">
        <v>347</v>
      </c>
      <c r="Q40" t="s">
        <v>706</v>
      </c>
      <c r="R40" t="s">
        <v>41</v>
      </c>
      <c r="S40" t="s">
        <v>178</v>
      </c>
      <c r="T40" t="s">
        <v>397</v>
      </c>
      <c r="U40" t="str">
        <f t="shared" si="3"/>
        <v>H5.3X119</v>
      </c>
      <c r="V40" t="str">
        <f t="shared" si="4"/>
        <v>hybridXgraellsii</v>
      </c>
      <c r="W40" t="str">
        <f t="shared" si="5"/>
        <v>Postzygotics-hybridXgraellsii-(H:LouroXLanzada)XSymGra</v>
      </c>
      <c r="X40">
        <v>3</v>
      </c>
      <c r="Y40">
        <v>3</v>
      </c>
      <c r="Z40">
        <v>18</v>
      </c>
      <c r="AA40">
        <v>45</v>
      </c>
      <c r="AB40">
        <v>0</v>
      </c>
      <c r="AC40">
        <v>5</v>
      </c>
      <c r="AD40">
        <v>1</v>
      </c>
      <c r="AE40">
        <v>2</v>
      </c>
      <c r="AF40">
        <v>19</v>
      </c>
      <c r="AG40">
        <v>52</v>
      </c>
      <c r="AH40">
        <v>0.26800000000000002</v>
      </c>
      <c r="AI40">
        <v>71</v>
      </c>
      <c r="AJ40">
        <v>23.667000000000002</v>
      </c>
    </row>
    <row r="41" spans="1:36" x14ac:dyDescent="0.25">
      <c r="A41">
        <v>40</v>
      </c>
      <c r="B41" t="s">
        <v>244</v>
      </c>
      <c r="C41">
        <v>2001</v>
      </c>
      <c r="D41" t="s">
        <v>53</v>
      </c>
      <c r="E41" t="s">
        <v>699</v>
      </c>
      <c r="F41" s="37" t="s">
        <v>400</v>
      </c>
      <c r="G41" t="s">
        <v>178</v>
      </c>
      <c r="H41" t="s">
        <v>396</v>
      </c>
      <c r="I41" t="s">
        <v>342</v>
      </c>
      <c r="J41" s="38" t="s">
        <v>692</v>
      </c>
      <c r="K41" s="38" t="s">
        <v>690</v>
      </c>
      <c r="L41" s="37">
        <v>4.24</v>
      </c>
      <c r="M41" s="38" t="s">
        <v>39</v>
      </c>
      <c r="N41" s="38" t="s">
        <v>39</v>
      </c>
      <c r="O41" s="38" t="s">
        <v>342</v>
      </c>
      <c r="P41" t="s">
        <v>343</v>
      </c>
      <c r="Q41" t="s">
        <v>707</v>
      </c>
      <c r="R41" s="38" t="s">
        <v>48</v>
      </c>
      <c r="S41" t="s">
        <v>178</v>
      </c>
      <c r="T41" t="s">
        <v>399</v>
      </c>
      <c r="U41" t="str">
        <f t="shared" si="3"/>
        <v>H5.33X4.24</v>
      </c>
      <c r="V41" t="str">
        <f t="shared" si="4"/>
        <v>hybridXelegans</v>
      </c>
      <c r="W41" t="str">
        <f t="shared" si="5"/>
        <v>Postzygotics-hybridXelegans-(H:LouroXLanzada)XSymEle</v>
      </c>
      <c r="X41">
        <v>3</v>
      </c>
      <c r="Y41">
        <v>3</v>
      </c>
      <c r="Z41">
        <v>0</v>
      </c>
      <c r="AA41">
        <v>69</v>
      </c>
      <c r="AB41">
        <v>0</v>
      </c>
      <c r="AC41">
        <v>29</v>
      </c>
      <c r="AD41">
        <v>0</v>
      </c>
      <c r="AE41">
        <v>17</v>
      </c>
      <c r="AF41">
        <v>0</v>
      </c>
      <c r="AG41">
        <v>115</v>
      </c>
      <c r="AH41">
        <v>0</v>
      </c>
      <c r="AI41">
        <v>115</v>
      </c>
      <c r="AJ41">
        <v>38.332999999999998</v>
      </c>
    </row>
    <row r="42" spans="1:36" x14ac:dyDescent="0.25">
      <c r="A42">
        <v>41</v>
      </c>
      <c r="B42" t="s">
        <v>244</v>
      </c>
      <c r="C42">
        <v>2001</v>
      </c>
      <c r="D42" t="s">
        <v>46</v>
      </c>
      <c r="E42" t="s">
        <v>700</v>
      </c>
      <c r="F42" s="37" t="s">
        <v>402</v>
      </c>
      <c r="G42" t="s">
        <v>39</v>
      </c>
      <c r="H42" t="s">
        <v>39</v>
      </c>
      <c r="I42" t="s">
        <v>342</v>
      </c>
      <c r="J42" t="s">
        <v>343</v>
      </c>
      <c r="K42" t="s">
        <v>343</v>
      </c>
      <c r="L42" s="37" t="s">
        <v>401</v>
      </c>
      <c r="M42" t="s">
        <v>39</v>
      </c>
      <c r="N42" t="s">
        <v>39</v>
      </c>
      <c r="O42" t="s">
        <v>342</v>
      </c>
      <c r="P42" t="s">
        <v>343</v>
      </c>
      <c r="Q42" t="s">
        <v>343</v>
      </c>
      <c r="R42" t="s">
        <v>43</v>
      </c>
      <c r="S42" t="s">
        <v>44</v>
      </c>
      <c r="T42" t="s">
        <v>249</v>
      </c>
      <c r="U42" t="str">
        <f t="shared" si="3"/>
        <v>F.8XD7.1</v>
      </c>
      <c r="V42" t="str">
        <f t="shared" si="4"/>
        <v>elegansXelegans</v>
      </c>
      <c r="W42" t="str">
        <f t="shared" si="5"/>
        <v>Conspecifics-elegansXelegans-LouroXLouro</v>
      </c>
      <c r="X42">
        <v>3</v>
      </c>
      <c r="Y42">
        <v>3</v>
      </c>
      <c r="Z42">
        <v>206</v>
      </c>
      <c r="AA42">
        <v>65</v>
      </c>
      <c r="AB42">
        <v>72</v>
      </c>
      <c r="AC42">
        <v>7</v>
      </c>
      <c r="AD42">
        <v>123</v>
      </c>
      <c r="AE42">
        <v>39</v>
      </c>
      <c r="AF42">
        <v>401</v>
      </c>
      <c r="AG42">
        <v>111</v>
      </c>
      <c r="AH42">
        <v>0.78300000000000003</v>
      </c>
      <c r="AI42">
        <v>512</v>
      </c>
      <c r="AJ42">
        <v>170.667</v>
      </c>
    </row>
    <row r="43" spans="1:36" x14ac:dyDescent="0.25">
      <c r="A43">
        <v>42</v>
      </c>
      <c r="B43" t="s">
        <v>244</v>
      </c>
      <c r="C43">
        <v>2001</v>
      </c>
      <c r="D43" t="s">
        <v>53</v>
      </c>
      <c r="E43" t="s">
        <v>699</v>
      </c>
      <c r="F43" s="37" t="s">
        <v>406</v>
      </c>
      <c r="G43" t="s">
        <v>178</v>
      </c>
      <c r="H43" t="s">
        <v>396</v>
      </c>
      <c r="I43" t="s">
        <v>342</v>
      </c>
      <c r="J43" s="38" t="s">
        <v>692</v>
      </c>
      <c r="K43" s="38" t="s">
        <v>690</v>
      </c>
      <c r="L43" s="37" t="s">
        <v>405</v>
      </c>
      <c r="M43" t="s">
        <v>178</v>
      </c>
      <c r="N43" t="s">
        <v>396</v>
      </c>
      <c r="O43" t="s">
        <v>403</v>
      </c>
      <c r="P43" s="38" t="s">
        <v>692</v>
      </c>
      <c r="Q43" s="38" t="s">
        <v>690</v>
      </c>
      <c r="R43" t="s">
        <v>41</v>
      </c>
      <c r="S43" t="s">
        <v>178</v>
      </c>
      <c r="T43" t="s">
        <v>404</v>
      </c>
      <c r="U43" t="str">
        <f t="shared" si="3"/>
        <v>H4.11XH4.14</v>
      </c>
      <c r="V43" t="str">
        <f t="shared" si="4"/>
        <v>hybridXhybrid</v>
      </c>
      <c r="W43" t="str">
        <f t="shared" si="5"/>
        <v>Postzygotics-hybridXhybrid-(H:LouroXLanzada)X(H:LouroXLanzada)</v>
      </c>
      <c r="X43">
        <v>3</v>
      </c>
      <c r="Y43">
        <v>3</v>
      </c>
      <c r="Z43">
        <v>238</v>
      </c>
      <c r="AA43">
        <v>40</v>
      </c>
      <c r="AB43">
        <v>163</v>
      </c>
      <c r="AC43">
        <v>98</v>
      </c>
      <c r="AD43">
        <v>158</v>
      </c>
      <c r="AE43">
        <v>35</v>
      </c>
      <c r="AF43">
        <v>559</v>
      </c>
      <c r="AG43">
        <v>173</v>
      </c>
      <c r="AH43">
        <v>0.76400000000000001</v>
      </c>
      <c r="AI43">
        <v>732</v>
      </c>
      <c r="AJ43">
        <v>244</v>
      </c>
    </row>
    <row r="44" spans="1:36" x14ac:dyDescent="0.25">
      <c r="A44">
        <v>43</v>
      </c>
      <c r="B44" t="s">
        <v>244</v>
      </c>
      <c r="C44">
        <v>2001</v>
      </c>
      <c r="D44" t="s">
        <v>53</v>
      </c>
      <c r="E44" t="s">
        <v>699</v>
      </c>
      <c r="F44" s="37" t="s">
        <v>408</v>
      </c>
      <c r="G44" t="s">
        <v>178</v>
      </c>
      <c r="H44" t="s">
        <v>396</v>
      </c>
      <c r="I44" t="s">
        <v>342</v>
      </c>
      <c r="J44" s="38" t="s">
        <v>692</v>
      </c>
      <c r="K44" s="38" t="s">
        <v>690</v>
      </c>
      <c r="L44" s="37" t="s">
        <v>407</v>
      </c>
      <c r="M44" t="s">
        <v>178</v>
      </c>
      <c r="N44" t="s">
        <v>396</v>
      </c>
      <c r="O44" t="s">
        <v>403</v>
      </c>
      <c r="P44" s="38" t="s">
        <v>692</v>
      </c>
      <c r="Q44" s="38" t="s">
        <v>690</v>
      </c>
      <c r="R44" t="s">
        <v>41</v>
      </c>
      <c r="S44" t="s">
        <v>178</v>
      </c>
      <c r="T44" t="s">
        <v>404</v>
      </c>
      <c r="U44" t="str">
        <f t="shared" si="3"/>
        <v>H4.20XH4.15</v>
      </c>
      <c r="V44" t="str">
        <f t="shared" si="4"/>
        <v>hybridXhybrid</v>
      </c>
      <c r="W44" t="str">
        <f t="shared" si="5"/>
        <v>Postzygotics-hybridXhybrid-(H:LouroXLanzada)X(H:LouroXLanzada)</v>
      </c>
      <c r="X44">
        <v>3</v>
      </c>
      <c r="Y44">
        <v>3</v>
      </c>
      <c r="Z44">
        <v>261</v>
      </c>
      <c r="AA44">
        <v>150</v>
      </c>
      <c r="AB44">
        <v>40</v>
      </c>
      <c r="AC44">
        <v>33</v>
      </c>
      <c r="AD44">
        <v>15</v>
      </c>
      <c r="AE44">
        <v>12</v>
      </c>
      <c r="AF44">
        <v>316</v>
      </c>
      <c r="AG44">
        <v>195</v>
      </c>
      <c r="AH44">
        <v>0.61799999999999999</v>
      </c>
      <c r="AI44">
        <v>511</v>
      </c>
      <c r="AJ44">
        <v>170.333</v>
      </c>
    </row>
    <row r="45" spans="1:36" x14ac:dyDescent="0.25">
      <c r="A45">
        <v>44</v>
      </c>
      <c r="B45" t="s">
        <v>244</v>
      </c>
      <c r="C45">
        <v>2001</v>
      </c>
      <c r="D45" t="s">
        <v>53</v>
      </c>
      <c r="E45" t="s">
        <v>699</v>
      </c>
      <c r="F45" s="37" t="s">
        <v>675</v>
      </c>
      <c r="G45" t="s">
        <v>178</v>
      </c>
      <c r="H45" t="s">
        <v>396</v>
      </c>
      <c r="I45" t="s">
        <v>342</v>
      </c>
      <c r="J45" s="38" t="s">
        <v>692</v>
      </c>
      <c r="K45" s="38" t="s">
        <v>690</v>
      </c>
      <c r="L45" s="37" t="s">
        <v>409</v>
      </c>
      <c r="M45" t="s">
        <v>178</v>
      </c>
      <c r="N45" t="s">
        <v>396</v>
      </c>
      <c r="O45" t="s">
        <v>403</v>
      </c>
      <c r="P45" s="38" t="s">
        <v>692</v>
      </c>
      <c r="Q45" s="38" t="s">
        <v>690</v>
      </c>
      <c r="R45" t="s">
        <v>41</v>
      </c>
      <c r="S45" t="s">
        <v>178</v>
      </c>
      <c r="T45" t="s">
        <v>404</v>
      </c>
      <c r="U45" t="str">
        <f t="shared" si="3"/>
        <v>H5.7XH4.16</v>
      </c>
      <c r="V45" t="str">
        <f t="shared" si="4"/>
        <v>hybridXhybrid</v>
      </c>
      <c r="W45" t="str">
        <f t="shared" si="5"/>
        <v>Postzygotics-hybridXhybrid-(H:LouroXLanzada)X(H:LouroXLanzada)</v>
      </c>
      <c r="X45">
        <v>3</v>
      </c>
      <c r="Y45">
        <v>3</v>
      </c>
      <c r="Z45">
        <v>114</v>
      </c>
      <c r="AA45">
        <v>38</v>
      </c>
      <c r="AB45">
        <v>3</v>
      </c>
      <c r="AC45">
        <v>4</v>
      </c>
      <c r="AD45">
        <v>59</v>
      </c>
      <c r="AE45">
        <v>14</v>
      </c>
      <c r="AF45">
        <v>176</v>
      </c>
      <c r="AG45">
        <v>56</v>
      </c>
      <c r="AH45">
        <v>0.75900000000000001</v>
      </c>
      <c r="AI45">
        <v>232</v>
      </c>
      <c r="AJ45">
        <v>77.332999999999998</v>
      </c>
    </row>
    <row r="46" spans="1:36" x14ac:dyDescent="0.25">
      <c r="A46">
        <v>45</v>
      </c>
      <c r="B46" t="s">
        <v>244</v>
      </c>
      <c r="C46">
        <v>2001</v>
      </c>
      <c r="D46" t="s">
        <v>53</v>
      </c>
      <c r="E46" t="s">
        <v>699</v>
      </c>
      <c r="F46" s="37" t="s">
        <v>411</v>
      </c>
      <c r="G46" t="s">
        <v>178</v>
      </c>
      <c r="H46" t="s">
        <v>396</v>
      </c>
      <c r="I46" t="s">
        <v>342</v>
      </c>
      <c r="J46" s="38" t="s">
        <v>692</v>
      </c>
      <c r="K46" s="38" t="s">
        <v>690</v>
      </c>
      <c r="L46" s="37" t="s">
        <v>410</v>
      </c>
      <c r="M46" t="s">
        <v>178</v>
      </c>
      <c r="N46" t="s">
        <v>396</v>
      </c>
      <c r="O46" t="s">
        <v>403</v>
      </c>
      <c r="P46" s="38" t="s">
        <v>692</v>
      </c>
      <c r="Q46" s="38" t="s">
        <v>690</v>
      </c>
      <c r="R46" t="s">
        <v>41</v>
      </c>
      <c r="S46" t="s">
        <v>178</v>
      </c>
      <c r="T46" t="s">
        <v>404</v>
      </c>
      <c r="U46" t="str">
        <f t="shared" si="3"/>
        <v>H5.15XH4.24</v>
      </c>
      <c r="V46" t="str">
        <f t="shared" si="4"/>
        <v>hybridXhybrid</v>
      </c>
      <c r="W46" t="str">
        <f t="shared" si="5"/>
        <v>Postzygotics-hybridXhybrid-(H:LouroXLanzada)X(H:LouroXLanzada)</v>
      </c>
      <c r="X46">
        <v>3</v>
      </c>
      <c r="Y46">
        <v>2</v>
      </c>
      <c r="Z46">
        <v>145</v>
      </c>
      <c r="AA46">
        <v>123</v>
      </c>
      <c r="AB46">
        <v>22</v>
      </c>
      <c r="AC46">
        <v>23</v>
      </c>
      <c r="AD46">
        <v>0</v>
      </c>
      <c r="AE46">
        <v>0</v>
      </c>
      <c r="AF46">
        <v>167</v>
      </c>
      <c r="AG46">
        <v>146</v>
      </c>
      <c r="AH46">
        <v>0.53400000000000003</v>
      </c>
      <c r="AI46">
        <v>313</v>
      </c>
      <c r="AJ46">
        <v>104.333</v>
      </c>
    </row>
    <row r="47" spans="1:36" x14ac:dyDescent="0.25">
      <c r="A47">
        <v>46</v>
      </c>
      <c r="B47" t="s">
        <v>244</v>
      </c>
      <c r="C47">
        <v>2001</v>
      </c>
      <c r="D47" t="s">
        <v>53</v>
      </c>
      <c r="E47" t="s">
        <v>699</v>
      </c>
      <c r="F47" s="37" t="s">
        <v>413</v>
      </c>
      <c r="G47" t="s">
        <v>39</v>
      </c>
      <c r="H47" t="s">
        <v>39</v>
      </c>
      <c r="I47" t="s">
        <v>342</v>
      </c>
      <c r="J47" t="s">
        <v>707</v>
      </c>
      <c r="K47" t="s">
        <v>707</v>
      </c>
      <c r="L47" s="37" t="s">
        <v>412</v>
      </c>
      <c r="M47" t="s">
        <v>178</v>
      </c>
      <c r="N47" t="s">
        <v>396</v>
      </c>
      <c r="O47" t="s">
        <v>403</v>
      </c>
      <c r="P47" s="38" t="s">
        <v>692</v>
      </c>
      <c r="Q47" t="s">
        <v>690</v>
      </c>
      <c r="R47" t="s">
        <v>43</v>
      </c>
      <c r="S47" t="s">
        <v>178</v>
      </c>
      <c r="T47" t="s">
        <v>399</v>
      </c>
      <c r="U47" t="str">
        <f t="shared" si="3"/>
        <v>R.14XH4.26</v>
      </c>
      <c r="V47" t="str">
        <f t="shared" si="4"/>
        <v>elegansXhybrid</v>
      </c>
      <c r="W47" t="str">
        <f t="shared" si="5"/>
        <v>Postzygotics-elegansXhybrid-SymEleX(H:LouroXLanzada)</v>
      </c>
      <c r="X47">
        <v>3</v>
      </c>
      <c r="Y47">
        <v>3</v>
      </c>
      <c r="Z47">
        <v>429</v>
      </c>
      <c r="AA47">
        <v>61</v>
      </c>
      <c r="AB47">
        <v>12</v>
      </c>
      <c r="AC47">
        <v>1</v>
      </c>
      <c r="AD47">
        <v>99</v>
      </c>
      <c r="AE47">
        <v>31</v>
      </c>
      <c r="AF47">
        <v>540</v>
      </c>
      <c r="AG47">
        <v>93</v>
      </c>
      <c r="AH47">
        <v>0.85299999999999998</v>
      </c>
      <c r="AI47">
        <v>633</v>
      </c>
      <c r="AJ47">
        <v>211</v>
      </c>
    </row>
    <row r="48" spans="1:36" x14ac:dyDescent="0.25">
      <c r="A48">
        <v>47</v>
      </c>
      <c r="B48" t="s">
        <v>244</v>
      </c>
      <c r="C48">
        <v>2001</v>
      </c>
      <c r="D48" t="s">
        <v>53</v>
      </c>
      <c r="E48" t="s">
        <v>699</v>
      </c>
      <c r="F48" s="37" t="s">
        <v>415</v>
      </c>
      <c r="G48" t="s">
        <v>39</v>
      </c>
      <c r="H48" t="s">
        <v>39</v>
      </c>
      <c r="I48" t="s">
        <v>342</v>
      </c>
      <c r="J48" t="s">
        <v>707</v>
      </c>
      <c r="K48" t="s">
        <v>707</v>
      </c>
      <c r="L48" s="37" t="s">
        <v>414</v>
      </c>
      <c r="M48" t="s">
        <v>178</v>
      </c>
      <c r="N48" t="s">
        <v>396</v>
      </c>
      <c r="O48" t="s">
        <v>403</v>
      </c>
      <c r="P48" s="38" t="s">
        <v>692</v>
      </c>
      <c r="Q48" t="s">
        <v>690</v>
      </c>
      <c r="R48" t="s">
        <v>43</v>
      </c>
      <c r="S48" t="s">
        <v>178</v>
      </c>
      <c r="T48" t="s">
        <v>399</v>
      </c>
      <c r="U48" t="str">
        <f t="shared" si="3"/>
        <v>R.17XH4.27</v>
      </c>
      <c r="V48" t="str">
        <f t="shared" si="4"/>
        <v>elegansXhybrid</v>
      </c>
      <c r="W48" t="str">
        <f t="shared" si="5"/>
        <v>Postzygotics-elegansXhybrid-SymEleX(H:LouroXLanzada)</v>
      </c>
      <c r="X48">
        <v>3</v>
      </c>
      <c r="Y48">
        <v>2</v>
      </c>
      <c r="Z48">
        <v>93</v>
      </c>
      <c r="AA48">
        <v>10</v>
      </c>
      <c r="AB48">
        <v>9</v>
      </c>
      <c r="AC48">
        <v>4</v>
      </c>
      <c r="AD48">
        <v>0</v>
      </c>
      <c r="AE48">
        <v>0</v>
      </c>
      <c r="AF48">
        <v>102</v>
      </c>
      <c r="AG48">
        <v>14</v>
      </c>
      <c r="AH48">
        <v>0.879</v>
      </c>
      <c r="AI48">
        <v>116</v>
      </c>
      <c r="AJ48">
        <v>38.667000000000002</v>
      </c>
    </row>
    <row r="49" spans="1:36" x14ac:dyDescent="0.25">
      <c r="A49">
        <v>48</v>
      </c>
      <c r="B49" t="s">
        <v>244</v>
      </c>
      <c r="C49">
        <v>2001</v>
      </c>
      <c r="D49" t="s">
        <v>53</v>
      </c>
      <c r="E49" t="s">
        <v>699</v>
      </c>
      <c r="F49" s="37" t="s">
        <v>417</v>
      </c>
      <c r="G49" t="s">
        <v>39</v>
      </c>
      <c r="H49" t="s">
        <v>39</v>
      </c>
      <c r="I49" t="s">
        <v>342</v>
      </c>
      <c r="J49" t="s">
        <v>707</v>
      </c>
      <c r="K49" t="s">
        <v>707</v>
      </c>
      <c r="L49" s="37" t="s">
        <v>416</v>
      </c>
      <c r="M49" t="s">
        <v>178</v>
      </c>
      <c r="N49" t="s">
        <v>396</v>
      </c>
      <c r="O49" t="s">
        <v>403</v>
      </c>
      <c r="P49" s="38" t="s">
        <v>692</v>
      </c>
      <c r="Q49" t="s">
        <v>690</v>
      </c>
      <c r="R49" t="s">
        <v>43</v>
      </c>
      <c r="S49" t="s">
        <v>178</v>
      </c>
      <c r="T49" t="s">
        <v>399</v>
      </c>
      <c r="U49" t="str">
        <f t="shared" si="3"/>
        <v>T2XH4.28</v>
      </c>
      <c r="V49" t="str">
        <f t="shared" si="4"/>
        <v>elegansXhybrid</v>
      </c>
      <c r="W49" t="str">
        <f t="shared" si="5"/>
        <v>Postzygotics-elegansXhybrid-SymEleX(H:LouroXLanzada)</v>
      </c>
      <c r="X49">
        <v>3</v>
      </c>
      <c r="Y49">
        <v>3</v>
      </c>
      <c r="Z49">
        <v>172</v>
      </c>
      <c r="AA49">
        <v>46</v>
      </c>
      <c r="AB49">
        <v>131</v>
      </c>
      <c r="AC49">
        <v>25</v>
      </c>
      <c r="AD49">
        <v>299</v>
      </c>
      <c r="AE49">
        <v>79</v>
      </c>
      <c r="AF49">
        <v>602</v>
      </c>
      <c r="AG49">
        <v>150</v>
      </c>
      <c r="AH49">
        <v>0.80100000000000005</v>
      </c>
      <c r="AI49">
        <v>752</v>
      </c>
      <c r="AJ49">
        <v>250.667</v>
      </c>
    </row>
    <row r="50" spans="1:36" x14ac:dyDescent="0.25">
      <c r="A50">
        <v>49</v>
      </c>
      <c r="B50" t="s">
        <v>244</v>
      </c>
      <c r="C50">
        <v>2001</v>
      </c>
      <c r="D50" t="s">
        <v>53</v>
      </c>
      <c r="E50" t="s">
        <v>699</v>
      </c>
      <c r="F50" s="37" t="s">
        <v>419</v>
      </c>
      <c r="G50" t="s">
        <v>39</v>
      </c>
      <c r="H50" t="s">
        <v>39</v>
      </c>
      <c r="I50" t="s">
        <v>342</v>
      </c>
      <c r="J50" t="s">
        <v>707</v>
      </c>
      <c r="K50" t="s">
        <v>707</v>
      </c>
      <c r="L50" s="37" t="s">
        <v>418</v>
      </c>
      <c r="M50" t="s">
        <v>178</v>
      </c>
      <c r="N50" t="s">
        <v>396</v>
      </c>
      <c r="O50" t="s">
        <v>403</v>
      </c>
      <c r="P50" s="38" t="s">
        <v>692</v>
      </c>
      <c r="Q50" t="s">
        <v>690</v>
      </c>
      <c r="R50" t="s">
        <v>41</v>
      </c>
      <c r="S50" t="s">
        <v>178</v>
      </c>
      <c r="T50" t="s">
        <v>399</v>
      </c>
      <c r="U50" t="str">
        <f t="shared" si="3"/>
        <v>T1XH4.29</v>
      </c>
      <c r="V50" t="str">
        <f t="shared" si="4"/>
        <v>elegansXhybrid</v>
      </c>
      <c r="W50" t="str">
        <f t="shared" si="5"/>
        <v>Postzygotics-elegansXhybrid-SymEleX(H:LouroXLanzada)</v>
      </c>
      <c r="X50">
        <v>3</v>
      </c>
      <c r="Y50">
        <v>3</v>
      </c>
      <c r="Z50">
        <v>124</v>
      </c>
      <c r="AA50">
        <v>48</v>
      </c>
      <c r="AB50">
        <v>96</v>
      </c>
      <c r="AC50">
        <v>48</v>
      </c>
      <c r="AD50">
        <v>168</v>
      </c>
      <c r="AE50">
        <v>51</v>
      </c>
      <c r="AF50">
        <v>388</v>
      </c>
      <c r="AG50">
        <v>147</v>
      </c>
      <c r="AH50">
        <v>0.72499999999999998</v>
      </c>
      <c r="AI50">
        <v>535</v>
      </c>
      <c r="AJ50">
        <v>178.333</v>
      </c>
    </row>
    <row r="51" spans="1:36" x14ac:dyDescent="0.25">
      <c r="A51">
        <v>50</v>
      </c>
      <c r="B51" t="s">
        <v>244</v>
      </c>
      <c r="C51">
        <v>2001</v>
      </c>
      <c r="D51" t="s">
        <v>53</v>
      </c>
      <c r="E51" t="s">
        <v>699</v>
      </c>
      <c r="F51" s="37" t="s">
        <v>421</v>
      </c>
      <c r="G51" t="s">
        <v>178</v>
      </c>
      <c r="H51" t="s">
        <v>396</v>
      </c>
      <c r="I51" t="s">
        <v>342</v>
      </c>
      <c r="J51" s="38" t="s">
        <v>692</v>
      </c>
      <c r="K51" s="38" t="s">
        <v>690</v>
      </c>
      <c r="L51" s="37" t="s">
        <v>420</v>
      </c>
      <c r="M51" t="s">
        <v>178</v>
      </c>
      <c r="N51" t="s">
        <v>396</v>
      </c>
      <c r="O51" t="s">
        <v>403</v>
      </c>
      <c r="P51" s="38" t="s">
        <v>692</v>
      </c>
      <c r="Q51" s="38" t="s">
        <v>690</v>
      </c>
      <c r="R51" t="s">
        <v>41</v>
      </c>
      <c r="S51" t="s">
        <v>178</v>
      </c>
      <c r="T51" t="s">
        <v>404</v>
      </c>
      <c r="U51" t="str">
        <f t="shared" si="3"/>
        <v>H4.6XH4.2</v>
      </c>
      <c r="V51" t="str">
        <f t="shared" si="4"/>
        <v>hybridXhybrid</v>
      </c>
      <c r="W51" t="str">
        <f t="shared" si="5"/>
        <v>Postzygotics-hybridXhybrid-(H:LouroXLanzada)X(H:LouroXLanzada)</v>
      </c>
      <c r="X51">
        <v>1</v>
      </c>
      <c r="Y51">
        <v>1</v>
      </c>
      <c r="Z51">
        <v>60</v>
      </c>
      <c r="AA51">
        <v>79</v>
      </c>
      <c r="AB51" t="s">
        <v>6</v>
      </c>
      <c r="AC51" t="s">
        <v>6</v>
      </c>
      <c r="AD51" t="s">
        <v>6</v>
      </c>
      <c r="AE51" t="s">
        <v>6</v>
      </c>
      <c r="AF51">
        <v>60</v>
      </c>
      <c r="AG51">
        <v>79</v>
      </c>
      <c r="AH51">
        <v>0.432</v>
      </c>
      <c r="AI51">
        <v>139</v>
      </c>
      <c r="AJ51">
        <v>139</v>
      </c>
    </row>
    <row r="52" spans="1:36" x14ac:dyDescent="0.25">
      <c r="A52">
        <v>51</v>
      </c>
      <c r="B52" t="s">
        <v>244</v>
      </c>
      <c r="C52">
        <v>2001</v>
      </c>
      <c r="D52" t="s">
        <v>53</v>
      </c>
      <c r="E52" t="s">
        <v>699</v>
      </c>
      <c r="F52" s="37" t="s">
        <v>423</v>
      </c>
      <c r="G52" t="s">
        <v>178</v>
      </c>
      <c r="H52" t="s">
        <v>396</v>
      </c>
      <c r="I52" t="s">
        <v>342</v>
      </c>
      <c r="J52" s="38" t="s">
        <v>692</v>
      </c>
      <c r="K52" s="38" t="s">
        <v>690</v>
      </c>
      <c r="L52" s="37" t="s">
        <v>422</v>
      </c>
      <c r="M52" t="s">
        <v>178</v>
      </c>
      <c r="N52" t="s">
        <v>396</v>
      </c>
      <c r="O52" t="s">
        <v>403</v>
      </c>
      <c r="P52" s="38" t="s">
        <v>692</v>
      </c>
      <c r="Q52" s="38" t="s">
        <v>690</v>
      </c>
      <c r="R52" t="s">
        <v>43</v>
      </c>
      <c r="S52" t="s">
        <v>178</v>
      </c>
      <c r="T52" t="s">
        <v>404</v>
      </c>
      <c r="U52" t="str">
        <f t="shared" si="3"/>
        <v>H4.4XH4.3</v>
      </c>
      <c r="V52" t="str">
        <f t="shared" si="4"/>
        <v>hybridXhybrid</v>
      </c>
      <c r="W52" t="str">
        <f t="shared" si="5"/>
        <v>Postzygotics-hybridXhybrid-(H:LouroXLanzada)X(H:LouroXLanzada)</v>
      </c>
      <c r="X52">
        <v>3</v>
      </c>
      <c r="Y52">
        <v>3</v>
      </c>
      <c r="Z52">
        <v>210</v>
      </c>
      <c r="AA52">
        <v>138</v>
      </c>
      <c r="AB52">
        <v>112</v>
      </c>
      <c r="AC52">
        <v>53</v>
      </c>
      <c r="AD52">
        <v>74</v>
      </c>
      <c r="AE52">
        <v>33</v>
      </c>
      <c r="AF52">
        <v>396</v>
      </c>
      <c r="AG52">
        <v>224</v>
      </c>
      <c r="AH52">
        <v>0.63900000000000001</v>
      </c>
      <c r="AI52">
        <v>620</v>
      </c>
      <c r="AJ52">
        <v>206.667</v>
      </c>
    </row>
    <row r="53" spans="1:36" x14ac:dyDescent="0.25">
      <c r="A53">
        <v>52</v>
      </c>
      <c r="B53" t="s">
        <v>244</v>
      </c>
      <c r="C53">
        <v>2001</v>
      </c>
      <c r="D53" t="s">
        <v>53</v>
      </c>
      <c r="E53" t="s">
        <v>699</v>
      </c>
      <c r="F53" s="37" t="s">
        <v>406</v>
      </c>
      <c r="G53" t="s">
        <v>178</v>
      </c>
      <c r="H53" t="s">
        <v>396</v>
      </c>
      <c r="I53" t="s">
        <v>342</v>
      </c>
      <c r="J53" s="38" t="s">
        <v>692</v>
      </c>
      <c r="K53" s="38" t="s">
        <v>690</v>
      </c>
      <c r="L53" s="37" t="s">
        <v>424</v>
      </c>
      <c r="M53" t="s">
        <v>178</v>
      </c>
      <c r="N53" t="s">
        <v>396</v>
      </c>
      <c r="O53" t="s">
        <v>403</v>
      </c>
      <c r="P53" s="38" t="s">
        <v>692</v>
      </c>
      <c r="Q53" s="38" t="s">
        <v>690</v>
      </c>
      <c r="R53" t="s">
        <v>43</v>
      </c>
      <c r="S53" t="s">
        <v>178</v>
      </c>
      <c r="T53" t="s">
        <v>404</v>
      </c>
      <c r="U53" t="str">
        <f t="shared" si="3"/>
        <v>H4.11XH4.7</v>
      </c>
      <c r="V53" t="str">
        <f t="shared" si="4"/>
        <v>hybridXhybrid</v>
      </c>
      <c r="W53" t="str">
        <f t="shared" si="5"/>
        <v>Postzygotics-hybridXhybrid-(H:LouroXLanzada)X(H:LouroXLanzada)</v>
      </c>
      <c r="X53">
        <v>3</v>
      </c>
      <c r="Y53">
        <v>3</v>
      </c>
      <c r="Z53">
        <v>40</v>
      </c>
      <c r="AA53">
        <v>19</v>
      </c>
      <c r="AB53">
        <v>126</v>
      </c>
      <c r="AC53">
        <v>82</v>
      </c>
      <c r="AD53">
        <v>95</v>
      </c>
      <c r="AE53">
        <v>37</v>
      </c>
      <c r="AF53">
        <v>261</v>
      </c>
      <c r="AG53">
        <v>138</v>
      </c>
      <c r="AH53">
        <v>0.65400000000000003</v>
      </c>
      <c r="AI53">
        <v>399</v>
      </c>
      <c r="AJ53">
        <v>133</v>
      </c>
    </row>
    <row r="54" spans="1:36" x14ac:dyDescent="0.25">
      <c r="A54">
        <v>53</v>
      </c>
      <c r="B54" t="s">
        <v>244</v>
      </c>
      <c r="C54">
        <v>2001</v>
      </c>
      <c r="D54" t="s">
        <v>53</v>
      </c>
      <c r="E54" t="s">
        <v>699</v>
      </c>
      <c r="F54" s="37" t="s">
        <v>426</v>
      </c>
      <c r="G54" t="s">
        <v>178</v>
      </c>
      <c r="H54" t="s">
        <v>396</v>
      </c>
      <c r="I54" t="s">
        <v>342</v>
      </c>
      <c r="J54" s="38" t="s">
        <v>692</v>
      </c>
      <c r="K54" s="38" t="s">
        <v>690</v>
      </c>
      <c r="L54" s="37" t="s">
        <v>425</v>
      </c>
      <c r="M54" t="s">
        <v>178</v>
      </c>
      <c r="N54" t="s">
        <v>396</v>
      </c>
      <c r="O54" t="s">
        <v>403</v>
      </c>
      <c r="P54" s="38" t="s">
        <v>692</v>
      </c>
      <c r="Q54" s="38" t="s">
        <v>690</v>
      </c>
      <c r="R54" t="s">
        <v>41</v>
      </c>
      <c r="S54" t="s">
        <v>178</v>
      </c>
      <c r="T54" t="s">
        <v>404</v>
      </c>
      <c r="U54" t="str">
        <f t="shared" si="3"/>
        <v>H4.5XH4.9</v>
      </c>
      <c r="V54" t="str">
        <f t="shared" si="4"/>
        <v>hybridXhybrid</v>
      </c>
      <c r="W54" t="str">
        <f t="shared" si="5"/>
        <v>Postzygotics-hybridXhybrid-(H:LouroXLanzada)X(H:LouroXLanzada)</v>
      </c>
      <c r="X54">
        <v>3</v>
      </c>
      <c r="Y54">
        <v>3</v>
      </c>
      <c r="Z54">
        <v>399</v>
      </c>
      <c r="AA54">
        <v>44</v>
      </c>
      <c r="AB54">
        <v>160</v>
      </c>
      <c r="AC54">
        <v>136</v>
      </c>
      <c r="AD54">
        <v>2</v>
      </c>
      <c r="AE54">
        <v>1</v>
      </c>
      <c r="AF54">
        <v>561</v>
      </c>
      <c r="AG54">
        <v>181</v>
      </c>
      <c r="AH54">
        <v>0.75600000000000001</v>
      </c>
      <c r="AI54">
        <v>742</v>
      </c>
      <c r="AJ54">
        <v>247.333</v>
      </c>
    </row>
    <row r="55" spans="1:36" x14ac:dyDescent="0.25">
      <c r="A55">
        <v>54</v>
      </c>
      <c r="B55" t="s">
        <v>244</v>
      </c>
      <c r="C55">
        <v>2001</v>
      </c>
      <c r="D55" t="s">
        <v>53</v>
      </c>
      <c r="E55" t="s">
        <v>699</v>
      </c>
      <c r="F55" s="37" t="s">
        <v>413</v>
      </c>
      <c r="G55" t="s">
        <v>39</v>
      </c>
      <c r="H55" t="s">
        <v>39</v>
      </c>
      <c r="I55" t="s">
        <v>342</v>
      </c>
      <c r="J55" t="s">
        <v>707</v>
      </c>
      <c r="K55" t="s">
        <v>707</v>
      </c>
      <c r="L55" s="37" t="s">
        <v>427</v>
      </c>
      <c r="M55" t="s">
        <v>178</v>
      </c>
      <c r="N55" t="s">
        <v>396</v>
      </c>
      <c r="O55" t="s">
        <v>403</v>
      </c>
      <c r="P55" s="38" t="s">
        <v>692</v>
      </c>
      <c r="Q55" t="s">
        <v>690</v>
      </c>
      <c r="R55" t="s">
        <v>43</v>
      </c>
      <c r="S55" t="s">
        <v>178</v>
      </c>
      <c r="T55" t="s">
        <v>399</v>
      </c>
      <c r="U55" t="str">
        <f t="shared" si="3"/>
        <v>R.14XH5.24</v>
      </c>
      <c r="V55" t="str">
        <f t="shared" si="4"/>
        <v>elegansXhybrid</v>
      </c>
      <c r="W55" t="str">
        <f t="shared" si="5"/>
        <v>Postzygotics-elegansXhybrid-SymEleX(H:LouroXLanzada)</v>
      </c>
      <c r="X55">
        <v>3</v>
      </c>
      <c r="Y55">
        <v>2</v>
      </c>
      <c r="Z55">
        <v>0</v>
      </c>
      <c r="AA55">
        <v>0</v>
      </c>
      <c r="AB55">
        <v>13</v>
      </c>
      <c r="AC55">
        <v>1</v>
      </c>
      <c r="AD55">
        <v>4</v>
      </c>
      <c r="AE55">
        <v>7</v>
      </c>
      <c r="AF55">
        <v>17</v>
      </c>
      <c r="AG55">
        <v>8</v>
      </c>
      <c r="AH55">
        <v>0.68</v>
      </c>
      <c r="AI55">
        <v>25</v>
      </c>
      <c r="AJ55">
        <v>8.3330000000000002</v>
      </c>
    </row>
    <row r="56" spans="1:36" x14ac:dyDescent="0.25">
      <c r="A56">
        <v>55</v>
      </c>
      <c r="B56" t="s">
        <v>244</v>
      </c>
      <c r="C56">
        <v>2001</v>
      </c>
      <c r="D56" t="s">
        <v>53</v>
      </c>
      <c r="E56" t="s">
        <v>699</v>
      </c>
      <c r="F56" s="37" t="s">
        <v>429</v>
      </c>
      <c r="G56" t="s">
        <v>39</v>
      </c>
      <c r="H56" t="s">
        <v>39</v>
      </c>
      <c r="I56" t="s">
        <v>342</v>
      </c>
      <c r="J56" t="s">
        <v>707</v>
      </c>
      <c r="K56" t="s">
        <v>707</v>
      </c>
      <c r="L56" s="37" t="s">
        <v>428</v>
      </c>
      <c r="M56" t="s">
        <v>178</v>
      </c>
      <c r="N56" t="s">
        <v>396</v>
      </c>
      <c r="O56" t="s">
        <v>403</v>
      </c>
      <c r="P56" s="38" t="s">
        <v>692</v>
      </c>
      <c r="Q56" t="s">
        <v>690</v>
      </c>
      <c r="R56" t="s">
        <v>43</v>
      </c>
      <c r="S56" t="s">
        <v>178</v>
      </c>
      <c r="T56" t="s">
        <v>399</v>
      </c>
      <c r="U56" t="str">
        <f t="shared" si="3"/>
        <v>R.12XH5.26</v>
      </c>
      <c r="V56" t="str">
        <f t="shared" si="4"/>
        <v>elegansXhybrid</v>
      </c>
      <c r="W56" t="str">
        <f t="shared" si="5"/>
        <v>Postzygotics-elegansXhybrid-SymEleX(H:LouroXLanzada)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6</v>
      </c>
      <c r="AI56">
        <v>0</v>
      </c>
      <c r="AJ56" t="s">
        <v>6</v>
      </c>
    </row>
    <row r="57" spans="1:36" x14ac:dyDescent="0.25">
      <c r="A57">
        <v>56</v>
      </c>
      <c r="B57" t="s">
        <v>244</v>
      </c>
      <c r="C57">
        <v>2001</v>
      </c>
      <c r="D57" t="s">
        <v>53</v>
      </c>
      <c r="E57" t="s">
        <v>699</v>
      </c>
      <c r="F57" s="37">
        <v>136</v>
      </c>
      <c r="G57" t="s">
        <v>39</v>
      </c>
      <c r="H57" t="s">
        <v>39</v>
      </c>
      <c r="I57" t="s">
        <v>342</v>
      </c>
      <c r="J57" t="s">
        <v>707</v>
      </c>
      <c r="K57" t="s">
        <v>707</v>
      </c>
      <c r="L57" s="37" t="s">
        <v>430</v>
      </c>
      <c r="M57" t="s">
        <v>178</v>
      </c>
      <c r="N57" t="s">
        <v>396</v>
      </c>
      <c r="O57" t="s">
        <v>403</v>
      </c>
      <c r="P57" s="38" t="s">
        <v>692</v>
      </c>
      <c r="Q57" t="s">
        <v>690</v>
      </c>
      <c r="R57" t="s">
        <v>43</v>
      </c>
      <c r="S57" t="s">
        <v>178</v>
      </c>
      <c r="T57" t="s">
        <v>399</v>
      </c>
      <c r="U57" t="str">
        <f t="shared" si="3"/>
        <v>136XH5.5</v>
      </c>
      <c r="V57" t="str">
        <f t="shared" si="4"/>
        <v>elegansXhybrid</v>
      </c>
      <c r="W57" t="str">
        <f t="shared" si="5"/>
        <v>Postzygotics-elegansXhybrid-SymEleX(H:LouroXLanzada)</v>
      </c>
      <c r="X57">
        <v>3</v>
      </c>
      <c r="Y57">
        <v>3</v>
      </c>
      <c r="Z57">
        <v>235</v>
      </c>
      <c r="AA57">
        <v>158</v>
      </c>
      <c r="AB57">
        <v>140</v>
      </c>
      <c r="AC57">
        <v>82</v>
      </c>
      <c r="AD57">
        <v>5</v>
      </c>
      <c r="AE57">
        <v>3</v>
      </c>
      <c r="AF57">
        <v>380</v>
      </c>
      <c r="AG57">
        <v>243</v>
      </c>
      <c r="AH57">
        <v>0.61</v>
      </c>
      <c r="AI57">
        <v>623</v>
      </c>
      <c r="AJ57">
        <v>207.667</v>
      </c>
    </row>
    <row r="58" spans="1:36" x14ac:dyDescent="0.25">
      <c r="A58">
        <v>57</v>
      </c>
      <c r="B58" t="s">
        <v>244</v>
      </c>
      <c r="C58">
        <v>2001</v>
      </c>
      <c r="D58" t="s">
        <v>53</v>
      </c>
      <c r="E58" t="s">
        <v>699</v>
      </c>
      <c r="F58" s="37">
        <v>135</v>
      </c>
      <c r="G58" t="s">
        <v>39</v>
      </c>
      <c r="H58" t="s">
        <v>39</v>
      </c>
      <c r="I58" t="s">
        <v>342</v>
      </c>
      <c r="J58" t="s">
        <v>707</v>
      </c>
      <c r="K58" t="s">
        <v>707</v>
      </c>
      <c r="L58" s="37" t="s">
        <v>431</v>
      </c>
      <c r="M58" t="s">
        <v>178</v>
      </c>
      <c r="N58" t="s">
        <v>396</v>
      </c>
      <c r="O58" t="s">
        <v>403</v>
      </c>
      <c r="P58" s="38" t="s">
        <v>692</v>
      </c>
      <c r="Q58" t="s">
        <v>690</v>
      </c>
      <c r="R58" t="s">
        <v>43</v>
      </c>
      <c r="S58" t="s">
        <v>178</v>
      </c>
      <c r="T58" t="s">
        <v>399</v>
      </c>
      <c r="U58" t="str">
        <f t="shared" si="3"/>
        <v>135XH5.6</v>
      </c>
      <c r="V58" t="str">
        <f t="shared" si="4"/>
        <v>elegansXhybrid</v>
      </c>
      <c r="W58" t="str">
        <f t="shared" si="5"/>
        <v>Postzygotics-elegansXhybrid-SymEleX(H:LouroXLanzada)</v>
      </c>
      <c r="X58">
        <v>3</v>
      </c>
      <c r="Y58">
        <v>2</v>
      </c>
      <c r="Z58">
        <v>210</v>
      </c>
      <c r="AA58">
        <v>131</v>
      </c>
      <c r="AB58">
        <v>163</v>
      </c>
      <c r="AC58">
        <v>113</v>
      </c>
      <c r="AD58">
        <v>0</v>
      </c>
      <c r="AE58">
        <v>0</v>
      </c>
      <c r="AF58">
        <v>373</v>
      </c>
      <c r="AG58">
        <v>244</v>
      </c>
      <c r="AH58">
        <v>0.60499999999999998</v>
      </c>
      <c r="AI58">
        <v>617</v>
      </c>
      <c r="AJ58">
        <v>205.667</v>
      </c>
    </row>
    <row r="59" spans="1:36" x14ac:dyDescent="0.25">
      <c r="A59">
        <v>58</v>
      </c>
      <c r="B59" t="s">
        <v>244</v>
      </c>
      <c r="C59">
        <v>2001</v>
      </c>
      <c r="D59" t="s">
        <v>53</v>
      </c>
      <c r="E59" t="s">
        <v>699</v>
      </c>
      <c r="F59" s="37" t="s">
        <v>398</v>
      </c>
      <c r="G59" t="s">
        <v>178</v>
      </c>
      <c r="H59" t="s">
        <v>396</v>
      </c>
      <c r="I59" t="s">
        <v>342</v>
      </c>
      <c r="J59" s="38" t="s">
        <v>692</v>
      </c>
      <c r="K59" s="38" t="s">
        <v>690</v>
      </c>
      <c r="L59" s="37" t="s">
        <v>432</v>
      </c>
      <c r="M59" t="s">
        <v>178</v>
      </c>
      <c r="N59" t="s">
        <v>396</v>
      </c>
      <c r="O59" t="s">
        <v>403</v>
      </c>
      <c r="P59" s="38" t="s">
        <v>692</v>
      </c>
      <c r="Q59" s="38" t="s">
        <v>690</v>
      </c>
      <c r="R59" t="s">
        <v>41</v>
      </c>
      <c r="S59" t="s">
        <v>178</v>
      </c>
      <c r="T59" t="s">
        <v>404</v>
      </c>
      <c r="U59" t="str">
        <f t="shared" si="3"/>
        <v>H5.3XH5.9</v>
      </c>
      <c r="V59" t="str">
        <f t="shared" si="4"/>
        <v>hybridXhybrid</v>
      </c>
      <c r="W59" t="str">
        <f t="shared" si="5"/>
        <v>Postzygotics-hybridXhybrid-(H:LouroXLanzada)X(H:LouroXLanzada)</v>
      </c>
      <c r="X59">
        <v>3</v>
      </c>
      <c r="Y59">
        <v>3</v>
      </c>
      <c r="Z59">
        <v>301</v>
      </c>
      <c r="AA59">
        <v>32</v>
      </c>
      <c r="AB59">
        <v>87</v>
      </c>
      <c r="AC59">
        <v>2</v>
      </c>
      <c r="AD59">
        <v>2</v>
      </c>
      <c r="AE59">
        <v>27</v>
      </c>
      <c r="AF59">
        <v>390</v>
      </c>
      <c r="AG59">
        <v>61</v>
      </c>
      <c r="AH59">
        <v>0.86499999999999999</v>
      </c>
      <c r="AI59">
        <v>451</v>
      </c>
      <c r="AJ59">
        <v>150.333</v>
      </c>
    </row>
    <row r="60" spans="1:36" x14ac:dyDescent="0.25">
      <c r="A60">
        <v>59</v>
      </c>
      <c r="B60" t="s">
        <v>244</v>
      </c>
      <c r="C60">
        <v>2001</v>
      </c>
      <c r="D60" t="s">
        <v>53</v>
      </c>
      <c r="E60" t="s">
        <v>699</v>
      </c>
      <c r="F60" s="37" t="s">
        <v>434</v>
      </c>
      <c r="G60" t="s">
        <v>39</v>
      </c>
      <c r="H60" t="s">
        <v>39</v>
      </c>
      <c r="I60" t="s">
        <v>342</v>
      </c>
      <c r="J60" t="s">
        <v>707</v>
      </c>
      <c r="K60" t="s">
        <v>707</v>
      </c>
      <c r="L60" s="37" t="s">
        <v>433</v>
      </c>
      <c r="M60" t="s">
        <v>178</v>
      </c>
      <c r="N60" t="s">
        <v>396</v>
      </c>
      <c r="O60" t="s">
        <v>403</v>
      </c>
      <c r="P60" s="38" t="s">
        <v>691</v>
      </c>
      <c r="Q60" s="38" t="s">
        <v>742</v>
      </c>
      <c r="R60" t="s">
        <v>43</v>
      </c>
      <c r="S60" t="s">
        <v>178</v>
      </c>
      <c r="T60" t="s">
        <v>399</v>
      </c>
      <c r="U60" t="str">
        <f t="shared" si="3"/>
        <v>A.A4XH6.13</v>
      </c>
      <c r="V60" t="str">
        <f t="shared" si="4"/>
        <v>elegansXhybrid</v>
      </c>
      <c r="W60" t="str">
        <f t="shared" si="5"/>
        <v>Postzygotics-elegansXhybrid-SymEleX[H:E:AlloEleX(H:LouroXLanzada)]</v>
      </c>
      <c r="X60">
        <v>3</v>
      </c>
      <c r="Y60">
        <v>3</v>
      </c>
      <c r="Z60">
        <v>229</v>
      </c>
      <c r="AA60">
        <v>100</v>
      </c>
      <c r="AB60">
        <v>251</v>
      </c>
      <c r="AC60">
        <v>153</v>
      </c>
      <c r="AD60">
        <v>77</v>
      </c>
      <c r="AE60">
        <v>34</v>
      </c>
      <c r="AF60">
        <v>557</v>
      </c>
      <c r="AG60">
        <v>287</v>
      </c>
      <c r="AH60">
        <v>0.66</v>
      </c>
      <c r="AI60">
        <v>844</v>
      </c>
      <c r="AJ60">
        <v>281.33300000000003</v>
      </c>
    </row>
    <row r="61" spans="1:36" x14ac:dyDescent="0.25">
      <c r="A61">
        <v>60</v>
      </c>
      <c r="B61" t="s">
        <v>244</v>
      </c>
      <c r="C61">
        <v>2001</v>
      </c>
      <c r="D61" t="s">
        <v>53</v>
      </c>
      <c r="E61" t="s">
        <v>699</v>
      </c>
      <c r="F61" s="37" t="s">
        <v>436</v>
      </c>
      <c r="G61" t="s">
        <v>39</v>
      </c>
      <c r="H61" t="s">
        <v>39</v>
      </c>
      <c r="I61" t="s">
        <v>342</v>
      </c>
      <c r="J61" t="s">
        <v>707</v>
      </c>
      <c r="K61" t="s">
        <v>707</v>
      </c>
      <c r="L61" s="37" t="s">
        <v>435</v>
      </c>
      <c r="M61" t="s">
        <v>178</v>
      </c>
      <c r="N61" t="s">
        <v>396</v>
      </c>
      <c r="O61" t="s">
        <v>403</v>
      </c>
      <c r="P61" s="38" t="s">
        <v>691</v>
      </c>
      <c r="Q61" s="38" t="s">
        <v>742</v>
      </c>
      <c r="R61" t="s">
        <v>43</v>
      </c>
      <c r="S61" t="s">
        <v>178</v>
      </c>
      <c r="T61" t="s">
        <v>399</v>
      </c>
      <c r="U61" t="str">
        <f t="shared" si="3"/>
        <v>X.8XH6.4</v>
      </c>
      <c r="V61" t="str">
        <f t="shared" si="4"/>
        <v>elegansXhybrid</v>
      </c>
      <c r="W61" t="str">
        <f t="shared" si="5"/>
        <v>Postzygotics-elegansXhybrid-SymEleX[H:E:AlloEleX(H:LouroXLanzada)]</v>
      </c>
      <c r="X61">
        <v>3</v>
      </c>
      <c r="Y61">
        <v>2</v>
      </c>
      <c r="Z61">
        <v>100</v>
      </c>
      <c r="AA61">
        <v>5</v>
      </c>
      <c r="AB61">
        <v>191</v>
      </c>
      <c r="AC61">
        <v>26</v>
      </c>
      <c r="AD61">
        <v>0</v>
      </c>
      <c r="AE61">
        <v>0</v>
      </c>
      <c r="AF61">
        <v>291</v>
      </c>
      <c r="AG61">
        <v>31</v>
      </c>
      <c r="AH61">
        <v>0.90400000000000003</v>
      </c>
      <c r="AI61">
        <v>322</v>
      </c>
      <c r="AJ61">
        <v>107.333</v>
      </c>
    </row>
    <row r="62" spans="1:36" x14ac:dyDescent="0.25">
      <c r="A62">
        <v>61</v>
      </c>
      <c r="B62" t="s">
        <v>244</v>
      </c>
      <c r="C62">
        <v>2001</v>
      </c>
      <c r="D62" t="s">
        <v>53</v>
      </c>
      <c r="E62" t="s">
        <v>699</v>
      </c>
      <c r="F62" s="37" t="s">
        <v>438</v>
      </c>
      <c r="G62" t="s">
        <v>39</v>
      </c>
      <c r="H62" t="s">
        <v>39</v>
      </c>
      <c r="I62" t="s">
        <v>342</v>
      </c>
      <c r="J62" t="s">
        <v>707</v>
      </c>
      <c r="K62" t="s">
        <v>707</v>
      </c>
      <c r="L62" s="37" t="s">
        <v>437</v>
      </c>
      <c r="M62" t="s">
        <v>178</v>
      </c>
      <c r="N62" t="s">
        <v>396</v>
      </c>
      <c r="O62" t="s">
        <v>403</v>
      </c>
      <c r="P62" s="38" t="s">
        <v>691</v>
      </c>
      <c r="Q62" s="38" t="s">
        <v>742</v>
      </c>
      <c r="R62" t="s">
        <v>43</v>
      </c>
      <c r="S62" t="s">
        <v>178</v>
      </c>
      <c r="T62" t="s">
        <v>399</v>
      </c>
      <c r="U62" t="str">
        <f t="shared" si="3"/>
        <v>AA.5XH6.9</v>
      </c>
      <c r="V62" t="str">
        <f t="shared" si="4"/>
        <v>elegansXhybrid</v>
      </c>
      <c r="W62" t="str">
        <f t="shared" si="5"/>
        <v>Postzygotics-elegansXhybrid-SymEleX[H:E:AlloEleX(H:LouroXLanzada)]</v>
      </c>
      <c r="X62">
        <v>3</v>
      </c>
      <c r="Y62">
        <v>3</v>
      </c>
      <c r="Z62">
        <v>203</v>
      </c>
      <c r="AA62">
        <v>100</v>
      </c>
      <c r="AB62">
        <v>8</v>
      </c>
      <c r="AC62">
        <v>0</v>
      </c>
      <c r="AD62">
        <v>7</v>
      </c>
      <c r="AE62">
        <v>0</v>
      </c>
      <c r="AF62">
        <v>218</v>
      </c>
      <c r="AG62">
        <v>100</v>
      </c>
      <c r="AH62">
        <v>0.68600000000000005</v>
      </c>
      <c r="AI62">
        <v>318</v>
      </c>
      <c r="AJ62">
        <v>106</v>
      </c>
    </row>
    <row r="63" spans="1:36" x14ac:dyDescent="0.25">
      <c r="A63">
        <v>62</v>
      </c>
      <c r="B63" t="s">
        <v>244</v>
      </c>
      <c r="C63">
        <v>2001</v>
      </c>
      <c r="D63" t="s">
        <v>53</v>
      </c>
      <c r="E63" t="s">
        <v>699</v>
      </c>
      <c r="F63" s="37" t="s">
        <v>436</v>
      </c>
      <c r="G63" t="s">
        <v>39</v>
      </c>
      <c r="H63" t="s">
        <v>39</v>
      </c>
      <c r="I63" t="s">
        <v>342</v>
      </c>
      <c r="J63" t="s">
        <v>707</v>
      </c>
      <c r="K63" t="s">
        <v>707</v>
      </c>
      <c r="L63" s="37" t="s">
        <v>439</v>
      </c>
      <c r="M63" t="s">
        <v>178</v>
      </c>
      <c r="N63" t="s">
        <v>396</v>
      </c>
      <c r="O63" t="s">
        <v>403</v>
      </c>
      <c r="P63" s="38" t="s">
        <v>694</v>
      </c>
      <c r="Q63" t="s">
        <v>690</v>
      </c>
      <c r="R63" t="s">
        <v>43</v>
      </c>
      <c r="S63" t="s">
        <v>178</v>
      </c>
      <c r="T63" t="s">
        <v>399</v>
      </c>
      <c r="U63" t="str">
        <f t="shared" si="3"/>
        <v>X.8XH7.8</v>
      </c>
      <c r="V63" t="str">
        <f t="shared" si="4"/>
        <v>elegansXhybrid</v>
      </c>
      <c r="W63" t="str">
        <f t="shared" si="5"/>
        <v>Postzygotics-elegansXhybrid-SymEleX(H:LouroXLanzada)</v>
      </c>
      <c r="X63">
        <v>3</v>
      </c>
      <c r="Y63">
        <v>2</v>
      </c>
      <c r="Z63">
        <v>305</v>
      </c>
      <c r="AA63">
        <v>27</v>
      </c>
      <c r="AB63">
        <v>0</v>
      </c>
      <c r="AC63">
        <v>0</v>
      </c>
      <c r="AD63">
        <v>247</v>
      </c>
      <c r="AE63">
        <v>24</v>
      </c>
      <c r="AF63">
        <v>552</v>
      </c>
      <c r="AG63">
        <v>51</v>
      </c>
      <c r="AH63">
        <v>0.91500000000000004</v>
      </c>
      <c r="AI63">
        <v>603</v>
      </c>
      <c r="AJ63">
        <v>201</v>
      </c>
    </row>
    <row r="64" spans="1:36" x14ac:dyDescent="0.25">
      <c r="A64">
        <v>63</v>
      </c>
      <c r="B64" t="s">
        <v>244</v>
      </c>
      <c r="C64">
        <v>2001</v>
      </c>
      <c r="D64" t="s">
        <v>46</v>
      </c>
      <c r="E64" t="s">
        <v>700</v>
      </c>
      <c r="F64" s="37" t="s">
        <v>441</v>
      </c>
      <c r="G64" t="s">
        <v>39</v>
      </c>
      <c r="H64" t="s">
        <v>39</v>
      </c>
      <c r="I64" t="s">
        <v>342</v>
      </c>
      <c r="J64" t="s">
        <v>343</v>
      </c>
      <c r="K64" t="s">
        <v>343</v>
      </c>
      <c r="L64" s="37" t="s">
        <v>440</v>
      </c>
      <c r="M64" t="s">
        <v>39</v>
      </c>
      <c r="N64" t="s">
        <v>39</v>
      </c>
      <c r="O64" t="s">
        <v>342</v>
      </c>
      <c r="P64" t="s">
        <v>343</v>
      </c>
      <c r="Q64" t="s">
        <v>343</v>
      </c>
      <c r="R64" t="s">
        <v>43</v>
      </c>
      <c r="S64" t="s">
        <v>44</v>
      </c>
      <c r="T64" t="s">
        <v>249</v>
      </c>
      <c r="U64" t="str">
        <f t="shared" si="3"/>
        <v>J.5.1XJ27.1</v>
      </c>
      <c r="V64" t="str">
        <f t="shared" si="4"/>
        <v>elegansXelegans</v>
      </c>
      <c r="W64" t="str">
        <f t="shared" si="5"/>
        <v>Conspecifics-elegansXelegans-LouroXLouro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6</v>
      </c>
      <c r="AE64" t="s">
        <v>6</v>
      </c>
      <c r="AF64">
        <v>0</v>
      </c>
      <c r="AG64">
        <v>0</v>
      </c>
      <c r="AH64" t="s">
        <v>6</v>
      </c>
      <c r="AJ64" t="s">
        <v>6</v>
      </c>
    </row>
    <row r="65" spans="1:36" x14ac:dyDescent="0.25">
      <c r="A65">
        <v>64</v>
      </c>
      <c r="B65" t="s">
        <v>244</v>
      </c>
      <c r="C65">
        <v>2001</v>
      </c>
      <c r="D65" t="s">
        <v>46</v>
      </c>
      <c r="E65" t="s">
        <v>700</v>
      </c>
      <c r="F65" s="37" t="s">
        <v>443</v>
      </c>
      <c r="G65" t="s">
        <v>39</v>
      </c>
      <c r="H65" t="s">
        <v>39</v>
      </c>
      <c r="I65" t="s">
        <v>342</v>
      </c>
      <c r="J65" t="s">
        <v>343</v>
      </c>
      <c r="K65" t="s">
        <v>343</v>
      </c>
      <c r="L65" s="37" t="s">
        <v>442</v>
      </c>
      <c r="M65" t="s">
        <v>39</v>
      </c>
      <c r="N65" t="s">
        <v>39</v>
      </c>
      <c r="O65" t="s">
        <v>342</v>
      </c>
      <c r="P65" t="s">
        <v>343</v>
      </c>
      <c r="Q65" t="s">
        <v>343</v>
      </c>
      <c r="R65" t="s">
        <v>43</v>
      </c>
      <c r="S65" t="s">
        <v>44</v>
      </c>
      <c r="T65" t="s">
        <v>249</v>
      </c>
      <c r="U65" t="str">
        <f t="shared" si="3"/>
        <v>F8.3XK9.1</v>
      </c>
      <c r="V65" t="str">
        <f t="shared" si="4"/>
        <v>elegansXelegans</v>
      </c>
      <c r="W65" t="str">
        <f t="shared" si="5"/>
        <v>Conspecifics-elegansXelegans-LouroXLouro</v>
      </c>
      <c r="X65">
        <v>3</v>
      </c>
      <c r="Y65">
        <v>3</v>
      </c>
      <c r="Z65">
        <v>58</v>
      </c>
      <c r="AA65">
        <v>15</v>
      </c>
      <c r="AB65">
        <v>7</v>
      </c>
      <c r="AC65">
        <v>3</v>
      </c>
      <c r="AD65">
        <v>55</v>
      </c>
      <c r="AE65">
        <v>20</v>
      </c>
      <c r="AF65">
        <v>120</v>
      </c>
      <c r="AG65">
        <v>38</v>
      </c>
      <c r="AH65">
        <v>0.75900000000000001</v>
      </c>
      <c r="AI65">
        <v>158</v>
      </c>
      <c r="AJ65">
        <v>52.667000000000002</v>
      </c>
    </row>
    <row r="66" spans="1:36" x14ac:dyDescent="0.25">
      <c r="A66">
        <v>65</v>
      </c>
      <c r="B66" t="s">
        <v>244</v>
      </c>
      <c r="C66">
        <v>2001</v>
      </c>
      <c r="D66" t="s">
        <v>53</v>
      </c>
      <c r="E66" t="s">
        <v>699</v>
      </c>
      <c r="F66" s="37" t="s">
        <v>445</v>
      </c>
      <c r="G66" t="s">
        <v>178</v>
      </c>
      <c r="H66" t="s">
        <v>396</v>
      </c>
      <c r="I66" t="s">
        <v>342</v>
      </c>
      <c r="J66" s="38" t="s">
        <v>692</v>
      </c>
      <c r="K66" s="38" t="s">
        <v>690</v>
      </c>
      <c r="L66" s="37" t="s">
        <v>444</v>
      </c>
      <c r="M66" t="s">
        <v>39</v>
      </c>
      <c r="N66" t="s">
        <v>39</v>
      </c>
      <c r="O66" t="s">
        <v>342</v>
      </c>
      <c r="P66" t="s">
        <v>343</v>
      </c>
      <c r="Q66" t="s">
        <v>707</v>
      </c>
      <c r="R66" t="s">
        <v>41</v>
      </c>
      <c r="S66" t="s">
        <v>178</v>
      </c>
      <c r="T66" t="s">
        <v>399</v>
      </c>
      <c r="U66" t="str">
        <f t="shared" ref="U66:U72" si="6">_xlfn.CONCAT(F66,"X",L66)</f>
        <v>H5.8XR.4</v>
      </c>
      <c r="V66" t="str">
        <f t="shared" ref="V66:V72" si="7">_xlfn.CONCAT(G66,"X",M66)</f>
        <v>hybridXelegans</v>
      </c>
      <c r="W66" t="str">
        <f t="shared" ref="W66:W72" si="8">_xlfn.CONCAT(E66,"-",V66,"-",K66,"X",Q66)</f>
        <v>Postzygotics-hybridXelegans-(H:LouroXLanzada)XSymEle</v>
      </c>
      <c r="X66">
        <v>3</v>
      </c>
      <c r="Y66">
        <v>2</v>
      </c>
      <c r="Z66">
        <v>457</v>
      </c>
      <c r="AA66">
        <v>26</v>
      </c>
      <c r="AB66">
        <v>86</v>
      </c>
      <c r="AC66">
        <v>34</v>
      </c>
      <c r="AD66">
        <v>0</v>
      </c>
      <c r="AE66">
        <v>0</v>
      </c>
      <c r="AF66">
        <v>543</v>
      </c>
      <c r="AG66">
        <v>60</v>
      </c>
      <c r="AH66">
        <v>0.9</v>
      </c>
      <c r="AI66">
        <v>603</v>
      </c>
      <c r="AJ66">
        <v>201</v>
      </c>
    </row>
    <row r="67" spans="1:36" x14ac:dyDescent="0.25">
      <c r="A67">
        <v>66</v>
      </c>
      <c r="B67" t="s">
        <v>244</v>
      </c>
      <c r="C67">
        <v>2001</v>
      </c>
      <c r="D67" t="s">
        <v>53</v>
      </c>
      <c r="E67" t="s">
        <v>699</v>
      </c>
      <c r="F67" s="37" t="s">
        <v>447</v>
      </c>
      <c r="G67" t="s">
        <v>178</v>
      </c>
      <c r="H67" t="s">
        <v>396</v>
      </c>
      <c r="I67" t="s">
        <v>342</v>
      </c>
      <c r="J67" s="38" t="s">
        <v>691</v>
      </c>
      <c r="K67" s="38" t="s">
        <v>742</v>
      </c>
      <c r="L67" s="37" t="s">
        <v>446</v>
      </c>
      <c r="M67" t="s">
        <v>39</v>
      </c>
      <c r="N67" t="s">
        <v>39</v>
      </c>
      <c r="O67" t="s">
        <v>342</v>
      </c>
      <c r="P67" t="s">
        <v>343</v>
      </c>
      <c r="Q67" t="s">
        <v>707</v>
      </c>
      <c r="R67" t="s">
        <v>48</v>
      </c>
      <c r="S67" t="s">
        <v>178</v>
      </c>
      <c r="T67" t="s">
        <v>399</v>
      </c>
      <c r="U67" t="str">
        <f t="shared" si="6"/>
        <v>H6.1XU.27</v>
      </c>
      <c r="V67" t="str">
        <f t="shared" si="7"/>
        <v>hybridXelegans</v>
      </c>
      <c r="W67" t="str">
        <f t="shared" si="8"/>
        <v>Postzygotics-hybridXelegans-[H:E:AlloEleX(H:LouroXLanzada)]XSymEle</v>
      </c>
      <c r="X67">
        <v>3</v>
      </c>
      <c r="Y67">
        <v>3</v>
      </c>
      <c r="Z67">
        <v>68</v>
      </c>
      <c r="AA67">
        <v>42</v>
      </c>
      <c r="AB67">
        <v>102</v>
      </c>
      <c r="AC67">
        <v>82</v>
      </c>
      <c r="AD67">
        <v>0</v>
      </c>
      <c r="AE67">
        <v>237</v>
      </c>
      <c r="AF67">
        <v>170</v>
      </c>
      <c r="AG67">
        <v>361</v>
      </c>
      <c r="AH67">
        <v>0.32</v>
      </c>
      <c r="AI67">
        <v>531</v>
      </c>
      <c r="AJ67">
        <v>177</v>
      </c>
    </row>
    <row r="68" spans="1:36" x14ac:dyDescent="0.25">
      <c r="A68">
        <v>67</v>
      </c>
      <c r="B68" t="s">
        <v>244</v>
      </c>
      <c r="C68">
        <v>2001</v>
      </c>
      <c r="D68" t="s">
        <v>53</v>
      </c>
      <c r="E68" t="s">
        <v>699</v>
      </c>
      <c r="F68" s="37" t="s">
        <v>449</v>
      </c>
      <c r="G68" t="s">
        <v>178</v>
      </c>
      <c r="H68" t="s">
        <v>396</v>
      </c>
      <c r="I68" t="s">
        <v>342</v>
      </c>
      <c r="J68" s="38" t="s">
        <v>691</v>
      </c>
      <c r="K68" s="38" t="s">
        <v>742</v>
      </c>
      <c r="L68" s="37" t="s">
        <v>448</v>
      </c>
      <c r="M68" t="s">
        <v>39</v>
      </c>
      <c r="N68" t="s">
        <v>39</v>
      </c>
      <c r="O68" t="s">
        <v>342</v>
      </c>
      <c r="P68" t="s">
        <v>343</v>
      </c>
      <c r="Q68" t="s">
        <v>707</v>
      </c>
      <c r="R68" t="s">
        <v>43</v>
      </c>
      <c r="S68" t="s">
        <v>178</v>
      </c>
      <c r="T68" t="s">
        <v>399</v>
      </c>
      <c r="U68" t="str">
        <f t="shared" si="6"/>
        <v>H6.3XU.14</v>
      </c>
      <c r="V68" t="str">
        <f t="shared" si="7"/>
        <v>hybridXelegans</v>
      </c>
      <c r="W68" t="str">
        <f t="shared" si="8"/>
        <v>Postzygotics-hybridXelegans-[H:E:AlloEleX(H:LouroXLanzada)]XSymEle</v>
      </c>
      <c r="X68">
        <v>3</v>
      </c>
      <c r="Y68">
        <v>3</v>
      </c>
      <c r="Z68">
        <v>0</v>
      </c>
      <c r="AA68">
        <v>2</v>
      </c>
      <c r="AB68">
        <v>0</v>
      </c>
      <c r="AC68">
        <v>5</v>
      </c>
      <c r="AD68">
        <v>0</v>
      </c>
      <c r="AE68">
        <v>8</v>
      </c>
      <c r="AF68">
        <v>0</v>
      </c>
      <c r="AG68">
        <v>15</v>
      </c>
      <c r="AH68">
        <v>0</v>
      </c>
      <c r="AI68">
        <v>15</v>
      </c>
      <c r="AJ68">
        <v>5</v>
      </c>
    </row>
    <row r="69" spans="1:36" x14ac:dyDescent="0.25">
      <c r="A69">
        <v>68</v>
      </c>
      <c r="B69" t="s">
        <v>244</v>
      </c>
      <c r="C69">
        <v>2001</v>
      </c>
      <c r="D69" t="s">
        <v>53</v>
      </c>
      <c r="E69" t="s">
        <v>699</v>
      </c>
      <c r="F69" s="37" t="s">
        <v>451</v>
      </c>
      <c r="G69" t="s">
        <v>178</v>
      </c>
      <c r="H69" t="s">
        <v>396</v>
      </c>
      <c r="I69" t="s">
        <v>342</v>
      </c>
      <c r="J69" s="38" t="s">
        <v>691</v>
      </c>
      <c r="K69" s="38" t="s">
        <v>742</v>
      </c>
      <c r="L69" s="37" t="s">
        <v>450</v>
      </c>
      <c r="M69" t="s">
        <v>39</v>
      </c>
      <c r="N69" t="s">
        <v>39</v>
      </c>
      <c r="O69" t="s">
        <v>342</v>
      </c>
      <c r="P69" t="s">
        <v>343</v>
      </c>
      <c r="Q69" t="s">
        <v>707</v>
      </c>
      <c r="R69" t="s">
        <v>43</v>
      </c>
      <c r="S69" t="s">
        <v>178</v>
      </c>
      <c r="T69" t="s">
        <v>399</v>
      </c>
      <c r="U69" t="str">
        <f t="shared" si="6"/>
        <v>H6.5XX.16</v>
      </c>
      <c r="V69" t="str">
        <f t="shared" si="7"/>
        <v>hybridXelegans</v>
      </c>
      <c r="W69" t="str">
        <f t="shared" si="8"/>
        <v>Postzygotics-hybridXelegans-[H:E:AlloEleX(H:LouroXLanzada)]XSymEle</v>
      </c>
      <c r="X69">
        <v>3</v>
      </c>
      <c r="Y69">
        <v>3</v>
      </c>
      <c r="Z69">
        <v>331</v>
      </c>
      <c r="AA69">
        <v>24</v>
      </c>
      <c r="AB69">
        <v>66</v>
      </c>
      <c r="AC69">
        <v>8</v>
      </c>
      <c r="AD69">
        <v>104</v>
      </c>
      <c r="AE69">
        <v>9</v>
      </c>
      <c r="AF69">
        <v>501</v>
      </c>
      <c r="AG69">
        <v>41</v>
      </c>
      <c r="AH69">
        <v>0.92400000000000004</v>
      </c>
      <c r="AI69">
        <v>542</v>
      </c>
      <c r="AJ69">
        <v>180.667</v>
      </c>
    </row>
    <row r="70" spans="1:36" x14ac:dyDescent="0.25">
      <c r="A70">
        <v>69</v>
      </c>
      <c r="B70" t="s">
        <v>244</v>
      </c>
      <c r="C70">
        <v>2001</v>
      </c>
      <c r="D70" t="s">
        <v>53</v>
      </c>
      <c r="E70" t="s">
        <v>699</v>
      </c>
      <c r="F70" s="37" t="s">
        <v>451</v>
      </c>
      <c r="G70" t="s">
        <v>178</v>
      </c>
      <c r="H70" t="s">
        <v>396</v>
      </c>
      <c r="I70" t="s">
        <v>342</v>
      </c>
      <c r="J70" s="38" t="s">
        <v>691</v>
      </c>
      <c r="K70" s="38" t="s">
        <v>742</v>
      </c>
      <c r="L70" s="37" t="s">
        <v>452</v>
      </c>
      <c r="M70" t="s">
        <v>39</v>
      </c>
      <c r="N70" t="s">
        <v>39</v>
      </c>
      <c r="O70" t="s">
        <v>342</v>
      </c>
      <c r="P70" t="s">
        <v>343</v>
      </c>
      <c r="Q70" t="s">
        <v>707</v>
      </c>
      <c r="R70" t="s">
        <v>43</v>
      </c>
      <c r="S70" t="s">
        <v>178</v>
      </c>
      <c r="T70" t="s">
        <v>399</v>
      </c>
      <c r="U70" t="str">
        <f t="shared" si="6"/>
        <v>H6.5XX.7</v>
      </c>
      <c r="V70" t="str">
        <f t="shared" si="7"/>
        <v>hybridXelegans</v>
      </c>
      <c r="W70" t="str">
        <f t="shared" si="8"/>
        <v>Postzygotics-hybridXelegans-[H:E:AlloEleX(H:LouroXLanzada)]XSymEle</v>
      </c>
      <c r="X70">
        <v>3</v>
      </c>
      <c r="Y70">
        <v>3</v>
      </c>
      <c r="Z70">
        <v>657</v>
      </c>
      <c r="AA70">
        <v>147</v>
      </c>
      <c r="AB70">
        <v>91</v>
      </c>
      <c r="AC70">
        <v>10</v>
      </c>
      <c r="AD70">
        <v>79</v>
      </c>
      <c r="AE70">
        <v>2</v>
      </c>
      <c r="AF70">
        <v>827</v>
      </c>
      <c r="AG70">
        <v>159</v>
      </c>
      <c r="AH70">
        <v>0.83899999999999997</v>
      </c>
      <c r="AI70">
        <v>986</v>
      </c>
      <c r="AJ70">
        <v>328.66699999999997</v>
      </c>
    </row>
    <row r="71" spans="1:36" x14ac:dyDescent="0.25">
      <c r="A71">
        <v>70</v>
      </c>
      <c r="B71" t="s">
        <v>244</v>
      </c>
      <c r="C71">
        <v>2001</v>
      </c>
      <c r="D71" t="s">
        <v>53</v>
      </c>
      <c r="E71" t="s">
        <v>699</v>
      </c>
      <c r="F71" s="37" t="s">
        <v>449</v>
      </c>
      <c r="G71" t="s">
        <v>178</v>
      </c>
      <c r="H71" t="s">
        <v>396</v>
      </c>
      <c r="I71" t="s">
        <v>342</v>
      </c>
      <c r="J71" s="38" t="s">
        <v>691</v>
      </c>
      <c r="K71" s="38" t="s">
        <v>742</v>
      </c>
      <c r="L71" s="37" t="s">
        <v>453</v>
      </c>
      <c r="M71" t="s">
        <v>39</v>
      </c>
      <c r="N71" t="s">
        <v>39</v>
      </c>
      <c r="O71" t="s">
        <v>342</v>
      </c>
      <c r="P71" t="s">
        <v>343</v>
      </c>
      <c r="Q71" t="s">
        <v>707</v>
      </c>
      <c r="R71" t="s">
        <v>43</v>
      </c>
      <c r="S71" t="s">
        <v>178</v>
      </c>
      <c r="T71" t="s">
        <v>399</v>
      </c>
      <c r="U71" t="str">
        <f t="shared" si="6"/>
        <v>H6.3XX.9</v>
      </c>
      <c r="V71" t="str">
        <f t="shared" si="7"/>
        <v>hybridXelegans</v>
      </c>
      <c r="W71" t="str">
        <f t="shared" si="8"/>
        <v>Postzygotics-hybridXelegans-[H:E:AlloEleX(H:LouroXLanzada)]XSymEle</v>
      </c>
      <c r="X71">
        <v>3</v>
      </c>
      <c r="Y71">
        <v>2</v>
      </c>
      <c r="Z71">
        <v>0</v>
      </c>
      <c r="AA71">
        <v>4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6</v>
      </c>
      <c r="AH71">
        <v>0</v>
      </c>
      <c r="AI71">
        <v>6</v>
      </c>
      <c r="AJ71">
        <v>2</v>
      </c>
    </row>
    <row r="72" spans="1:36" x14ac:dyDescent="0.25">
      <c r="A72">
        <v>71</v>
      </c>
      <c r="B72" t="s">
        <v>244</v>
      </c>
      <c r="C72">
        <v>2001</v>
      </c>
      <c r="D72" t="s">
        <v>53</v>
      </c>
      <c r="E72" t="s">
        <v>699</v>
      </c>
      <c r="F72" s="37" t="s">
        <v>400</v>
      </c>
      <c r="G72" t="s">
        <v>178</v>
      </c>
      <c r="H72" t="s">
        <v>396</v>
      </c>
      <c r="I72" t="s">
        <v>342</v>
      </c>
      <c r="J72" s="38" t="s">
        <v>692</v>
      </c>
      <c r="K72" s="38" t="s">
        <v>690</v>
      </c>
      <c r="L72" s="37" t="s">
        <v>454</v>
      </c>
      <c r="M72" t="s">
        <v>39</v>
      </c>
      <c r="N72" t="s">
        <v>39</v>
      </c>
      <c r="O72" t="s">
        <v>342</v>
      </c>
      <c r="P72" t="s">
        <v>343</v>
      </c>
      <c r="Q72" t="s">
        <v>707</v>
      </c>
      <c r="R72" t="s">
        <v>43</v>
      </c>
      <c r="S72" t="s">
        <v>178</v>
      </c>
      <c r="T72" t="s">
        <v>399</v>
      </c>
      <c r="U72" t="str">
        <f t="shared" si="6"/>
        <v>H5.33XU.24</v>
      </c>
      <c r="V72" t="str">
        <f t="shared" si="7"/>
        <v>hybridXelegans</v>
      </c>
      <c r="W72" t="str">
        <f t="shared" si="8"/>
        <v>Postzygotics-hybridXelegans-(H:LouroXLanzada)XSymEle</v>
      </c>
      <c r="X72">
        <v>7</v>
      </c>
      <c r="Y72">
        <v>4</v>
      </c>
      <c r="Z72">
        <v>0</v>
      </c>
      <c r="AA72">
        <v>134</v>
      </c>
      <c r="AF72">
        <v>0</v>
      </c>
      <c r="AG72">
        <v>134</v>
      </c>
      <c r="AH72">
        <v>0</v>
      </c>
      <c r="AI72">
        <v>134</v>
      </c>
      <c r="AJ72">
        <v>33.5</v>
      </c>
    </row>
    <row r="73" spans="1:36" x14ac:dyDescent="0.25">
      <c r="L73"/>
      <c r="M73"/>
      <c r="N73"/>
      <c r="O73"/>
      <c r="P73"/>
      <c r="R73"/>
      <c r="AH73" t="s">
        <v>6</v>
      </c>
      <c r="AJ73">
        <v>0.33223725254696052</v>
      </c>
    </row>
    <row r="74" spans="1:36" x14ac:dyDescent="0.25">
      <c r="L74"/>
      <c r="M74"/>
      <c r="N74"/>
      <c r="O74"/>
      <c r="P74"/>
      <c r="R74"/>
      <c r="AH74" t="s">
        <v>6</v>
      </c>
      <c r="AJ74">
        <f>AVERAGE(AJ43,AJ44,AJ45,AJ46,AJ52,AJ53,AJ54,AJ59)</f>
        <v>166.66650000000001</v>
      </c>
    </row>
  </sheetData>
  <autoFilter ref="A1:AJ74" xr:uid="{FBCF22BA-459A-444C-B9FA-2D936BC1801C}">
    <sortState xmlns:xlrd2="http://schemas.microsoft.com/office/spreadsheetml/2017/richdata2" ref="A2:AJ74">
      <sortCondition ref="A1:A74"/>
    </sortState>
  </autoFilter>
  <conditionalFormatting sqref="U2:U72">
    <cfRule type="duplicateValues" dxfId="4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E91C-550E-4190-9511-10E8BA9121C8}">
  <sheetPr>
    <tabColor theme="9" tint="0.59999389629810485"/>
  </sheetPr>
  <dimension ref="A1:E187"/>
  <sheetViews>
    <sheetView topLeftCell="A13" workbookViewId="0">
      <selection activeCell="B8" sqref="B8"/>
    </sheetView>
    <sheetView workbookViewId="1"/>
  </sheetViews>
  <sheetFormatPr baseColWidth="10" defaultRowHeight="15" x14ac:dyDescent="0.25"/>
  <cols>
    <col min="1" max="1" width="10" bestFit="1" customWidth="1"/>
    <col min="2" max="2" width="74.7109375" bestFit="1" customWidth="1"/>
    <col min="3" max="3" width="19" bestFit="1" customWidth="1"/>
    <col min="4" max="4" width="13.85546875" bestFit="1" customWidth="1"/>
  </cols>
  <sheetData>
    <row r="1" spans="1:5" x14ac:dyDescent="0.25">
      <c r="A1" s="33" t="s">
        <v>317</v>
      </c>
      <c r="B1" s="33" t="s">
        <v>318</v>
      </c>
      <c r="C1" s="72" t="s">
        <v>327</v>
      </c>
      <c r="D1" s="72" t="s">
        <v>326</v>
      </c>
      <c r="E1" s="33" t="s">
        <v>5</v>
      </c>
    </row>
    <row r="2" spans="1:5" x14ac:dyDescent="0.25">
      <c r="A2" t="str" cm="1">
        <f t="array" ref="A2:A73">_xlfn._xlws.SORT(_xlfn.UNIQUE('2001_Fertilities'!U2:U999))</f>
        <v>0.3XHF3</v>
      </c>
      <c r="B2" t="str">
        <f>INDEX('2001_Fertilities'!$W$2:$W$999,MATCH('2001_Fertilities_R'!$A2,'2001_Fertilities'!$U$2:$U$999,0))</f>
        <v>Postzygotics-elegansXhybrid-SymEleX(H:LouroXLanzada)</v>
      </c>
      <c r="C2" s="37">
        <f>INDEX('2001_Fertilities'!$Y$2:$Y$999,MATCH('2001_Fertilities_R'!$A2,'2001_Fertilities'!$U$2:$U$999,0))</f>
        <v>2</v>
      </c>
      <c r="D2" s="37">
        <f>INDEX('2001_Fertilities'!$AJ$2:$AJ$999,MATCH('2001_Fertilities_R'!$A2,'2001_Fertilities'!$U$2:$U$999,0))</f>
        <v>263.5</v>
      </c>
      <c r="E2" s="37">
        <f>INDEX('2001_Fertilities'!$AH$2:$AH$999,MATCH('2001_Fertilities_R'!$A2,'2001_Fertilities'!$U$2:$U$999,0))</f>
        <v>0.63400000000000001</v>
      </c>
    </row>
    <row r="3" spans="1:5" x14ac:dyDescent="0.25">
      <c r="A3" t="str">
        <v>0.6XHF7</v>
      </c>
      <c r="B3" t="str">
        <f>INDEX('2001_Fertilities'!$W$2:$W$999,MATCH('2001_Fertilities_R'!$A3,'2001_Fertilities'!$U$2:$U$999,0))</f>
        <v>Postzygotics-elegansXhybrid-SymEleX(H:LouroXLanzada)</v>
      </c>
      <c r="C3" s="37">
        <f>INDEX('2001_Fertilities'!$Y$2:$Y$999,MATCH('2001_Fertilities_R'!$A3,'2001_Fertilities'!$U$2:$U$999,0))</f>
        <v>3</v>
      </c>
      <c r="D3" s="37">
        <f>INDEX('2001_Fertilities'!$AJ$2:$AJ$999,MATCH('2001_Fertilities_R'!$A3,'2001_Fertilities'!$U$2:$U$999,0))</f>
        <v>204</v>
      </c>
      <c r="E3" s="37">
        <f>INDEX('2001_Fertilities'!$AH$2:$AH$999,MATCH('2001_Fertilities_R'!$A3,'2001_Fertilities'!$U$2:$U$999,0))</f>
        <v>0.67300000000000004</v>
      </c>
    </row>
    <row r="4" spans="1:5" x14ac:dyDescent="0.25">
      <c r="A4" t="str">
        <v>118X128</v>
      </c>
      <c r="B4" t="str">
        <f>INDEX('2001_Fertilities'!$W$2:$W$999,MATCH('2001_Fertilities_R'!$A4,'2001_Fertilities'!$U$2:$U$999,0))</f>
        <v>Heterospecifics-graellsiiXelegans-CorrubedoXLouro</v>
      </c>
      <c r="C4" s="37">
        <f>INDEX('2001_Fertilities'!$Y$2:$Y$999,MATCH('2001_Fertilities_R'!$A4,'2001_Fertilities'!$U$2:$U$999,0))</f>
        <v>3</v>
      </c>
      <c r="D4" s="37">
        <f>INDEX('2001_Fertilities'!$AJ$2:$AJ$999,MATCH('2001_Fertilities_R'!$A4,'2001_Fertilities'!$U$2:$U$999,0))</f>
        <v>132.333</v>
      </c>
      <c r="E4" s="37">
        <f>INDEX('2001_Fertilities'!$AH$2:$AH$999,MATCH('2001_Fertilities_R'!$A4,'2001_Fertilities'!$U$2:$U$999,0))</f>
        <v>0.62</v>
      </c>
    </row>
    <row r="5" spans="1:5" x14ac:dyDescent="0.25">
      <c r="A5" t="str">
        <v>135XH5.6</v>
      </c>
      <c r="B5" t="str">
        <f>INDEX('2001_Fertilities'!$W$2:$W$999,MATCH('2001_Fertilities_R'!$A5,'2001_Fertilities'!$U$2:$U$999,0))</f>
        <v>Postzygotics-elegansXhybrid-SymEleX(H:LouroXLanzada)</v>
      </c>
      <c r="C5" s="37">
        <f>INDEX('2001_Fertilities'!$Y$2:$Y$999,MATCH('2001_Fertilities_R'!$A5,'2001_Fertilities'!$U$2:$U$999,0))</f>
        <v>2</v>
      </c>
      <c r="D5" s="37">
        <f>INDEX('2001_Fertilities'!$AJ$2:$AJ$999,MATCH('2001_Fertilities_R'!$A5,'2001_Fertilities'!$U$2:$U$999,0))</f>
        <v>205.667</v>
      </c>
      <c r="E5" s="37">
        <f>INDEX('2001_Fertilities'!$AH$2:$AH$999,MATCH('2001_Fertilities_R'!$A5,'2001_Fertilities'!$U$2:$U$999,0))</f>
        <v>0.60499999999999998</v>
      </c>
    </row>
    <row r="6" spans="1:5" x14ac:dyDescent="0.25">
      <c r="A6" t="str">
        <v>136XH5.5</v>
      </c>
      <c r="B6" t="str">
        <f>INDEX('2001_Fertilities'!$W$2:$W$999,MATCH('2001_Fertilities_R'!$A6,'2001_Fertilities'!$U$2:$U$999,0))</f>
        <v>Postzygotics-elegansXhybrid-SymEleX(H:LouroXLanzada)</v>
      </c>
      <c r="C6" s="37">
        <f>INDEX('2001_Fertilities'!$Y$2:$Y$999,MATCH('2001_Fertilities_R'!$A6,'2001_Fertilities'!$U$2:$U$999,0))</f>
        <v>3</v>
      </c>
      <c r="D6" s="37">
        <f>INDEX('2001_Fertilities'!$AJ$2:$AJ$999,MATCH('2001_Fertilities_R'!$A6,'2001_Fertilities'!$U$2:$U$999,0))</f>
        <v>207.667</v>
      </c>
      <c r="E6" s="37">
        <f>INDEX('2001_Fertilities'!$AH$2:$AH$999,MATCH('2001_Fertilities_R'!$A6,'2001_Fertilities'!$U$2:$U$999,0))</f>
        <v>0.61</v>
      </c>
    </row>
    <row r="7" spans="1:5" x14ac:dyDescent="0.25">
      <c r="A7" t="str">
        <v>144.8XHB.8</v>
      </c>
      <c r="B7" t="str">
        <f>INDEX('2001_Fertilities'!$W$2:$W$999,MATCH('2001_Fertilities_R'!$A7,'2001_Fertilities'!$U$2:$U$999,0))</f>
        <v>Postzygotics-elegansXhybrid-SymEleX(H:LouroXCenteans)</v>
      </c>
      <c r="C7" s="37">
        <f>INDEX('2001_Fertilities'!$Y$2:$Y$999,MATCH('2001_Fertilities_R'!$A7,'2001_Fertilities'!$U$2:$U$999,0))</f>
        <v>3</v>
      </c>
      <c r="D7" s="37">
        <f>INDEX('2001_Fertilities'!$AJ$2:$AJ$999,MATCH('2001_Fertilities_R'!$A7,'2001_Fertilities'!$U$2:$U$999,0))</f>
        <v>162.667</v>
      </c>
      <c r="E7" s="37">
        <f>INDEX('2001_Fertilities'!$AH$2:$AH$999,MATCH('2001_Fertilities_R'!$A7,'2001_Fertilities'!$U$2:$U$999,0))</f>
        <v>0.27300000000000002</v>
      </c>
    </row>
    <row r="8" spans="1:5" x14ac:dyDescent="0.25">
      <c r="A8" t="str">
        <v>211XT9</v>
      </c>
      <c r="B8" t="str">
        <f>INDEX('2001_Fertilities'!$W$2:$W$999,MATCH('2001_Fertilities_R'!$A8,'2001_Fertilities'!$U$2:$U$999,0))</f>
        <v>Heterospecifics-graellsiiXelegans-CorrubedoXLouro</v>
      </c>
      <c r="C8" s="37">
        <f>INDEX('2001_Fertilities'!$Y$2:$Y$999,MATCH('2001_Fertilities_R'!$A8,'2001_Fertilities'!$U$2:$U$999,0))</f>
        <v>3</v>
      </c>
      <c r="D8" s="37">
        <f>INDEX('2001_Fertilities'!$AJ$2:$AJ$999,MATCH('2001_Fertilities_R'!$A8,'2001_Fertilities'!$U$2:$U$999,0))</f>
        <v>137</v>
      </c>
      <c r="E8" s="37">
        <f>INDEX('2001_Fertilities'!$AH$2:$AH$999,MATCH('2001_Fertilities_R'!$A8,'2001_Fertilities'!$U$2:$U$999,0))</f>
        <v>0.78600000000000003</v>
      </c>
    </row>
    <row r="9" spans="1:5" x14ac:dyDescent="0.25">
      <c r="A9" t="str">
        <v>212XR.85</v>
      </c>
      <c r="B9" t="str">
        <f>INDEX('2001_Fertilities'!$W$2:$W$999,MATCH('2001_Fertilities_R'!$A9,'2001_Fertilities'!$U$2:$U$999,0))</f>
        <v>Heterospecifics-graellsiiXelegans-CorrubedoXLouro</v>
      </c>
      <c r="C9" s="37">
        <f>INDEX('2001_Fertilities'!$Y$2:$Y$999,MATCH('2001_Fertilities_R'!$A9,'2001_Fertilities'!$U$2:$U$999,0))</f>
        <v>3</v>
      </c>
      <c r="D9" s="37">
        <f>INDEX('2001_Fertilities'!$AJ$2:$AJ$999,MATCH('2001_Fertilities_R'!$A9,'2001_Fertilities'!$U$2:$U$999,0))</f>
        <v>132.667</v>
      </c>
      <c r="E9" s="37">
        <f>INDEX('2001_Fertilities'!$AH$2:$AH$999,MATCH('2001_Fertilities_R'!$A9,'2001_Fertilities'!$U$2:$U$999,0))</f>
        <v>0.83399999999999996</v>
      </c>
    </row>
    <row r="10" spans="1:5" x14ac:dyDescent="0.25">
      <c r="A10" t="str">
        <v>22XA50</v>
      </c>
      <c r="B10" t="str">
        <f>INDEX('2001_Fertilities'!$W$2:$W$999,MATCH('2001_Fertilities_R'!$A10,'2001_Fertilities'!$U$2:$U$999,0))</f>
        <v>Conspecifics-graellsiiXgraellsii-LanzadaXLanzada</v>
      </c>
      <c r="C10" s="37">
        <f>INDEX('2001_Fertilities'!$Y$2:$Y$999,MATCH('2001_Fertilities_R'!$A10,'2001_Fertilities'!$U$2:$U$999,0))</f>
        <v>3</v>
      </c>
      <c r="D10" s="37">
        <f>INDEX('2001_Fertilities'!$AJ$2:$AJ$999,MATCH('2001_Fertilities_R'!$A10,'2001_Fertilities'!$U$2:$U$999,0))</f>
        <v>127.333</v>
      </c>
      <c r="E10" s="37">
        <f>INDEX('2001_Fertilities'!$AH$2:$AH$999,MATCH('2001_Fertilities_R'!$A10,'2001_Fertilities'!$U$2:$U$999,0))</f>
        <v>0.97399999999999998</v>
      </c>
    </row>
    <row r="11" spans="1:5" x14ac:dyDescent="0.25">
      <c r="A11" t="str">
        <v>34XA49</v>
      </c>
      <c r="B11" t="str">
        <f>INDEX('2001_Fertilities'!$W$2:$W$999,MATCH('2001_Fertilities_R'!$A11,'2001_Fertilities'!$U$2:$U$999,0))</f>
        <v>Conspecifics-graellsiiXgraellsii-LanzadaXLanzada</v>
      </c>
      <c r="C11" s="37">
        <f>INDEX('2001_Fertilities'!$Y$2:$Y$999,MATCH('2001_Fertilities_R'!$A11,'2001_Fertilities'!$U$2:$U$999,0))</f>
        <v>1</v>
      </c>
      <c r="D11" s="37">
        <f>INDEX('2001_Fertilities'!$AJ$2:$AJ$999,MATCH('2001_Fertilities_R'!$A11,'2001_Fertilities'!$U$2:$U$999,0))</f>
        <v>9.6669999999999998</v>
      </c>
      <c r="E11" s="37">
        <f>INDEX('2001_Fertilities'!$AH$2:$AH$999,MATCH('2001_Fertilities_R'!$A11,'2001_Fertilities'!$U$2:$U$999,0))</f>
        <v>0.89700000000000002</v>
      </c>
    </row>
    <row r="12" spans="1:5" x14ac:dyDescent="0.25">
      <c r="A12" t="str">
        <v>35XA56</v>
      </c>
      <c r="B12" t="str">
        <f>INDEX('2001_Fertilities'!$W$2:$W$999,MATCH('2001_Fertilities_R'!$A12,'2001_Fertilities'!$U$2:$U$999,0))</f>
        <v>Conspecifics-graellsiiXgraellsii-LanzadaXLanzada</v>
      </c>
      <c r="C12" s="37">
        <f>INDEX('2001_Fertilities'!$Y$2:$Y$999,MATCH('2001_Fertilities_R'!$A12,'2001_Fertilities'!$U$2:$U$999,0))</f>
        <v>3</v>
      </c>
      <c r="D12" s="37">
        <f>INDEX('2001_Fertilities'!$AJ$2:$AJ$999,MATCH('2001_Fertilities_R'!$A12,'2001_Fertilities'!$U$2:$U$999,0))</f>
        <v>265.33300000000003</v>
      </c>
      <c r="E12" s="37">
        <f>INDEX('2001_Fertilities'!$AH$2:$AH$999,MATCH('2001_Fertilities_R'!$A12,'2001_Fertilities'!$U$2:$U$999,0))</f>
        <v>0.89600000000000002</v>
      </c>
    </row>
    <row r="13" spans="1:5" x14ac:dyDescent="0.25">
      <c r="A13" t="str">
        <v>50X101</v>
      </c>
      <c r="B13" t="str">
        <f>INDEX('2001_Fertilities'!$W$2:$W$999,MATCH('2001_Fertilities_R'!$A13,'2001_Fertilities'!$U$2:$U$999,0))</f>
        <v>Heterospecifics-elegansXgraellsii-LouroXCachadas</v>
      </c>
      <c r="C13" s="37">
        <f>INDEX('2001_Fertilities'!$Y$2:$Y$999,MATCH('2001_Fertilities_R'!$A13,'2001_Fertilities'!$U$2:$U$999,0))</f>
        <v>0</v>
      </c>
      <c r="D13" s="37" t="str">
        <f>INDEX('2001_Fertilities'!$AJ$2:$AJ$999,MATCH('2001_Fertilities_R'!$A13,'2001_Fertilities'!$U$2:$U$999,0))</f>
        <v>NA</v>
      </c>
      <c r="E13" s="37" t="str">
        <f>INDEX('2001_Fertilities'!$AH$2:$AH$999,MATCH('2001_Fertilities_R'!$A13,'2001_Fertilities'!$U$2:$U$999,0))</f>
        <v>NA</v>
      </c>
    </row>
    <row r="14" spans="1:5" x14ac:dyDescent="0.25">
      <c r="A14" t="str">
        <v>50X90I</v>
      </c>
      <c r="B14" t="str">
        <f>INDEX('2001_Fertilities'!$W$2:$W$999,MATCH('2001_Fertilities_R'!$A14,'2001_Fertilities'!$U$2:$U$999,0))</f>
        <v>Heterospecifics-elegansXgraellsii-LouroXCorrubedo</v>
      </c>
      <c r="C14" s="37">
        <f>INDEX('2001_Fertilities'!$Y$2:$Y$999,MATCH('2001_Fertilities_R'!$A14,'2001_Fertilities'!$U$2:$U$999,0))</f>
        <v>2</v>
      </c>
      <c r="D14" s="37">
        <f>INDEX('2001_Fertilities'!$AJ$2:$AJ$999,MATCH('2001_Fertilities_R'!$A14,'2001_Fertilities'!$U$2:$U$999,0))</f>
        <v>1.333</v>
      </c>
      <c r="E14" s="37">
        <f>INDEX('2001_Fertilities'!$AH$2:$AH$999,MATCH('2001_Fertilities_R'!$A14,'2001_Fertilities'!$U$2:$U$999,0))</f>
        <v>0</v>
      </c>
    </row>
    <row r="15" spans="1:5" x14ac:dyDescent="0.25">
      <c r="A15" t="str">
        <v>51X96I</v>
      </c>
      <c r="B15" t="str">
        <f>INDEX('2001_Fertilities'!$W$2:$W$999,MATCH('2001_Fertilities_R'!$A15,'2001_Fertilities'!$U$2:$U$999,0))</f>
        <v>Heterospecifics-elegansXgraellsii-LouroXCorrubedo</v>
      </c>
      <c r="C15" s="37">
        <f>INDEX('2001_Fertilities'!$Y$2:$Y$999,MATCH('2001_Fertilities_R'!$A15,'2001_Fertilities'!$U$2:$U$999,0))</f>
        <v>3</v>
      </c>
      <c r="D15" s="37">
        <f>INDEX('2001_Fertilities'!$AJ$2:$AJ$999,MATCH('2001_Fertilities_R'!$A15,'2001_Fertilities'!$U$2:$U$999,0))</f>
        <v>167.333</v>
      </c>
      <c r="E15" s="37">
        <f>INDEX('2001_Fertilities'!$AH$2:$AH$999,MATCH('2001_Fertilities_R'!$A15,'2001_Fertilities'!$U$2:$U$999,0))</f>
        <v>0.80700000000000005</v>
      </c>
    </row>
    <row r="16" spans="1:5" x14ac:dyDescent="0.25">
      <c r="A16" t="str">
        <v>61XA57</v>
      </c>
      <c r="B16" t="str">
        <f>INDEX('2001_Fertilities'!$W$2:$W$999,MATCH('2001_Fertilities_R'!$A16,'2001_Fertilities'!$U$2:$U$999,0))</f>
        <v>Conspecifics-graellsiiXgraellsii-LanzadaXLanzada</v>
      </c>
      <c r="C16" s="37">
        <f>INDEX('2001_Fertilities'!$Y$2:$Y$999,MATCH('2001_Fertilities_R'!$A16,'2001_Fertilities'!$U$2:$U$999,0))</f>
        <v>3</v>
      </c>
      <c r="D16" s="37">
        <f>INDEX('2001_Fertilities'!$AJ$2:$AJ$999,MATCH('2001_Fertilities_R'!$A16,'2001_Fertilities'!$U$2:$U$999,0))</f>
        <v>102.667</v>
      </c>
      <c r="E16" s="37">
        <f>INDEX('2001_Fertilities'!$AH$2:$AH$999,MATCH('2001_Fertilities_R'!$A16,'2001_Fertilities'!$U$2:$U$999,0))</f>
        <v>0.95099999999999996</v>
      </c>
    </row>
    <row r="17" spans="1:5" x14ac:dyDescent="0.25">
      <c r="A17" t="str">
        <v>A.1X130</v>
      </c>
      <c r="B17" t="str">
        <f>INDEX('2001_Fertilities'!$W$2:$W$999,MATCH('2001_Fertilities_R'!$A17,'2001_Fertilities'!$U$2:$U$999,0))</f>
        <v>Heterospecifics-elegansXgraellsii-LouroXLanzada</v>
      </c>
      <c r="C17" s="37">
        <f>INDEX('2001_Fertilities'!$Y$2:$Y$999,MATCH('2001_Fertilities_R'!$A17,'2001_Fertilities'!$U$2:$U$999,0))</f>
        <v>2</v>
      </c>
      <c r="D17" s="37">
        <f>INDEX('2001_Fertilities'!$AJ$2:$AJ$999,MATCH('2001_Fertilities_R'!$A17,'2001_Fertilities'!$U$2:$U$999,0))</f>
        <v>95</v>
      </c>
      <c r="E17" s="37">
        <f>INDEX('2001_Fertilities'!$AH$2:$AH$999,MATCH('2001_Fertilities_R'!$A17,'2001_Fertilities'!$U$2:$U$999,0))</f>
        <v>0.214</v>
      </c>
    </row>
    <row r="18" spans="1:5" x14ac:dyDescent="0.25">
      <c r="A18" t="str">
        <v>A.A4XH6.13</v>
      </c>
      <c r="B18" t="str">
        <f>INDEX('2001_Fertilities'!$W$2:$W$999,MATCH('2001_Fertilities_R'!$A18,'2001_Fertilities'!$U$2:$U$999,0))</f>
        <v>Postzygotics-elegansXhybrid-SymEleX[H:E:AlloEleX(H:LouroXLanzada)]</v>
      </c>
      <c r="C18" s="37">
        <f>INDEX('2001_Fertilities'!$Y$2:$Y$999,MATCH('2001_Fertilities_R'!$A18,'2001_Fertilities'!$U$2:$U$999,0))</f>
        <v>3</v>
      </c>
      <c r="D18" s="37">
        <f>INDEX('2001_Fertilities'!$AJ$2:$AJ$999,MATCH('2001_Fertilities_R'!$A18,'2001_Fertilities'!$U$2:$U$999,0))</f>
        <v>281.33300000000003</v>
      </c>
      <c r="E18" s="37">
        <f>INDEX('2001_Fertilities'!$AH$2:$AH$999,MATCH('2001_Fertilities_R'!$A18,'2001_Fertilities'!$U$2:$U$999,0))</f>
        <v>0.66</v>
      </c>
    </row>
    <row r="19" spans="1:5" x14ac:dyDescent="0.25">
      <c r="A19" t="str">
        <v>AA.5XH6.9</v>
      </c>
      <c r="B19" t="str">
        <f>INDEX('2001_Fertilities'!$W$2:$W$999,MATCH('2001_Fertilities_R'!$A19,'2001_Fertilities'!$U$2:$U$999,0))</f>
        <v>Postzygotics-elegansXhybrid-SymEleX[H:E:AlloEleX(H:LouroXLanzada)]</v>
      </c>
      <c r="C19" s="37">
        <f>INDEX('2001_Fertilities'!$Y$2:$Y$999,MATCH('2001_Fertilities_R'!$A19,'2001_Fertilities'!$U$2:$U$999,0))</f>
        <v>3</v>
      </c>
      <c r="D19" s="37">
        <f>INDEX('2001_Fertilities'!$AJ$2:$AJ$999,MATCH('2001_Fertilities_R'!$A19,'2001_Fertilities'!$U$2:$U$999,0))</f>
        <v>106</v>
      </c>
      <c r="E19" s="37">
        <f>INDEX('2001_Fertilities'!$AH$2:$AH$999,MATCH('2001_Fertilities_R'!$A19,'2001_Fertilities'!$U$2:$U$999,0))</f>
        <v>0.68600000000000005</v>
      </c>
    </row>
    <row r="20" spans="1:5" x14ac:dyDescent="0.25">
      <c r="A20" t="str">
        <v>B.10X43</v>
      </c>
      <c r="B20" t="str">
        <f>INDEX('2001_Fertilities'!$W$2:$W$999,MATCH('2001_Fertilities_R'!$A20,'2001_Fertilities'!$U$2:$U$999,0))</f>
        <v>Heterospecifics-elegansXgraellsii-LouroXLanzada</v>
      </c>
      <c r="C20" s="37">
        <f>INDEX('2001_Fertilities'!$Y$2:$Y$999,MATCH('2001_Fertilities_R'!$A20,'2001_Fertilities'!$U$2:$U$999,0))</f>
        <v>3</v>
      </c>
      <c r="D20" s="37">
        <f>INDEX('2001_Fertilities'!$AJ$2:$AJ$999,MATCH('2001_Fertilities_R'!$A20,'2001_Fertilities'!$U$2:$U$999,0))</f>
        <v>246.333</v>
      </c>
      <c r="E20" s="37">
        <f>INDEX('2001_Fertilities'!$AH$2:$AH$999,MATCH('2001_Fertilities_R'!$A20,'2001_Fertilities'!$U$2:$U$999,0))</f>
        <v>0.86899999999999999</v>
      </c>
    </row>
    <row r="21" spans="1:5" x14ac:dyDescent="0.25">
      <c r="A21" t="str">
        <v>D.17XE17</v>
      </c>
      <c r="B21" t="str">
        <f>INDEX('2001_Fertilities'!$W$2:$W$999,MATCH('2001_Fertilities_R'!$A21,'2001_Fertilities'!$U$2:$U$999,0))</f>
        <v>Conspecifics-elegansXelegans-LouroXLouro</v>
      </c>
      <c r="C21" s="37">
        <f>INDEX('2001_Fertilities'!$Y$2:$Y$999,MATCH('2001_Fertilities_R'!$A21,'2001_Fertilities'!$U$2:$U$999,0))</f>
        <v>1</v>
      </c>
      <c r="D21" s="37">
        <f>INDEX('2001_Fertilities'!$AJ$2:$AJ$999,MATCH('2001_Fertilities_R'!$A21,'2001_Fertilities'!$U$2:$U$999,0))</f>
        <v>100</v>
      </c>
      <c r="E21" s="37">
        <f>INDEX('2001_Fertilities'!$AH$2:$AH$999,MATCH('2001_Fertilities_R'!$A21,'2001_Fertilities'!$U$2:$U$999,0))</f>
        <v>0.61299999999999999</v>
      </c>
    </row>
    <row r="22" spans="1:5" x14ac:dyDescent="0.25">
      <c r="A22" t="str">
        <v>D.2X238</v>
      </c>
      <c r="B22" t="str">
        <f>INDEX('2001_Fertilities'!$W$2:$W$999,MATCH('2001_Fertilities_R'!$A22,'2001_Fertilities'!$U$2:$U$999,0))</f>
        <v>Heterospecifics-elegansXgraellsii-LouroXLanzada</v>
      </c>
      <c r="C22" s="37">
        <f>INDEX('2001_Fertilities'!$Y$2:$Y$999,MATCH('2001_Fertilities_R'!$A22,'2001_Fertilities'!$U$2:$U$999,0))</f>
        <v>0</v>
      </c>
      <c r="D22" s="37" t="str">
        <f>INDEX('2001_Fertilities'!$AJ$2:$AJ$999,MATCH('2001_Fertilities_R'!$A22,'2001_Fertilities'!$U$2:$U$999,0))</f>
        <v>NA</v>
      </c>
      <c r="E22" s="37" t="str">
        <f>INDEX('2001_Fertilities'!$AH$2:$AH$999,MATCH('2001_Fertilities_R'!$A22,'2001_Fertilities'!$U$2:$U$999,0))</f>
        <v>NA</v>
      </c>
    </row>
    <row r="23" spans="1:5" x14ac:dyDescent="0.25">
      <c r="A23" t="str">
        <v>D5.3X234</v>
      </c>
      <c r="B23" t="str">
        <f>INDEX('2001_Fertilities'!$W$2:$W$999,MATCH('2001_Fertilities_R'!$A23,'2001_Fertilities'!$U$2:$U$999,0))</f>
        <v>Heterospecifics-elegansXgraellsii-LouroXLanzada</v>
      </c>
      <c r="C23" s="37">
        <f>INDEX('2001_Fertilities'!$Y$2:$Y$999,MATCH('2001_Fertilities_R'!$A23,'2001_Fertilities'!$U$2:$U$999,0))</f>
        <v>3</v>
      </c>
      <c r="D23" s="37">
        <f>INDEX('2001_Fertilities'!$AJ$2:$AJ$999,MATCH('2001_Fertilities_R'!$A23,'2001_Fertilities'!$U$2:$U$999,0))</f>
        <v>78.332999999999998</v>
      </c>
      <c r="E23" s="37">
        <f>INDEX('2001_Fertilities'!$AH$2:$AH$999,MATCH('2001_Fertilities_R'!$A23,'2001_Fertilities'!$U$2:$U$999,0))</f>
        <v>0.88500000000000001</v>
      </c>
    </row>
    <row r="24" spans="1:5" x14ac:dyDescent="0.25">
      <c r="A24" t="str">
        <v>E.17.5XHF10</v>
      </c>
      <c r="B24" t="str">
        <f>INDEX('2001_Fertilities'!$W$2:$W$999,MATCH('2001_Fertilities_R'!$A24,'2001_Fertilities'!$U$2:$U$999,0))</f>
        <v>Postzygotics-elegansXhybrid-SymEleX(H:LouroXLanzada)</v>
      </c>
      <c r="C24" s="37">
        <f>INDEX('2001_Fertilities'!$Y$2:$Y$999,MATCH('2001_Fertilities_R'!$A24,'2001_Fertilities'!$U$2:$U$999,0))</f>
        <v>2</v>
      </c>
      <c r="D24" s="37">
        <f>INDEX('2001_Fertilities'!$AJ$2:$AJ$999,MATCH('2001_Fertilities_R'!$A24,'2001_Fertilities'!$U$2:$U$999,0))</f>
        <v>12.5</v>
      </c>
      <c r="E24" s="37">
        <f>INDEX('2001_Fertilities'!$AH$2:$AH$999,MATCH('2001_Fertilities_R'!$A24,'2001_Fertilities'!$U$2:$U$999,0))</f>
        <v>0.48</v>
      </c>
    </row>
    <row r="25" spans="1:5" x14ac:dyDescent="0.25">
      <c r="A25" t="str">
        <v>F.8XD7.1</v>
      </c>
      <c r="B25" t="str">
        <f>INDEX('2001_Fertilities'!$W$2:$W$999,MATCH('2001_Fertilities_R'!$A25,'2001_Fertilities'!$U$2:$U$999,0))</f>
        <v>Conspecifics-elegansXelegans-LouroXLouro</v>
      </c>
      <c r="C25" s="37">
        <f>INDEX('2001_Fertilities'!$Y$2:$Y$999,MATCH('2001_Fertilities_R'!$A25,'2001_Fertilities'!$U$2:$U$999,0))</f>
        <v>3</v>
      </c>
      <c r="D25" s="37">
        <f>INDEX('2001_Fertilities'!$AJ$2:$AJ$999,MATCH('2001_Fertilities_R'!$A25,'2001_Fertilities'!$U$2:$U$999,0))</f>
        <v>170.667</v>
      </c>
      <c r="E25" s="37">
        <f>INDEX('2001_Fertilities'!$AH$2:$AH$999,MATCH('2001_Fertilities_R'!$A25,'2001_Fertilities'!$U$2:$U$999,0))</f>
        <v>0.78300000000000003</v>
      </c>
    </row>
    <row r="26" spans="1:5" x14ac:dyDescent="0.25">
      <c r="A26" t="str">
        <v>F5.1X235</v>
      </c>
      <c r="B26" t="str">
        <f>INDEX('2001_Fertilities'!$W$2:$W$999,MATCH('2001_Fertilities_R'!$A26,'2001_Fertilities'!$U$2:$U$999,0))</f>
        <v>Heterospecifics-elegansXgraellsii-LouroXLanzada</v>
      </c>
      <c r="C26" s="37">
        <f>INDEX('2001_Fertilities'!$Y$2:$Y$999,MATCH('2001_Fertilities_R'!$A26,'2001_Fertilities'!$U$2:$U$999,0))</f>
        <v>1</v>
      </c>
      <c r="D26" s="37">
        <f>INDEX('2001_Fertilities'!$AJ$2:$AJ$999,MATCH('2001_Fertilities_R'!$A26,'2001_Fertilities'!$U$2:$U$999,0))</f>
        <v>72.667000000000002</v>
      </c>
      <c r="E26" s="37">
        <f>INDEX('2001_Fertilities'!$AH$2:$AH$999,MATCH('2001_Fertilities_R'!$A26,'2001_Fertilities'!$U$2:$U$999,0))</f>
        <v>0.752</v>
      </c>
    </row>
    <row r="27" spans="1:5" x14ac:dyDescent="0.25">
      <c r="A27" t="str">
        <v>F8.1X233</v>
      </c>
      <c r="B27" t="str">
        <f>INDEX('2001_Fertilities'!$W$2:$W$999,MATCH('2001_Fertilities_R'!$A27,'2001_Fertilities'!$U$2:$U$999,0))</f>
        <v>Heterospecifics-elegansXgraellsii-LouroXLanzada</v>
      </c>
      <c r="C27" s="37">
        <f>INDEX('2001_Fertilities'!$Y$2:$Y$999,MATCH('2001_Fertilities_R'!$A27,'2001_Fertilities'!$U$2:$U$999,0))</f>
        <v>3</v>
      </c>
      <c r="D27" s="37">
        <f>INDEX('2001_Fertilities'!$AJ$2:$AJ$999,MATCH('2001_Fertilities_R'!$A27,'2001_Fertilities'!$U$2:$U$999,0))</f>
        <v>211</v>
      </c>
      <c r="E27" s="37">
        <f>INDEX('2001_Fertilities'!$AH$2:$AH$999,MATCH('2001_Fertilities_R'!$A27,'2001_Fertilities'!$U$2:$U$999,0))</f>
        <v>0.91</v>
      </c>
    </row>
    <row r="28" spans="1:5" x14ac:dyDescent="0.25">
      <c r="A28" t="str">
        <v>F8.2X237</v>
      </c>
      <c r="B28" t="str">
        <f>INDEX('2001_Fertilities'!$W$2:$W$999,MATCH('2001_Fertilities_R'!$A28,'2001_Fertilities'!$U$2:$U$999,0))</f>
        <v>Heterospecifics-elegansXgraellsii-LouroXLanzada</v>
      </c>
      <c r="C28" s="37">
        <f>INDEX('2001_Fertilities'!$Y$2:$Y$999,MATCH('2001_Fertilities_R'!$A28,'2001_Fertilities'!$U$2:$U$999,0))</f>
        <v>0</v>
      </c>
      <c r="D28" s="37" t="str">
        <f>INDEX('2001_Fertilities'!$AJ$2:$AJ$999,MATCH('2001_Fertilities_R'!$A28,'2001_Fertilities'!$U$2:$U$999,0))</f>
        <v>NA</v>
      </c>
      <c r="E28" s="37" t="str">
        <f>INDEX('2001_Fertilities'!$AH$2:$AH$999,MATCH('2001_Fertilities_R'!$A28,'2001_Fertilities'!$U$2:$U$999,0))</f>
        <v>NA</v>
      </c>
    </row>
    <row r="29" spans="1:5" x14ac:dyDescent="0.25">
      <c r="A29" t="str">
        <v>F8.3XK9.1</v>
      </c>
      <c r="B29" t="str">
        <f>INDEX('2001_Fertilities'!$W$2:$W$999,MATCH('2001_Fertilities_R'!$A29,'2001_Fertilities'!$U$2:$U$999,0))</f>
        <v>Conspecifics-elegansXelegans-LouroXLouro</v>
      </c>
      <c r="C29" s="37">
        <f>INDEX('2001_Fertilities'!$Y$2:$Y$999,MATCH('2001_Fertilities_R'!$A29,'2001_Fertilities'!$U$2:$U$999,0))</f>
        <v>3</v>
      </c>
      <c r="D29" s="37">
        <f>INDEX('2001_Fertilities'!$AJ$2:$AJ$999,MATCH('2001_Fertilities_R'!$A29,'2001_Fertilities'!$U$2:$U$999,0))</f>
        <v>52.667000000000002</v>
      </c>
      <c r="E29" s="37">
        <f>INDEX('2001_Fertilities'!$AH$2:$AH$999,MATCH('2001_Fertilities_R'!$A29,'2001_Fertilities'!$U$2:$U$999,0))</f>
        <v>0.75900000000000001</v>
      </c>
    </row>
    <row r="30" spans="1:5" x14ac:dyDescent="0.25">
      <c r="A30" t="str">
        <v>G.23X75</v>
      </c>
      <c r="B30" t="str">
        <f>INDEX('2001_Fertilities'!$W$2:$W$999,MATCH('2001_Fertilities_R'!$A30,'2001_Fertilities'!$U$2:$U$999,0))</f>
        <v>Heterospecifics-elegansXgraellsii-LouroXCuvi</v>
      </c>
      <c r="C30" s="37">
        <f>INDEX('2001_Fertilities'!$Y$2:$Y$999,MATCH('2001_Fertilities_R'!$A30,'2001_Fertilities'!$U$2:$U$999,0))</f>
        <v>0</v>
      </c>
      <c r="D30" s="37" t="str">
        <f>INDEX('2001_Fertilities'!$AJ$2:$AJ$999,MATCH('2001_Fertilities_R'!$A30,'2001_Fertilities'!$U$2:$U$999,0))</f>
        <v>NA</v>
      </c>
      <c r="E30" s="37" t="str">
        <f>INDEX('2001_Fertilities'!$AH$2:$AH$999,MATCH('2001_Fertilities_R'!$A30,'2001_Fertilities'!$U$2:$U$999,0))</f>
        <v>NA</v>
      </c>
    </row>
    <row r="31" spans="1:5" x14ac:dyDescent="0.25">
      <c r="A31" t="str">
        <v>H.11X41</v>
      </c>
      <c r="B31" t="str">
        <f>INDEX('2001_Fertilities'!$W$2:$W$999,MATCH('2001_Fertilities_R'!$A31,'2001_Fertilities'!$U$2:$U$999,0))</f>
        <v>Heterospecifics-elegansXgraellsii-LouroXLanzada</v>
      </c>
      <c r="C31" s="37">
        <f>INDEX('2001_Fertilities'!$Y$2:$Y$999,MATCH('2001_Fertilities_R'!$A31,'2001_Fertilities'!$U$2:$U$999,0))</f>
        <v>2</v>
      </c>
      <c r="D31" s="37">
        <f>INDEX('2001_Fertilities'!$AJ$2:$AJ$999,MATCH('2001_Fertilities_R'!$A31,'2001_Fertilities'!$U$2:$U$999,0))</f>
        <v>19</v>
      </c>
      <c r="E31" s="37">
        <f>INDEX('2001_Fertilities'!$AH$2:$AH$999,MATCH('2001_Fertilities_R'!$A31,'2001_Fertilities'!$U$2:$U$999,0))</f>
        <v>1</v>
      </c>
    </row>
    <row r="32" spans="1:5" x14ac:dyDescent="0.25">
      <c r="A32" t="str">
        <v>H.14X46</v>
      </c>
      <c r="B32" t="str">
        <f>INDEX('2001_Fertilities'!$W$2:$W$999,MATCH('2001_Fertilities_R'!$A32,'2001_Fertilities'!$U$2:$U$999,0))</f>
        <v>Heterospecifics-elegansXgraellsii-LouroXLanzada</v>
      </c>
      <c r="C32" s="37">
        <f>INDEX('2001_Fertilities'!$Y$2:$Y$999,MATCH('2001_Fertilities_R'!$A32,'2001_Fertilities'!$U$2:$U$999,0))</f>
        <v>2</v>
      </c>
      <c r="D32" s="37">
        <f>INDEX('2001_Fertilities'!$AJ$2:$AJ$999,MATCH('2001_Fertilities_R'!$A32,'2001_Fertilities'!$U$2:$U$999,0))</f>
        <v>100.667</v>
      </c>
      <c r="E32" s="37">
        <f>INDEX('2001_Fertilities'!$AH$2:$AH$999,MATCH('2001_Fertilities_R'!$A32,'2001_Fertilities'!$U$2:$U$999,0))</f>
        <v>0.93400000000000005</v>
      </c>
    </row>
    <row r="33" spans="1:5" x14ac:dyDescent="0.25">
      <c r="A33" t="str">
        <v>H.A.4XA170</v>
      </c>
      <c r="B33" t="str">
        <f>INDEX('2001_Fertilities'!$W$2:$W$999,MATCH('2001_Fertilities_R'!$A33,'2001_Fertilities'!$U$2:$U$999,0))</f>
        <v>Postzygotics-hybridXgraellsii-(H:LouroXCenteans)XSymGra</v>
      </c>
      <c r="C33" s="37">
        <f>INDEX('2001_Fertilities'!$Y$2:$Y$999,MATCH('2001_Fertilities_R'!$A33,'2001_Fertilities'!$U$2:$U$999,0))</f>
        <v>2</v>
      </c>
      <c r="D33" s="37">
        <f>INDEX('2001_Fertilities'!$AJ$2:$AJ$999,MATCH('2001_Fertilities_R'!$A33,'2001_Fertilities'!$U$2:$U$999,0))</f>
        <v>77</v>
      </c>
      <c r="E33" s="37">
        <f>INDEX('2001_Fertilities'!$AH$2:$AH$999,MATCH('2001_Fertilities_R'!$A33,'2001_Fertilities'!$U$2:$U$999,0))</f>
        <v>0.56499999999999995</v>
      </c>
    </row>
    <row r="34" spans="1:5" x14ac:dyDescent="0.25">
      <c r="A34" t="str">
        <v>H.B.2XA163</v>
      </c>
      <c r="B34" t="str">
        <f>INDEX('2001_Fertilities'!$W$2:$W$999,MATCH('2001_Fertilities_R'!$A34,'2001_Fertilities'!$U$2:$U$999,0))</f>
        <v>Postzygotics-hybridXgraellsii-(H:LouroXCenteans)XSymGra</v>
      </c>
      <c r="C34" s="37">
        <f>INDEX('2001_Fertilities'!$Y$2:$Y$999,MATCH('2001_Fertilities_R'!$A34,'2001_Fertilities'!$U$2:$U$999,0))</f>
        <v>3</v>
      </c>
      <c r="D34" s="37">
        <f>INDEX('2001_Fertilities'!$AJ$2:$AJ$999,MATCH('2001_Fertilities_R'!$A34,'2001_Fertilities'!$U$2:$U$999,0))</f>
        <v>304</v>
      </c>
      <c r="E34" s="37">
        <f>INDEX('2001_Fertilities'!$AH$2:$AH$999,MATCH('2001_Fertilities_R'!$A34,'2001_Fertilities'!$U$2:$U$999,0))</f>
        <v>0.749</v>
      </c>
    </row>
    <row r="35" spans="1:5" x14ac:dyDescent="0.25">
      <c r="A35" t="str">
        <v>H4.11XH4.14</v>
      </c>
      <c r="B35" t="str">
        <f>INDEX('2001_Fertilities'!$W$2:$W$999,MATCH('2001_Fertilities_R'!$A35,'2001_Fertilities'!$U$2:$U$999,0))</f>
        <v>Postzygotics-hybridXhybrid-(H:LouroXLanzada)X(H:LouroXLanzada)</v>
      </c>
      <c r="C35" s="37">
        <f>INDEX('2001_Fertilities'!$Y$2:$Y$999,MATCH('2001_Fertilities_R'!$A35,'2001_Fertilities'!$U$2:$U$999,0))</f>
        <v>3</v>
      </c>
      <c r="D35" s="37">
        <f>INDEX('2001_Fertilities'!$AJ$2:$AJ$999,MATCH('2001_Fertilities_R'!$A35,'2001_Fertilities'!$U$2:$U$999,0))</f>
        <v>244</v>
      </c>
      <c r="E35" s="37">
        <f>INDEX('2001_Fertilities'!$AH$2:$AH$999,MATCH('2001_Fertilities_R'!$A35,'2001_Fertilities'!$U$2:$U$999,0))</f>
        <v>0.76400000000000001</v>
      </c>
    </row>
    <row r="36" spans="1:5" x14ac:dyDescent="0.25">
      <c r="A36" t="str">
        <v>H4.11XH4.7</v>
      </c>
      <c r="B36" t="str">
        <f>INDEX('2001_Fertilities'!$W$2:$W$999,MATCH('2001_Fertilities_R'!$A36,'2001_Fertilities'!$U$2:$U$999,0))</f>
        <v>Postzygotics-hybridXhybrid-(H:LouroXLanzada)X(H:LouroXLanzada)</v>
      </c>
      <c r="C36" s="37">
        <f>INDEX('2001_Fertilities'!$Y$2:$Y$999,MATCH('2001_Fertilities_R'!$A36,'2001_Fertilities'!$U$2:$U$999,0))</f>
        <v>3</v>
      </c>
      <c r="D36" s="37">
        <f>INDEX('2001_Fertilities'!$AJ$2:$AJ$999,MATCH('2001_Fertilities_R'!$A36,'2001_Fertilities'!$U$2:$U$999,0))</f>
        <v>133</v>
      </c>
      <c r="E36" s="37">
        <f>INDEX('2001_Fertilities'!$AH$2:$AH$999,MATCH('2001_Fertilities_R'!$A36,'2001_Fertilities'!$U$2:$U$999,0))</f>
        <v>0.65400000000000003</v>
      </c>
    </row>
    <row r="37" spans="1:5" x14ac:dyDescent="0.25">
      <c r="A37" t="str">
        <v>H4.20XH4.15</v>
      </c>
      <c r="B37" t="str">
        <f>INDEX('2001_Fertilities'!$W$2:$W$999,MATCH('2001_Fertilities_R'!$A37,'2001_Fertilities'!$U$2:$U$999,0))</f>
        <v>Postzygotics-hybridXhybrid-(H:LouroXLanzada)X(H:LouroXLanzada)</v>
      </c>
      <c r="C37" s="37">
        <f>INDEX('2001_Fertilities'!$Y$2:$Y$999,MATCH('2001_Fertilities_R'!$A37,'2001_Fertilities'!$U$2:$U$999,0))</f>
        <v>3</v>
      </c>
      <c r="D37" s="37">
        <f>INDEX('2001_Fertilities'!$AJ$2:$AJ$999,MATCH('2001_Fertilities_R'!$A37,'2001_Fertilities'!$U$2:$U$999,0))</f>
        <v>170.333</v>
      </c>
      <c r="E37" s="37">
        <f>INDEX('2001_Fertilities'!$AH$2:$AH$999,MATCH('2001_Fertilities_R'!$A37,'2001_Fertilities'!$U$2:$U$999,0))</f>
        <v>0.61799999999999999</v>
      </c>
    </row>
    <row r="38" spans="1:5" x14ac:dyDescent="0.25">
      <c r="A38" t="str">
        <v>H4.4XH4.3</v>
      </c>
      <c r="B38" t="str">
        <f>INDEX('2001_Fertilities'!$W$2:$W$999,MATCH('2001_Fertilities_R'!$A38,'2001_Fertilities'!$U$2:$U$999,0))</f>
        <v>Postzygotics-hybridXhybrid-(H:LouroXLanzada)X(H:LouroXLanzada)</v>
      </c>
      <c r="C38" s="37">
        <f>INDEX('2001_Fertilities'!$Y$2:$Y$999,MATCH('2001_Fertilities_R'!$A38,'2001_Fertilities'!$U$2:$U$999,0))</f>
        <v>3</v>
      </c>
      <c r="D38" s="37">
        <f>INDEX('2001_Fertilities'!$AJ$2:$AJ$999,MATCH('2001_Fertilities_R'!$A38,'2001_Fertilities'!$U$2:$U$999,0))</f>
        <v>206.667</v>
      </c>
      <c r="E38" s="37">
        <f>INDEX('2001_Fertilities'!$AH$2:$AH$999,MATCH('2001_Fertilities_R'!$A38,'2001_Fertilities'!$U$2:$U$999,0))</f>
        <v>0.63900000000000001</v>
      </c>
    </row>
    <row r="39" spans="1:5" x14ac:dyDescent="0.25">
      <c r="A39" t="str">
        <v>H4.5XH4.9</v>
      </c>
      <c r="B39" t="str">
        <f>INDEX('2001_Fertilities'!$W$2:$W$999,MATCH('2001_Fertilities_R'!$A39,'2001_Fertilities'!$U$2:$U$999,0))</f>
        <v>Postzygotics-hybridXhybrid-(H:LouroXLanzada)X(H:LouroXLanzada)</v>
      </c>
      <c r="C39" s="37">
        <f>INDEX('2001_Fertilities'!$Y$2:$Y$999,MATCH('2001_Fertilities_R'!$A39,'2001_Fertilities'!$U$2:$U$999,0))</f>
        <v>3</v>
      </c>
      <c r="D39" s="37">
        <f>INDEX('2001_Fertilities'!$AJ$2:$AJ$999,MATCH('2001_Fertilities_R'!$A39,'2001_Fertilities'!$U$2:$U$999,0))</f>
        <v>247.333</v>
      </c>
      <c r="E39" s="37">
        <f>INDEX('2001_Fertilities'!$AH$2:$AH$999,MATCH('2001_Fertilities_R'!$A39,'2001_Fertilities'!$U$2:$U$999,0))</f>
        <v>0.75600000000000001</v>
      </c>
    </row>
    <row r="40" spans="1:5" x14ac:dyDescent="0.25">
      <c r="A40" t="str">
        <v>H4.6XH4.2</v>
      </c>
      <c r="B40" t="str">
        <f>INDEX('2001_Fertilities'!$W$2:$W$999,MATCH('2001_Fertilities_R'!$A40,'2001_Fertilities'!$U$2:$U$999,0))</f>
        <v>Postzygotics-hybridXhybrid-(H:LouroXLanzada)X(H:LouroXLanzada)</v>
      </c>
      <c r="C40" s="37">
        <f>INDEX('2001_Fertilities'!$Y$2:$Y$999,MATCH('2001_Fertilities_R'!$A40,'2001_Fertilities'!$U$2:$U$999,0))</f>
        <v>1</v>
      </c>
      <c r="D40" s="37">
        <f>INDEX('2001_Fertilities'!$AJ$2:$AJ$999,MATCH('2001_Fertilities_R'!$A40,'2001_Fertilities'!$U$2:$U$999,0))</f>
        <v>139</v>
      </c>
      <c r="E40" s="37">
        <f>INDEX('2001_Fertilities'!$AH$2:$AH$999,MATCH('2001_Fertilities_R'!$A40,'2001_Fertilities'!$U$2:$U$999,0))</f>
        <v>0.432</v>
      </c>
    </row>
    <row r="41" spans="1:5" x14ac:dyDescent="0.25">
      <c r="A41" t="str">
        <v>H5.15XH4.24</v>
      </c>
      <c r="B41" t="str">
        <f>INDEX('2001_Fertilities'!$W$2:$W$999,MATCH('2001_Fertilities_R'!$A41,'2001_Fertilities'!$U$2:$U$999,0))</f>
        <v>Postzygotics-hybridXhybrid-(H:LouroXLanzada)X(H:LouroXLanzada)</v>
      </c>
      <c r="C41" s="37">
        <f>INDEX('2001_Fertilities'!$Y$2:$Y$999,MATCH('2001_Fertilities_R'!$A41,'2001_Fertilities'!$U$2:$U$999,0))</f>
        <v>2</v>
      </c>
      <c r="D41" s="37">
        <f>INDEX('2001_Fertilities'!$AJ$2:$AJ$999,MATCH('2001_Fertilities_R'!$A41,'2001_Fertilities'!$U$2:$U$999,0))</f>
        <v>104.333</v>
      </c>
      <c r="E41" s="37">
        <f>INDEX('2001_Fertilities'!$AH$2:$AH$999,MATCH('2001_Fertilities_R'!$A41,'2001_Fertilities'!$U$2:$U$999,0))</f>
        <v>0.53400000000000003</v>
      </c>
    </row>
    <row r="42" spans="1:5" x14ac:dyDescent="0.25">
      <c r="A42" t="str">
        <v>H5.33X4.24</v>
      </c>
      <c r="B42" t="str">
        <f>INDEX('2001_Fertilities'!$W$2:$W$999,MATCH('2001_Fertilities_R'!$A42,'2001_Fertilities'!$U$2:$U$999,0))</f>
        <v>Postzygotics-hybridXelegans-(H:LouroXLanzada)XSymEle</v>
      </c>
      <c r="C42" s="37">
        <f>INDEX('2001_Fertilities'!$Y$2:$Y$999,MATCH('2001_Fertilities_R'!$A42,'2001_Fertilities'!$U$2:$U$999,0))</f>
        <v>3</v>
      </c>
      <c r="D42" s="37">
        <f>INDEX('2001_Fertilities'!$AJ$2:$AJ$999,MATCH('2001_Fertilities_R'!$A42,'2001_Fertilities'!$U$2:$U$999,0))</f>
        <v>38.332999999999998</v>
      </c>
      <c r="E42" s="37">
        <f>INDEX('2001_Fertilities'!$AH$2:$AH$999,MATCH('2001_Fertilities_R'!$A42,'2001_Fertilities'!$U$2:$U$999,0))</f>
        <v>0</v>
      </c>
    </row>
    <row r="43" spans="1:5" x14ac:dyDescent="0.25">
      <c r="A43" t="str">
        <v>H5.33XU.24</v>
      </c>
      <c r="B43" t="str">
        <f>INDEX('2001_Fertilities'!$W$2:$W$999,MATCH('2001_Fertilities_R'!$A43,'2001_Fertilities'!$U$2:$U$999,0))</f>
        <v>Postzygotics-hybridXelegans-(H:LouroXLanzada)XSymEle</v>
      </c>
      <c r="C43" s="37">
        <f>INDEX('2001_Fertilities'!$Y$2:$Y$999,MATCH('2001_Fertilities_R'!$A43,'2001_Fertilities'!$U$2:$U$999,0))</f>
        <v>4</v>
      </c>
      <c r="D43" s="37">
        <f>INDEX('2001_Fertilities'!$AJ$2:$AJ$999,MATCH('2001_Fertilities_R'!$A43,'2001_Fertilities'!$U$2:$U$999,0))</f>
        <v>33.5</v>
      </c>
      <c r="E43" s="37">
        <f>INDEX('2001_Fertilities'!$AH$2:$AH$999,MATCH('2001_Fertilities_R'!$A43,'2001_Fertilities'!$U$2:$U$999,0))</f>
        <v>0</v>
      </c>
    </row>
    <row r="44" spans="1:5" x14ac:dyDescent="0.25">
      <c r="A44" t="str">
        <v>H5.3X119</v>
      </c>
      <c r="B44" t="str">
        <f>INDEX('2001_Fertilities'!$W$2:$W$999,MATCH('2001_Fertilities_R'!$A44,'2001_Fertilities'!$U$2:$U$999,0))</f>
        <v>Postzygotics-hybridXgraellsii-(H:LouroXLanzada)XSymGra</v>
      </c>
      <c r="C44" s="37">
        <f>INDEX('2001_Fertilities'!$Y$2:$Y$999,MATCH('2001_Fertilities_R'!$A44,'2001_Fertilities'!$U$2:$U$999,0))</f>
        <v>3</v>
      </c>
      <c r="D44" s="37">
        <f>INDEX('2001_Fertilities'!$AJ$2:$AJ$999,MATCH('2001_Fertilities_R'!$A44,'2001_Fertilities'!$U$2:$U$999,0))</f>
        <v>23.667000000000002</v>
      </c>
      <c r="E44" s="37">
        <f>INDEX('2001_Fertilities'!$AH$2:$AH$999,MATCH('2001_Fertilities_R'!$A44,'2001_Fertilities'!$U$2:$U$999,0))</f>
        <v>0.26800000000000002</v>
      </c>
    </row>
    <row r="45" spans="1:5" x14ac:dyDescent="0.25">
      <c r="A45" t="str">
        <v>H5.3XH5.9</v>
      </c>
      <c r="B45" t="str">
        <f>INDEX('2001_Fertilities'!$W$2:$W$999,MATCH('2001_Fertilities_R'!$A45,'2001_Fertilities'!$U$2:$U$999,0))</f>
        <v>Postzygotics-hybridXhybrid-(H:LouroXLanzada)X(H:LouroXLanzada)</v>
      </c>
      <c r="C45" s="37">
        <f>INDEX('2001_Fertilities'!$Y$2:$Y$999,MATCH('2001_Fertilities_R'!$A45,'2001_Fertilities'!$U$2:$U$999,0))</f>
        <v>3</v>
      </c>
      <c r="D45" s="37">
        <f>INDEX('2001_Fertilities'!$AJ$2:$AJ$999,MATCH('2001_Fertilities_R'!$A45,'2001_Fertilities'!$U$2:$U$999,0))</f>
        <v>150.333</v>
      </c>
      <c r="E45" s="37">
        <f>INDEX('2001_Fertilities'!$AH$2:$AH$999,MATCH('2001_Fertilities_R'!$A45,'2001_Fertilities'!$U$2:$U$999,0))</f>
        <v>0.86499999999999999</v>
      </c>
    </row>
    <row r="46" spans="1:5" x14ac:dyDescent="0.25">
      <c r="A46" t="str">
        <v>H5.7XH4.16</v>
      </c>
      <c r="B46" t="str">
        <f>INDEX('2001_Fertilities'!$W$2:$W$999,MATCH('2001_Fertilities_R'!$A46,'2001_Fertilities'!$U$2:$U$999,0))</f>
        <v>Postzygotics-hybridXhybrid-(H:LouroXLanzada)X(H:LouroXLanzada)</v>
      </c>
      <c r="C46" s="37">
        <f>INDEX('2001_Fertilities'!$Y$2:$Y$999,MATCH('2001_Fertilities_R'!$A46,'2001_Fertilities'!$U$2:$U$999,0))</f>
        <v>3</v>
      </c>
      <c r="D46" s="37">
        <f>INDEX('2001_Fertilities'!$AJ$2:$AJ$999,MATCH('2001_Fertilities_R'!$A46,'2001_Fertilities'!$U$2:$U$999,0))</f>
        <v>77.332999999999998</v>
      </c>
      <c r="E46" s="37">
        <f>INDEX('2001_Fertilities'!$AH$2:$AH$999,MATCH('2001_Fertilities_R'!$A46,'2001_Fertilities'!$U$2:$U$999,0))</f>
        <v>0.75900000000000001</v>
      </c>
    </row>
    <row r="47" spans="1:5" x14ac:dyDescent="0.25">
      <c r="A47" t="str">
        <v>H5.8XR.4</v>
      </c>
      <c r="B47" t="str">
        <f>INDEX('2001_Fertilities'!$W$2:$W$999,MATCH('2001_Fertilities_R'!$A47,'2001_Fertilities'!$U$2:$U$999,0))</f>
        <v>Postzygotics-hybridXelegans-(H:LouroXLanzada)XSymEle</v>
      </c>
      <c r="C47" s="37">
        <f>INDEX('2001_Fertilities'!$Y$2:$Y$999,MATCH('2001_Fertilities_R'!$A47,'2001_Fertilities'!$U$2:$U$999,0))</f>
        <v>2</v>
      </c>
      <c r="D47" s="37">
        <f>INDEX('2001_Fertilities'!$AJ$2:$AJ$999,MATCH('2001_Fertilities_R'!$A47,'2001_Fertilities'!$U$2:$U$999,0))</f>
        <v>201</v>
      </c>
      <c r="E47" s="37">
        <f>INDEX('2001_Fertilities'!$AH$2:$AH$999,MATCH('2001_Fertilities_R'!$A47,'2001_Fertilities'!$U$2:$U$999,0))</f>
        <v>0.9</v>
      </c>
    </row>
    <row r="48" spans="1:5" x14ac:dyDescent="0.25">
      <c r="A48" t="str">
        <v>H6.1XU.27</v>
      </c>
      <c r="B48" t="str">
        <f>INDEX('2001_Fertilities'!$W$2:$W$999,MATCH('2001_Fertilities_R'!$A48,'2001_Fertilities'!$U$2:$U$999,0))</f>
        <v>Postzygotics-hybridXelegans-[H:E:AlloEleX(H:LouroXLanzada)]XSymEle</v>
      </c>
      <c r="C48" s="37">
        <f>INDEX('2001_Fertilities'!$Y$2:$Y$999,MATCH('2001_Fertilities_R'!$A48,'2001_Fertilities'!$U$2:$U$999,0))</f>
        <v>3</v>
      </c>
      <c r="D48" s="37">
        <f>INDEX('2001_Fertilities'!$AJ$2:$AJ$999,MATCH('2001_Fertilities_R'!$A48,'2001_Fertilities'!$U$2:$U$999,0))</f>
        <v>177</v>
      </c>
      <c r="E48" s="37">
        <f>INDEX('2001_Fertilities'!$AH$2:$AH$999,MATCH('2001_Fertilities_R'!$A48,'2001_Fertilities'!$U$2:$U$999,0))</f>
        <v>0.32</v>
      </c>
    </row>
    <row r="49" spans="1:5" x14ac:dyDescent="0.25">
      <c r="A49" t="str">
        <v>H6.3XU.14</v>
      </c>
      <c r="B49" t="str">
        <f>INDEX('2001_Fertilities'!$W$2:$W$999,MATCH('2001_Fertilities_R'!$A49,'2001_Fertilities'!$U$2:$U$999,0))</f>
        <v>Postzygotics-hybridXelegans-[H:E:AlloEleX(H:LouroXLanzada)]XSymEle</v>
      </c>
      <c r="C49" s="37">
        <f>INDEX('2001_Fertilities'!$Y$2:$Y$999,MATCH('2001_Fertilities_R'!$A49,'2001_Fertilities'!$U$2:$U$999,0))</f>
        <v>3</v>
      </c>
      <c r="D49" s="37">
        <f>INDEX('2001_Fertilities'!$AJ$2:$AJ$999,MATCH('2001_Fertilities_R'!$A49,'2001_Fertilities'!$U$2:$U$999,0))</f>
        <v>5</v>
      </c>
      <c r="E49" s="37">
        <f>INDEX('2001_Fertilities'!$AH$2:$AH$999,MATCH('2001_Fertilities_R'!$A49,'2001_Fertilities'!$U$2:$U$999,0))</f>
        <v>0</v>
      </c>
    </row>
    <row r="50" spans="1:5" x14ac:dyDescent="0.25">
      <c r="A50" t="str">
        <v>H6.3XX.9</v>
      </c>
      <c r="B50" t="str">
        <f>INDEX('2001_Fertilities'!$W$2:$W$999,MATCH('2001_Fertilities_R'!$A50,'2001_Fertilities'!$U$2:$U$999,0))</f>
        <v>Postzygotics-hybridXelegans-[H:E:AlloEleX(H:LouroXLanzada)]XSymEle</v>
      </c>
      <c r="C50" s="37">
        <f>INDEX('2001_Fertilities'!$Y$2:$Y$999,MATCH('2001_Fertilities_R'!$A50,'2001_Fertilities'!$U$2:$U$999,0))</f>
        <v>2</v>
      </c>
      <c r="D50" s="37">
        <f>INDEX('2001_Fertilities'!$AJ$2:$AJ$999,MATCH('2001_Fertilities_R'!$A50,'2001_Fertilities'!$U$2:$U$999,0))</f>
        <v>2</v>
      </c>
      <c r="E50" s="37">
        <f>INDEX('2001_Fertilities'!$AH$2:$AH$999,MATCH('2001_Fertilities_R'!$A50,'2001_Fertilities'!$U$2:$U$999,0))</f>
        <v>0</v>
      </c>
    </row>
    <row r="51" spans="1:5" x14ac:dyDescent="0.25">
      <c r="A51" t="str">
        <v>H6.5XX.16</v>
      </c>
      <c r="B51" t="str">
        <f>INDEX('2001_Fertilities'!$W$2:$W$999,MATCH('2001_Fertilities_R'!$A51,'2001_Fertilities'!$U$2:$U$999,0))</f>
        <v>Postzygotics-hybridXelegans-[H:E:AlloEleX(H:LouroXLanzada)]XSymEle</v>
      </c>
      <c r="C51" s="37">
        <f>INDEX('2001_Fertilities'!$Y$2:$Y$999,MATCH('2001_Fertilities_R'!$A51,'2001_Fertilities'!$U$2:$U$999,0))</f>
        <v>3</v>
      </c>
      <c r="D51" s="37">
        <f>INDEX('2001_Fertilities'!$AJ$2:$AJ$999,MATCH('2001_Fertilities_R'!$A51,'2001_Fertilities'!$U$2:$U$999,0))</f>
        <v>180.667</v>
      </c>
      <c r="E51" s="37">
        <f>INDEX('2001_Fertilities'!$AH$2:$AH$999,MATCH('2001_Fertilities_R'!$A51,'2001_Fertilities'!$U$2:$U$999,0))</f>
        <v>0.92400000000000004</v>
      </c>
    </row>
    <row r="52" spans="1:5" x14ac:dyDescent="0.25">
      <c r="A52" t="str">
        <v>H6.5XX.7</v>
      </c>
      <c r="B52" t="str">
        <f>INDEX('2001_Fertilities'!$W$2:$W$999,MATCH('2001_Fertilities_R'!$A52,'2001_Fertilities'!$U$2:$U$999,0))</f>
        <v>Postzygotics-hybridXelegans-[H:E:AlloEleX(H:LouroXLanzada)]XSymEle</v>
      </c>
      <c r="C52" s="37">
        <f>INDEX('2001_Fertilities'!$Y$2:$Y$999,MATCH('2001_Fertilities_R'!$A52,'2001_Fertilities'!$U$2:$U$999,0))</f>
        <v>3</v>
      </c>
      <c r="D52" s="37">
        <f>INDEX('2001_Fertilities'!$AJ$2:$AJ$999,MATCH('2001_Fertilities_R'!$A52,'2001_Fertilities'!$U$2:$U$999,0))</f>
        <v>328.66699999999997</v>
      </c>
      <c r="E52" s="37">
        <f>INDEX('2001_Fertilities'!$AH$2:$AH$999,MATCH('2001_Fertilities_R'!$A52,'2001_Fertilities'!$U$2:$U$999,0))</f>
        <v>0.83899999999999997</v>
      </c>
    </row>
    <row r="53" spans="1:5" x14ac:dyDescent="0.25">
      <c r="A53" t="str">
        <v>J.?XJ47</v>
      </c>
      <c r="B53" t="str">
        <f>INDEX('2001_Fertilities'!$W$2:$W$999,MATCH('2001_Fertilities_R'!$A53,'2001_Fertilities'!$U$2:$U$999,0))</f>
        <v>Conspecifics-elegansXelegans-LouroXLouro</v>
      </c>
      <c r="C53" s="37">
        <f>INDEX('2001_Fertilities'!$Y$2:$Y$999,MATCH('2001_Fertilities_R'!$A53,'2001_Fertilities'!$U$2:$U$999,0))</f>
        <v>0</v>
      </c>
      <c r="D53" s="37" t="str">
        <f>INDEX('2001_Fertilities'!$AJ$2:$AJ$999,MATCH('2001_Fertilities_R'!$A53,'2001_Fertilities'!$U$2:$U$999,0))</f>
        <v>NA</v>
      </c>
      <c r="E53" s="37" t="str">
        <f>INDEX('2001_Fertilities'!$AH$2:$AH$999,MATCH('2001_Fertilities_R'!$A53,'2001_Fertilities'!$U$2:$U$999,0))</f>
        <v>NA</v>
      </c>
    </row>
    <row r="54" spans="1:5" x14ac:dyDescent="0.25">
      <c r="A54" t="str">
        <v>J.1X3</v>
      </c>
      <c r="B54" t="str">
        <f>INDEX('2001_Fertilities'!$W$2:$W$999,MATCH('2001_Fertilities_R'!$A54,'2001_Fertilities'!$U$2:$U$999,0))</f>
        <v>Heterospecifics-elegansXgraellsii-LouroXCenteans</v>
      </c>
      <c r="C54" s="37">
        <f>INDEX('2001_Fertilities'!$Y$2:$Y$999,MATCH('2001_Fertilities_R'!$A54,'2001_Fertilities'!$U$2:$U$999,0))</f>
        <v>2</v>
      </c>
      <c r="D54" s="37">
        <f>INDEX('2001_Fertilities'!$AJ$2:$AJ$999,MATCH('2001_Fertilities_R'!$A54,'2001_Fertilities'!$U$2:$U$999,0))</f>
        <v>213.667</v>
      </c>
      <c r="E54" s="37">
        <f>INDEX('2001_Fertilities'!$AH$2:$AH$999,MATCH('2001_Fertilities_R'!$A54,'2001_Fertilities'!$U$2:$U$999,0))</f>
        <v>0.66</v>
      </c>
    </row>
    <row r="55" spans="1:5" x14ac:dyDescent="0.25">
      <c r="A55" t="str">
        <v>J.1X5</v>
      </c>
      <c r="B55" t="str">
        <f>INDEX('2001_Fertilities'!$W$2:$W$999,MATCH('2001_Fertilities_R'!$A55,'2001_Fertilities'!$U$2:$U$999,0))</f>
        <v>Heterospecifics-elegansXgraellsii-LouroXCenteans</v>
      </c>
      <c r="C55" s="37">
        <f>INDEX('2001_Fertilities'!$Y$2:$Y$999,MATCH('2001_Fertilities_R'!$A55,'2001_Fertilities'!$U$2:$U$999,0))</f>
        <v>2</v>
      </c>
      <c r="D55" s="37">
        <f>INDEX('2001_Fertilities'!$AJ$2:$AJ$999,MATCH('2001_Fertilities_R'!$A55,'2001_Fertilities'!$U$2:$U$999,0))</f>
        <v>112.333</v>
      </c>
      <c r="E55" s="37">
        <f>INDEX('2001_Fertilities'!$AH$2:$AH$999,MATCH('2001_Fertilities_R'!$A55,'2001_Fertilities'!$U$2:$U$999,0))</f>
        <v>0.70299999999999996</v>
      </c>
    </row>
    <row r="56" spans="1:5" x14ac:dyDescent="0.25">
      <c r="A56" t="str">
        <v>J.38XF42</v>
      </c>
      <c r="B56" t="str">
        <f>INDEX('2001_Fertilities'!$W$2:$W$999,MATCH('2001_Fertilities_R'!$A56,'2001_Fertilities'!$U$2:$U$999,0))</f>
        <v>Conspecifics-elegansXelegans-LouroXLouro</v>
      </c>
      <c r="C56" s="37">
        <f>INDEX('2001_Fertilities'!$Y$2:$Y$999,MATCH('2001_Fertilities_R'!$A56,'2001_Fertilities'!$U$2:$U$999,0))</f>
        <v>1</v>
      </c>
      <c r="D56" s="37">
        <f>INDEX('2001_Fertilities'!$AJ$2:$AJ$999,MATCH('2001_Fertilities_R'!$A56,'2001_Fertilities'!$U$2:$U$999,0))</f>
        <v>104.5</v>
      </c>
      <c r="E56" s="37">
        <f>INDEX('2001_Fertilities'!$AH$2:$AH$999,MATCH('2001_Fertilities_R'!$A56,'2001_Fertilities'!$U$2:$U$999,0))</f>
        <v>0.73699999999999999</v>
      </c>
    </row>
    <row r="57" spans="1:5" x14ac:dyDescent="0.25">
      <c r="A57" t="str">
        <v>J.39XH13</v>
      </c>
      <c r="B57" t="str">
        <f>INDEX('2001_Fertilities'!$W$2:$W$999,MATCH('2001_Fertilities_R'!$A57,'2001_Fertilities'!$U$2:$U$999,0))</f>
        <v>Conspecifics-elegansXelegans-LouroXLouro</v>
      </c>
      <c r="C57" s="37">
        <f>INDEX('2001_Fertilities'!$Y$2:$Y$999,MATCH('2001_Fertilities_R'!$A57,'2001_Fertilities'!$U$2:$U$999,0))</f>
        <v>3</v>
      </c>
      <c r="D57" s="37">
        <f>INDEX('2001_Fertilities'!$AJ$2:$AJ$999,MATCH('2001_Fertilities_R'!$A57,'2001_Fertilities'!$U$2:$U$999,0))</f>
        <v>245.667</v>
      </c>
      <c r="E57" s="37">
        <f>INDEX('2001_Fertilities'!$AH$2:$AH$999,MATCH('2001_Fertilities_R'!$A57,'2001_Fertilities'!$U$2:$U$999,0))</f>
        <v>0.93400000000000005</v>
      </c>
    </row>
    <row r="58" spans="1:5" x14ac:dyDescent="0.25">
      <c r="A58" t="str">
        <v>J.39XJ57</v>
      </c>
      <c r="B58" t="str">
        <f>INDEX('2001_Fertilities'!$W$2:$W$999,MATCH('2001_Fertilities_R'!$A58,'2001_Fertilities'!$U$2:$U$999,0))</f>
        <v>Conspecifics-elegansXelegans-LouroXLouro</v>
      </c>
      <c r="C58" s="37">
        <f>INDEX('2001_Fertilities'!$Y$2:$Y$999,MATCH('2001_Fertilities_R'!$A58,'2001_Fertilities'!$U$2:$U$999,0))</f>
        <v>1</v>
      </c>
      <c r="D58" s="37">
        <f>INDEX('2001_Fertilities'!$AJ$2:$AJ$999,MATCH('2001_Fertilities_R'!$A58,'2001_Fertilities'!$U$2:$U$999,0))</f>
        <v>226</v>
      </c>
      <c r="E58" s="37">
        <f>INDEX('2001_Fertilities'!$AH$2:$AH$999,MATCH('2001_Fertilities_R'!$A58,'2001_Fertilities'!$U$2:$U$999,0))</f>
        <v>0.92500000000000004</v>
      </c>
    </row>
    <row r="59" spans="1:5" x14ac:dyDescent="0.25">
      <c r="A59" t="str">
        <v>J.3X90I</v>
      </c>
      <c r="B59" t="str">
        <f>INDEX('2001_Fertilities'!$W$2:$W$999,MATCH('2001_Fertilities_R'!$A59,'2001_Fertilities'!$U$2:$U$999,0))</f>
        <v>Heterospecifics-elegansXgraellsii-LouroXCenteans</v>
      </c>
      <c r="C59" s="37">
        <f>INDEX('2001_Fertilities'!$Y$2:$Y$999,MATCH('2001_Fertilities_R'!$A59,'2001_Fertilities'!$U$2:$U$999,0))</f>
        <v>0</v>
      </c>
      <c r="D59" s="37" t="str">
        <f>INDEX('2001_Fertilities'!$AJ$2:$AJ$999,MATCH('2001_Fertilities_R'!$A59,'2001_Fertilities'!$U$2:$U$999,0))</f>
        <v>NA</v>
      </c>
      <c r="E59" s="37" t="str">
        <f>INDEX('2001_Fertilities'!$AH$2:$AH$999,MATCH('2001_Fertilities_R'!$A59,'2001_Fertilities'!$U$2:$U$999,0))</f>
        <v>NA</v>
      </c>
    </row>
    <row r="60" spans="1:5" x14ac:dyDescent="0.25">
      <c r="A60" t="str">
        <v>J.43XL38</v>
      </c>
      <c r="B60" t="str">
        <f>INDEX('2001_Fertilities'!$W$2:$W$999,MATCH('2001_Fertilities_R'!$A60,'2001_Fertilities'!$U$2:$U$999,0))</f>
        <v>Conspecifics-elegansXelegans-LouroXLouro</v>
      </c>
      <c r="C60" s="37">
        <f>INDEX('2001_Fertilities'!$Y$2:$Y$999,MATCH('2001_Fertilities_R'!$A60,'2001_Fertilities'!$U$2:$U$999,0))</f>
        <v>2</v>
      </c>
      <c r="D60" s="37">
        <f>INDEX('2001_Fertilities'!$AJ$2:$AJ$999,MATCH('2001_Fertilities_R'!$A60,'2001_Fertilities'!$U$2:$U$999,0))</f>
        <v>290</v>
      </c>
      <c r="E60" s="37">
        <f>INDEX('2001_Fertilities'!$AH$2:$AH$999,MATCH('2001_Fertilities_R'!$A60,'2001_Fertilities'!$U$2:$U$999,0))</f>
        <v>0.92100000000000004</v>
      </c>
    </row>
    <row r="61" spans="1:5" x14ac:dyDescent="0.25">
      <c r="A61" t="str">
        <v>J.49X47</v>
      </c>
      <c r="B61" t="str">
        <f>INDEX('2001_Fertilities'!$W$2:$W$999,MATCH('2001_Fertilities_R'!$A61,'2001_Fertilities'!$U$2:$U$999,0))</f>
        <v>Heterospecifics-elegansXgraellsii-LouroXLanzada</v>
      </c>
      <c r="C61" s="37">
        <f>INDEX('2001_Fertilities'!$Y$2:$Y$999,MATCH('2001_Fertilities_R'!$A61,'2001_Fertilities'!$U$2:$U$999,0))</f>
        <v>3</v>
      </c>
      <c r="D61" s="37">
        <f>INDEX('2001_Fertilities'!$AJ$2:$AJ$999,MATCH('2001_Fertilities_R'!$A61,'2001_Fertilities'!$U$2:$U$999,0))</f>
        <v>29</v>
      </c>
      <c r="E61" s="37">
        <f>INDEX('2001_Fertilities'!$AH$2:$AH$999,MATCH('2001_Fertilities_R'!$A61,'2001_Fertilities'!$U$2:$U$999,0))</f>
        <v>0.57499999999999996</v>
      </c>
    </row>
    <row r="62" spans="1:5" x14ac:dyDescent="0.25">
      <c r="A62" t="str">
        <v>J.49XM31</v>
      </c>
      <c r="B62" t="str">
        <f>INDEX('2001_Fertilities'!$W$2:$W$999,MATCH('2001_Fertilities_R'!$A62,'2001_Fertilities'!$U$2:$U$999,0))</f>
        <v>Conspecifics-elegansXelegans-LouroXLouro</v>
      </c>
      <c r="C62" s="37">
        <f>INDEX('2001_Fertilities'!$Y$2:$Y$999,MATCH('2001_Fertilities_R'!$A62,'2001_Fertilities'!$U$2:$U$999,0))</f>
        <v>3</v>
      </c>
      <c r="D62" s="37">
        <f>INDEX('2001_Fertilities'!$AJ$2:$AJ$999,MATCH('2001_Fertilities_R'!$A62,'2001_Fertilities'!$U$2:$U$999,0))</f>
        <v>415.33300000000003</v>
      </c>
      <c r="E62" s="37">
        <f>INDEX('2001_Fertilities'!$AH$2:$AH$999,MATCH('2001_Fertilities_R'!$A62,'2001_Fertilities'!$U$2:$U$999,0))</f>
        <v>0.95399999999999996</v>
      </c>
    </row>
    <row r="63" spans="1:5" x14ac:dyDescent="0.25">
      <c r="A63" t="str">
        <v>J.5.1XJ27.1</v>
      </c>
      <c r="B63" t="str">
        <f>INDEX('2001_Fertilities'!$W$2:$W$999,MATCH('2001_Fertilities_R'!$A63,'2001_Fertilities'!$U$2:$U$999,0))</f>
        <v>Conspecifics-elegansXelegans-LouroXLouro</v>
      </c>
      <c r="C63" s="37">
        <f>INDEX('2001_Fertilities'!$Y$2:$Y$999,MATCH('2001_Fertilities_R'!$A63,'2001_Fertilities'!$U$2:$U$999,0))</f>
        <v>0</v>
      </c>
      <c r="D63" s="37" t="str">
        <f>INDEX('2001_Fertilities'!$AJ$2:$AJ$999,MATCH('2001_Fertilities_R'!$A63,'2001_Fertilities'!$U$2:$U$999,0))</f>
        <v>NA</v>
      </c>
      <c r="E63" s="37" t="str">
        <f>INDEX('2001_Fertilities'!$AH$2:$AH$999,MATCH('2001_Fertilities_R'!$A63,'2001_Fertilities'!$U$2:$U$999,0))</f>
        <v>NA</v>
      </c>
    </row>
    <row r="64" spans="1:5" x14ac:dyDescent="0.25">
      <c r="A64" t="str">
        <v>L.39X31</v>
      </c>
      <c r="B64" t="str">
        <f>INDEX('2001_Fertilities'!$W$2:$W$999,MATCH('2001_Fertilities_R'!$A64,'2001_Fertilities'!$U$2:$U$999,0))</f>
        <v>Heterospecifics-elegansXgraellsii-LouroXLanzada</v>
      </c>
      <c r="C64" s="37">
        <f>INDEX('2001_Fertilities'!$Y$2:$Y$999,MATCH('2001_Fertilities_R'!$A64,'2001_Fertilities'!$U$2:$U$999,0))</f>
        <v>0</v>
      </c>
      <c r="D64" s="37" t="str">
        <f>INDEX('2001_Fertilities'!$AJ$2:$AJ$999,MATCH('2001_Fertilities_R'!$A64,'2001_Fertilities'!$U$2:$U$999,0))</f>
        <v>NA</v>
      </c>
      <c r="E64" s="37" t="str">
        <f>INDEX('2001_Fertilities'!$AH$2:$AH$999,MATCH('2001_Fertilities_R'!$A64,'2001_Fertilities'!$U$2:$U$999,0))</f>
        <v>NA</v>
      </c>
    </row>
    <row r="65" spans="1:5" x14ac:dyDescent="0.25">
      <c r="A65" t="str">
        <v>R.12XH5.26</v>
      </c>
      <c r="B65" t="str">
        <f>INDEX('2001_Fertilities'!$W$2:$W$999,MATCH('2001_Fertilities_R'!$A65,'2001_Fertilities'!$U$2:$U$999,0))</f>
        <v>Postzygotics-elegansXhybrid-SymEleX(H:LouroXLanzada)</v>
      </c>
      <c r="C65" s="37">
        <f>INDEX('2001_Fertilities'!$Y$2:$Y$999,MATCH('2001_Fertilities_R'!$A65,'2001_Fertilities'!$U$2:$U$999,0))</f>
        <v>0</v>
      </c>
      <c r="D65" s="37" t="str">
        <f>INDEX('2001_Fertilities'!$AJ$2:$AJ$999,MATCH('2001_Fertilities_R'!$A65,'2001_Fertilities'!$U$2:$U$999,0))</f>
        <v>NA</v>
      </c>
      <c r="E65" s="37" t="str">
        <f>INDEX('2001_Fertilities'!$AH$2:$AH$999,MATCH('2001_Fertilities_R'!$A65,'2001_Fertilities'!$U$2:$U$999,0))</f>
        <v>NA</v>
      </c>
    </row>
    <row r="66" spans="1:5" x14ac:dyDescent="0.25">
      <c r="A66" t="str">
        <v>R.14XH4.26</v>
      </c>
      <c r="B66" t="str">
        <f>INDEX('2001_Fertilities'!$W$2:$W$999,MATCH('2001_Fertilities_R'!$A66,'2001_Fertilities'!$U$2:$U$999,0))</f>
        <v>Postzygotics-elegansXhybrid-SymEleX(H:LouroXLanzada)</v>
      </c>
      <c r="C66" s="37">
        <f>INDEX('2001_Fertilities'!$Y$2:$Y$999,MATCH('2001_Fertilities_R'!$A66,'2001_Fertilities'!$U$2:$U$999,0))</f>
        <v>3</v>
      </c>
      <c r="D66" s="37">
        <f>INDEX('2001_Fertilities'!$AJ$2:$AJ$999,MATCH('2001_Fertilities_R'!$A66,'2001_Fertilities'!$U$2:$U$999,0))</f>
        <v>211</v>
      </c>
      <c r="E66" s="37">
        <f>INDEX('2001_Fertilities'!$AH$2:$AH$999,MATCH('2001_Fertilities_R'!$A66,'2001_Fertilities'!$U$2:$U$999,0))</f>
        <v>0.85299999999999998</v>
      </c>
    </row>
    <row r="67" spans="1:5" x14ac:dyDescent="0.25">
      <c r="A67" t="str">
        <v>R.14XH5.24</v>
      </c>
      <c r="B67" t="str">
        <f>INDEX('2001_Fertilities'!$W$2:$W$999,MATCH('2001_Fertilities_R'!$A67,'2001_Fertilities'!$U$2:$U$999,0))</f>
        <v>Postzygotics-elegansXhybrid-SymEleX(H:LouroXLanzada)</v>
      </c>
      <c r="C67" s="37">
        <f>INDEX('2001_Fertilities'!$Y$2:$Y$999,MATCH('2001_Fertilities_R'!$A67,'2001_Fertilities'!$U$2:$U$999,0))</f>
        <v>2</v>
      </c>
      <c r="D67" s="37">
        <f>INDEX('2001_Fertilities'!$AJ$2:$AJ$999,MATCH('2001_Fertilities_R'!$A67,'2001_Fertilities'!$U$2:$U$999,0))</f>
        <v>8.3330000000000002</v>
      </c>
      <c r="E67" s="37">
        <f>INDEX('2001_Fertilities'!$AH$2:$AH$999,MATCH('2001_Fertilities_R'!$A67,'2001_Fertilities'!$U$2:$U$999,0))</f>
        <v>0.68</v>
      </c>
    </row>
    <row r="68" spans="1:5" x14ac:dyDescent="0.25">
      <c r="A68" t="str">
        <v>R.17XH4.27</v>
      </c>
      <c r="B68" t="str">
        <f>INDEX('2001_Fertilities'!$W$2:$W$999,MATCH('2001_Fertilities_R'!$A68,'2001_Fertilities'!$U$2:$U$999,0))</f>
        <v>Postzygotics-elegansXhybrid-SymEleX(H:LouroXLanzada)</v>
      </c>
      <c r="C68" s="37">
        <f>INDEX('2001_Fertilities'!$Y$2:$Y$999,MATCH('2001_Fertilities_R'!$A68,'2001_Fertilities'!$U$2:$U$999,0))</f>
        <v>2</v>
      </c>
      <c r="D68" s="37">
        <f>INDEX('2001_Fertilities'!$AJ$2:$AJ$999,MATCH('2001_Fertilities_R'!$A68,'2001_Fertilities'!$U$2:$U$999,0))</f>
        <v>38.667000000000002</v>
      </c>
      <c r="E68" s="37">
        <f>INDEX('2001_Fertilities'!$AH$2:$AH$999,MATCH('2001_Fertilities_R'!$A68,'2001_Fertilities'!$U$2:$U$999,0))</f>
        <v>0.879</v>
      </c>
    </row>
    <row r="69" spans="1:5" x14ac:dyDescent="0.25">
      <c r="A69" t="str">
        <v>T1XH4.29</v>
      </c>
      <c r="B69" t="str">
        <f>INDEX('2001_Fertilities'!$W$2:$W$999,MATCH('2001_Fertilities_R'!$A69,'2001_Fertilities'!$U$2:$U$999,0))</f>
        <v>Postzygotics-elegansXhybrid-SymEleX(H:LouroXLanzada)</v>
      </c>
      <c r="C69" s="37">
        <f>INDEX('2001_Fertilities'!$Y$2:$Y$999,MATCH('2001_Fertilities_R'!$A69,'2001_Fertilities'!$U$2:$U$999,0))</f>
        <v>3</v>
      </c>
      <c r="D69" s="37">
        <f>INDEX('2001_Fertilities'!$AJ$2:$AJ$999,MATCH('2001_Fertilities_R'!$A69,'2001_Fertilities'!$U$2:$U$999,0))</f>
        <v>178.333</v>
      </c>
      <c r="E69" s="37">
        <f>INDEX('2001_Fertilities'!$AH$2:$AH$999,MATCH('2001_Fertilities_R'!$A69,'2001_Fertilities'!$U$2:$U$999,0))</f>
        <v>0.72499999999999998</v>
      </c>
    </row>
    <row r="70" spans="1:5" x14ac:dyDescent="0.25">
      <c r="A70" t="str">
        <v>T2XH4.28</v>
      </c>
      <c r="B70" t="str">
        <f>INDEX('2001_Fertilities'!$W$2:$W$999,MATCH('2001_Fertilities_R'!$A70,'2001_Fertilities'!$U$2:$U$999,0))</f>
        <v>Postzygotics-elegansXhybrid-SymEleX(H:LouroXLanzada)</v>
      </c>
      <c r="C70" s="37">
        <f>INDEX('2001_Fertilities'!$Y$2:$Y$999,MATCH('2001_Fertilities_R'!$A70,'2001_Fertilities'!$U$2:$U$999,0))</f>
        <v>3</v>
      </c>
      <c r="D70" s="37">
        <f>INDEX('2001_Fertilities'!$AJ$2:$AJ$999,MATCH('2001_Fertilities_R'!$A70,'2001_Fertilities'!$U$2:$U$999,0))</f>
        <v>250.667</v>
      </c>
      <c r="E70" s="37">
        <f>INDEX('2001_Fertilities'!$AH$2:$AH$999,MATCH('2001_Fertilities_R'!$A70,'2001_Fertilities'!$U$2:$U$999,0))</f>
        <v>0.80100000000000005</v>
      </c>
    </row>
    <row r="71" spans="1:5" x14ac:dyDescent="0.25">
      <c r="A71" t="str">
        <v>X.8XH6.4</v>
      </c>
      <c r="B71" t="str">
        <f>INDEX('2001_Fertilities'!$W$2:$W$999,MATCH('2001_Fertilities_R'!$A71,'2001_Fertilities'!$U$2:$U$999,0))</f>
        <v>Postzygotics-elegansXhybrid-SymEleX[H:E:AlloEleX(H:LouroXLanzada)]</v>
      </c>
      <c r="C71" s="37">
        <f>INDEX('2001_Fertilities'!$Y$2:$Y$999,MATCH('2001_Fertilities_R'!$A71,'2001_Fertilities'!$U$2:$U$999,0))</f>
        <v>2</v>
      </c>
      <c r="D71" s="37">
        <f>INDEX('2001_Fertilities'!$AJ$2:$AJ$999,MATCH('2001_Fertilities_R'!$A71,'2001_Fertilities'!$U$2:$U$999,0))</f>
        <v>107.333</v>
      </c>
      <c r="E71" s="37">
        <f>INDEX('2001_Fertilities'!$AH$2:$AH$999,MATCH('2001_Fertilities_R'!$A71,'2001_Fertilities'!$U$2:$U$999,0))</f>
        <v>0.90400000000000003</v>
      </c>
    </row>
    <row r="72" spans="1:5" x14ac:dyDescent="0.25">
      <c r="A72" t="str">
        <v>X.8XH7.8</v>
      </c>
      <c r="B72" t="str">
        <f>INDEX('2001_Fertilities'!$W$2:$W$999,MATCH('2001_Fertilities_R'!$A72,'2001_Fertilities'!$U$2:$U$999,0))</f>
        <v>Postzygotics-elegansXhybrid-SymEleX(H:LouroXLanzada)</v>
      </c>
      <c r="C72" s="37">
        <f>INDEX('2001_Fertilities'!$Y$2:$Y$999,MATCH('2001_Fertilities_R'!$A72,'2001_Fertilities'!$U$2:$U$999,0))</f>
        <v>2</v>
      </c>
      <c r="D72" s="37">
        <f>INDEX('2001_Fertilities'!$AJ$2:$AJ$999,MATCH('2001_Fertilities_R'!$A72,'2001_Fertilities'!$U$2:$U$999,0))</f>
        <v>201</v>
      </c>
      <c r="E72" s="37">
        <f>INDEX('2001_Fertilities'!$AH$2:$AH$999,MATCH('2001_Fertilities_R'!$A72,'2001_Fertilities'!$U$2:$U$999,0))</f>
        <v>0.91500000000000004</v>
      </c>
    </row>
    <row r="73" spans="1:5" x14ac:dyDescent="0.25">
      <c r="A73">
        <v>0</v>
      </c>
      <c r="C73" s="37"/>
      <c r="D73" s="37"/>
      <c r="E73" s="37"/>
    </row>
    <row r="74" spans="1:5" x14ac:dyDescent="0.25">
      <c r="C74" s="37"/>
      <c r="D74" s="37"/>
      <c r="E74" s="37"/>
    </row>
    <row r="75" spans="1:5" x14ac:dyDescent="0.25">
      <c r="C75" s="37"/>
      <c r="D75" s="37"/>
      <c r="E75" s="37"/>
    </row>
    <row r="76" spans="1:5" x14ac:dyDescent="0.25">
      <c r="C76" s="37"/>
      <c r="D76" s="37"/>
      <c r="E76" s="37"/>
    </row>
    <row r="77" spans="1:5" x14ac:dyDescent="0.25">
      <c r="C77" s="37"/>
      <c r="D77" s="37"/>
      <c r="E77" s="37"/>
    </row>
    <row r="78" spans="1:5" x14ac:dyDescent="0.25">
      <c r="C78" s="37"/>
      <c r="D78" s="37"/>
      <c r="E78" s="37"/>
    </row>
    <row r="79" spans="1:5" x14ac:dyDescent="0.25">
      <c r="C79" s="37"/>
      <c r="D79" s="37"/>
      <c r="E79" s="37"/>
    </row>
    <row r="80" spans="1:5" x14ac:dyDescent="0.25">
      <c r="C80" s="37"/>
      <c r="D80" s="37"/>
      <c r="E80" s="37"/>
    </row>
    <row r="81" spans="3:5" x14ac:dyDescent="0.25">
      <c r="C81" s="37"/>
      <c r="D81" s="37"/>
      <c r="E81" s="37"/>
    </row>
    <row r="82" spans="3:5" x14ac:dyDescent="0.25">
      <c r="C82" s="37"/>
      <c r="D82" s="37"/>
      <c r="E82" s="37"/>
    </row>
    <row r="83" spans="3:5" x14ac:dyDescent="0.25">
      <c r="C83" s="37"/>
      <c r="D83" s="37"/>
      <c r="E83" s="37"/>
    </row>
    <row r="84" spans="3:5" x14ac:dyDescent="0.25">
      <c r="C84" s="37"/>
      <c r="D84" s="37"/>
      <c r="E84" s="37"/>
    </row>
    <row r="85" spans="3:5" x14ac:dyDescent="0.25">
      <c r="C85" s="37"/>
      <c r="D85" s="37"/>
      <c r="E85" s="37"/>
    </row>
    <row r="86" spans="3:5" x14ac:dyDescent="0.25">
      <c r="C86" s="37"/>
      <c r="D86" s="37"/>
      <c r="E86" s="37"/>
    </row>
    <row r="87" spans="3:5" x14ac:dyDescent="0.25">
      <c r="C87" s="37"/>
      <c r="D87" s="37"/>
      <c r="E87" s="37"/>
    </row>
    <row r="88" spans="3:5" x14ac:dyDescent="0.25">
      <c r="C88" s="37"/>
      <c r="D88" s="37"/>
      <c r="E88" s="37"/>
    </row>
    <row r="89" spans="3:5" x14ac:dyDescent="0.25">
      <c r="C89" s="37"/>
      <c r="D89" s="37"/>
      <c r="E89" s="37"/>
    </row>
    <row r="90" spans="3:5" x14ac:dyDescent="0.25">
      <c r="C90" s="37"/>
      <c r="D90" s="37"/>
      <c r="E90" s="37"/>
    </row>
    <row r="91" spans="3:5" x14ac:dyDescent="0.25">
      <c r="C91" s="37"/>
      <c r="D91" s="37"/>
      <c r="E91" s="37"/>
    </row>
    <row r="92" spans="3:5" x14ac:dyDescent="0.25">
      <c r="C92" s="37"/>
      <c r="D92" s="37"/>
      <c r="E92" s="37"/>
    </row>
    <row r="93" spans="3:5" x14ac:dyDescent="0.25">
      <c r="C93" s="37"/>
      <c r="D93" s="37"/>
      <c r="E93" s="37"/>
    </row>
    <row r="94" spans="3:5" x14ac:dyDescent="0.25">
      <c r="C94" s="37"/>
      <c r="D94" s="37"/>
      <c r="E94" s="37"/>
    </row>
    <row r="95" spans="3:5" x14ac:dyDescent="0.25">
      <c r="C95" s="37"/>
      <c r="D95" s="37"/>
      <c r="E95" s="37"/>
    </row>
    <row r="96" spans="3:5" x14ac:dyDescent="0.25">
      <c r="C96" s="37"/>
      <c r="D96" s="37"/>
      <c r="E96" s="37"/>
    </row>
    <row r="97" spans="3:5" x14ac:dyDescent="0.25">
      <c r="C97" s="37"/>
      <c r="D97" s="37"/>
      <c r="E97" s="37"/>
    </row>
    <row r="98" spans="3:5" x14ac:dyDescent="0.25">
      <c r="C98" s="37"/>
      <c r="D98" s="37"/>
      <c r="E98" s="37"/>
    </row>
    <row r="99" spans="3:5" x14ac:dyDescent="0.25">
      <c r="C99" s="37"/>
      <c r="D99" s="37"/>
      <c r="E99" s="37"/>
    </row>
    <row r="100" spans="3:5" x14ac:dyDescent="0.25">
      <c r="C100" s="37"/>
      <c r="D100" s="37"/>
      <c r="E100" s="37"/>
    </row>
    <row r="101" spans="3:5" x14ac:dyDescent="0.25">
      <c r="C101" s="37"/>
      <c r="D101" s="37"/>
      <c r="E101" s="37"/>
    </row>
    <row r="102" spans="3:5" x14ac:dyDescent="0.25">
      <c r="C102" s="37"/>
      <c r="D102" s="37"/>
      <c r="E102" s="37"/>
    </row>
    <row r="103" spans="3:5" x14ac:dyDescent="0.25">
      <c r="C103" s="37"/>
      <c r="D103" s="37"/>
      <c r="E103" s="37"/>
    </row>
    <row r="104" spans="3:5" x14ac:dyDescent="0.25">
      <c r="C104" s="37"/>
      <c r="D104" s="37"/>
      <c r="E104" s="37"/>
    </row>
    <row r="105" spans="3:5" x14ac:dyDescent="0.25">
      <c r="C105" s="37"/>
      <c r="D105" s="37"/>
      <c r="E105" s="37"/>
    </row>
    <row r="106" spans="3:5" x14ac:dyDescent="0.25">
      <c r="C106" s="37"/>
      <c r="D106" s="37"/>
      <c r="E106" s="37"/>
    </row>
    <row r="107" spans="3:5" x14ac:dyDescent="0.25">
      <c r="C107" s="37"/>
      <c r="D107" s="37"/>
      <c r="E107" s="37"/>
    </row>
    <row r="108" spans="3:5" x14ac:dyDescent="0.25">
      <c r="C108" s="37"/>
      <c r="D108" s="37"/>
      <c r="E108" s="37"/>
    </row>
    <row r="109" spans="3:5" x14ac:dyDescent="0.25">
      <c r="C109" s="37"/>
      <c r="D109" s="37"/>
      <c r="E109" s="37"/>
    </row>
    <row r="110" spans="3:5" x14ac:dyDescent="0.25">
      <c r="C110" s="37"/>
      <c r="D110" s="37"/>
      <c r="E110" s="37"/>
    </row>
    <row r="111" spans="3:5" x14ac:dyDescent="0.25">
      <c r="C111" s="37"/>
      <c r="D111" s="37"/>
      <c r="E111" s="37"/>
    </row>
    <row r="112" spans="3:5" x14ac:dyDescent="0.25">
      <c r="C112" s="37"/>
      <c r="D112" s="37"/>
      <c r="E112" s="37"/>
    </row>
    <row r="113" spans="3:5" x14ac:dyDescent="0.25">
      <c r="C113" s="37"/>
      <c r="D113" s="37"/>
      <c r="E113" s="37"/>
    </row>
    <row r="114" spans="3:5" x14ac:dyDescent="0.25">
      <c r="C114" s="37"/>
      <c r="D114" s="37"/>
      <c r="E114" s="37"/>
    </row>
    <row r="115" spans="3:5" x14ac:dyDescent="0.25">
      <c r="C115" s="37"/>
      <c r="D115" s="37"/>
      <c r="E115" s="37"/>
    </row>
    <row r="116" spans="3:5" x14ac:dyDescent="0.25">
      <c r="C116" s="37"/>
      <c r="D116" s="37"/>
      <c r="E116" s="37"/>
    </row>
    <row r="117" spans="3:5" x14ac:dyDescent="0.25">
      <c r="C117" s="37"/>
      <c r="D117" s="37"/>
      <c r="E117" s="37"/>
    </row>
    <row r="118" spans="3:5" x14ac:dyDescent="0.25">
      <c r="C118" s="37"/>
      <c r="D118" s="37"/>
      <c r="E118" s="37"/>
    </row>
    <row r="119" spans="3:5" x14ac:dyDescent="0.25">
      <c r="C119" s="37"/>
      <c r="D119" s="37"/>
      <c r="E119" s="37"/>
    </row>
    <row r="120" spans="3:5" x14ac:dyDescent="0.25">
      <c r="C120" s="37"/>
      <c r="D120" s="37"/>
      <c r="E120" s="37"/>
    </row>
    <row r="121" spans="3:5" x14ac:dyDescent="0.25">
      <c r="C121" s="37"/>
      <c r="D121" s="37"/>
      <c r="E121" s="37"/>
    </row>
    <row r="122" spans="3:5" x14ac:dyDescent="0.25">
      <c r="C122" s="37"/>
      <c r="D122" s="37"/>
      <c r="E122" s="37"/>
    </row>
    <row r="123" spans="3:5" x14ac:dyDescent="0.25">
      <c r="C123" s="37"/>
      <c r="D123" s="37"/>
      <c r="E123" s="37"/>
    </row>
    <row r="124" spans="3:5" x14ac:dyDescent="0.25">
      <c r="C124" s="37"/>
      <c r="D124" s="37"/>
      <c r="E124" s="37"/>
    </row>
    <row r="125" spans="3:5" x14ac:dyDescent="0.25">
      <c r="C125" s="37"/>
      <c r="D125" s="37"/>
      <c r="E125" s="37"/>
    </row>
    <row r="126" spans="3:5" x14ac:dyDescent="0.25">
      <c r="C126" s="37"/>
      <c r="D126" s="37"/>
      <c r="E126" s="37"/>
    </row>
    <row r="127" spans="3:5" x14ac:dyDescent="0.25">
      <c r="C127" s="37"/>
      <c r="D127" s="37"/>
      <c r="E127" s="37"/>
    </row>
    <row r="128" spans="3:5" x14ac:dyDescent="0.25">
      <c r="C128" s="37"/>
      <c r="D128" s="37"/>
      <c r="E128" s="37"/>
    </row>
    <row r="129" spans="3:5" x14ac:dyDescent="0.25">
      <c r="C129" s="37"/>
      <c r="D129" s="37"/>
      <c r="E129" s="37"/>
    </row>
    <row r="130" spans="3:5" x14ac:dyDescent="0.25">
      <c r="C130" s="37"/>
      <c r="D130" s="37"/>
      <c r="E130" s="37"/>
    </row>
    <row r="131" spans="3:5" x14ac:dyDescent="0.25">
      <c r="C131" s="37"/>
      <c r="D131" s="37"/>
      <c r="E131" s="37"/>
    </row>
    <row r="132" spans="3:5" x14ac:dyDescent="0.25">
      <c r="C132" s="37"/>
      <c r="D132" s="37"/>
      <c r="E132" s="37"/>
    </row>
    <row r="133" spans="3:5" x14ac:dyDescent="0.25">
      <c r="C133" s="37"/>
      <c r="D133" s="37"/>
      <c r="E133" s="37"/>
    </row>
    <row r="134" spans="3:5" x14ac:dyDescent="0.25">
      <c r="C134" s="37"/>
      <c r="D134" s="37"/>
      <c r="E134" s="74"/>
    </row>
    <row r="135" spans="3:5" x14ac:dyDescent="0.25">
      <c r="C135" s="37"/>
      <c r="D135" s="37"/>
      <c r="E135" s="74"/>
    </row>
    <row r="136" spans="3:5" x14ac:dyDescent="0.25">
      <c r="C136" s="37"/>
      <c r="D136" s="37"/>
      <c r="E136" s="74"/>
    </row>
    <row r="137" spans="3:5" x14ac:dyDescent="0.25">
      <c r="C137" s="37"/>
      <c r="D137" s="37"/>
      <c r="E137" s="74"/>
    </row>
    <row r="138" spans="3:5" x14ac:dyDescent="0.25">
      <c r="C138" s="37"/>
      <c r="D138" s="37"/>
      <c r="E138" s="74"/>
    </row>
    <row r="139" spans="3:5" x14ac:dyDescent="0.25">
      <c r="C139" s="37"/>
      <c r="D139" s="37"/>
      <c r="E139" s="74"/>
    </row>
    <row r="140" spans="3:5" x14ac:dyDescent="0.25">
      <c r="C140" s="37"/>
      <c r="D140" s="37"/>
      <c r="E140" s="74"/>
    </row>
    <row r="141" spans="3:5" x14ac:dyDescent="0.25">
      <c r="C141" s="37"/>
      <c r="D141" s="37"/>
      <c r="E141" s="74"/>
    </row>
    <row r="142" spans="3:5" x14ac:dyDescent="0.25">
      <c r="C142" s="37"/>
      <c r="D142" s="37"/>
      <c r="E142" s="74"/>
    </row>
    <row r="143" spans="3:5" x14ac:dyDescent="0.25">
      <c r="C143" s="37"/>
      <c r="D143" s="37"/>
      <c r="E143" s="74"/>
    </row>
    <row r="144" spans="3:5" x14ac:dyDescent="0.25">
      <c r="C144" s="37"/>
      <c r="D144" s="37"/>
      <c r="E144" s="74"/>
    </row>
    <row r="145" spans="3:5" x14ac:dyDescent="0.25">
      <c r="C145" s="37"/>
      <c r="D145" s="37"/>
      <c r="E145" s="74"/>
    </row>
    <row r="146" spans="3:5" x14ac:dyDescent="0.25">
      <c r="C146" s="37"/>
      <c r="D146" s="37"/>
      <c r="E146" s="74"/>
    </row>
    <row r="147" spans="3:5" x14ac:dyDescent="0.25">
      <c r="C147" s="37"/>
      <c r="D147" s="37"/>
      <c r="E147" s="74"/>
    </row>
    <row r="148" spans="3:5" x14ac:dyDescent="0.25">
      <c r="C148" s="37"/>
      <c r="D148" s="37"/>
      <c r="E148" s="74"/>
    </row>
    <row r="149" spans="3:5" x14ac:dyDescent="0.25">
      <c r="C149" s="37"/>
      <c r="D149" s="37"/>
      <c r="E149" s="74"/>
    </row>
    <row r="150" spans="3:5" x14ac:dyDescent="0.25">
      <c r="C150" s="37"/>
      <c r="D150" s="37"/>
      <c r="E150" s="74"/>
    </row>
    <row r="151" spans="3:5" x14ac:dyDescent="0.25">
      <c r="C151" s="37"/>
      <c r="D151" s="37"/>
      <c r="E151" s="74"/>
    </row>
    <row r="152" spans="3:5" x14ac:dyDescent="0.25">
      <c r="C152" s="37"/>
      <c r="D152" s="37"/>
      <c r="E152" s="74"/>
    </row>
    <row r="153" spans="3:5" x14ac:dyDescent="0.25">
      <c r="C153" s="37"/>
      <c r="D153" s="37"/>
      <c r="E153" s="74"/>
    </row>
    <row r="154" spans="3:5" x14ac:dyDescent="0.25">
      <c r="C154" s="37"/>
      <c r="D154" s="37"/>
      <c r="E154" s="74"/>
    </row>
    <row r="155" spans="3:5" x14ac:dyDescent="0.25">
      <c r="C155" s="37"/>
      <c r="D155" s="37"/>
      <c r="E155" s="74"/>
    </row>
    <row r="156" spans="3:5" x14ac:dyDescent="0.25">
      <c r="C156" s="37"/>
      <c r="D156" s="37"/>
      <c r="E156" s="74"/>
    </row>
    <row r="157" spans="3:5" x14ac:dyDescent="0.25">
      <c r="C157" s="37"/>
      <c r="D157" s="37"/>
      <c r="E157" s="74"/>
    </row>
    <row r="158" spans="3:5" x14ac:dyDescent="0.25">
      <c r="C158" s="37"/>
      <c r="D158" s="37"/>
      <c r="E158" s="74"/>
    </row>
    <row r="159" spans="3:5" x14ac:dyDescent="0.25">
      <c r="C159" s="37"/>
      <c r="D159" s="37"/>
      <c r="E159" s="74"/>
    </row>
    <row r="160" spans="3:5" x14ac:dyDescent="0.25">
      <c r="C160" s="37"/>
      <c r="D160" s="37"/>
      <c r="E160" s="74"/>
    </row>
    <row r="161" spans="3:5" x14ac:dyDescent="0.25">
      <c r="C161" s="37"/>
      <c r="D161" s="37"/>
      <c r="E161" s="74"/>
    </row>
    <row r="162" spans="3:5" x14ac:dyDescent="0.25">
      <c r="C162" s="37"/>
      <c r="D162" s="37"/>
      <c r="E162" s="74"/>
    </row>
    <row r="163" spans="3:5" x14ac:dyDescent="0.25">
      <c r="C163" s="37"/>
      <c r="D163" s="37"/>
      <c r="E163" s="74"/>
    </row>
    <row r="164" spans="3:5" x14ac:dyDescent="0.25">
      <c r="C164" s="37"/>
      <c r="D164" s="37"/>
      <c r="E164" s="74"/>
    </row>
    <row r="165" spans="3:5" x14ac:dyDescent="0.25">
      <c r="C165" s="37"/>
      <c r="D165" s="37"/>
      <c r="E165" s="74"/>
    </row>
    <row r="166" spans="3:5" x14ac:dyDescent="0.25">
      <c r="C166" s="37"/>
      <c r="D166" s="37"/>
      <c r="E166" s="74"/>
    </row>
    <row r="167" spans="3:5" x14ac:dyDescent="0.25">
      <c r="C167" s="37"/>
      <c r="D167" s="37"/>
      <c r="E167" s="74"/>
    </row>
    <row r="168" spans="3:5" x14ac:dyDescent="0.25">
      <c r="C168" s="37"/>
      <c r="D168" s="37"/>
      <c r="E168" s="74"/>
    </row>
    <row r="169" spans="3:5" x14ac:dyDescent="0.25">
      <c r="C169" s="37"/>
      <c r="D169" s="37"/>
      <c r="E169" s="74"/>
    </row>
    <row r="170" spans="3:5" x14ac:dyDescent="0.25">
      <c r="C170" s="37"/>
      <c r="D170" s="37"/>
      <c r="E170" s="74"/>
    </row>
    <row r="171" spans="3:5" x14ac:dyDescent="0.25">
      <c r="C171" s="37"/>
      <c r="D171" s="37"/>
      <c r="E171" s="74"/>
    </row>
    <row r="172" spans="3:5" x14ac:dyDescent="0.25">
      <c r="C172" s="37"/>
      <c r="D172" s="37"/>
      <c r="E172" s="74"/>
    </row>
    <row r="173" spans="3:5" x14ac:dyDescent="0.25">
      <c r="C173" s="37"/>
      <c r="D173" s="37"/>
      <c r="E173" s="74"/>
    </row>
    <row r="174" spans="3:5" x14ac:dyDescent="0.25">
      <c r="C174" s="37"/>
      <c r="D174" s="37"/>
      <c r="E174" s="74"/>
    </row>
    <row r="175" spans="3:5" x14ac:dyDescent="0.25">
      <c r="C175" s="37"/>
      <c r="D175" s="37"/>
      <c r="E175" s="74"/>
    </row>
    <row r="176" spans="3:5" x14ac:dyDescent="0.25">
      <c r="C176" s="37"/>
      <c r="D176" s="37"/>
      <c r="E176" s="74"/>
    </row>
    <row r="177" spans="3:5" x14ac:dyDescent="0.25">
      <c r="C177" s="37"/>
      <c r="D177" s="37"/>
      <c r="E177" s="74"/>
    </row>
    <row r="178" spans="3:5" x14ac:dyDescent="0.25">
      <c r="C178" s="37"/>
      <c r="D178" s="37"/>
      <c r="E178" s="74"/>
    </row>
    <row r="179" spans="3:5" x14ac:dyDescent="0.25">
      <c r="C179" s="37"/>
      <c r="D179" s="37"/>
      <c r="E179" s="74"/>
    </row>
    <row r="180" spans="3:5" x14ac:dyDescent="0.25">
      <c r="C180" s="37"/>
      <c r="D180" s="37"/>
      <c r="E180" s="74"/>
    </row>
    <row r="181" spans="3:5" x14ac:dyDescent="0.25">
      <c r="C181" s="37"/>
      <c r="D181" s="37"/>
      <c r="E181" s="74"/>
    </row>
    <row r="182" spans="3:5" x14ac:dyDescent="0.25">
      <c r="C182" s="37"/>
      <c r="D182" s="37"/>
      <c r="E182" s="74"/>
    </row>
    <row r="183" spans="3:5" x14ac:dyDescent="0.25">
      <c r="C183" s="37"/>
      <c r="D183" s="37"/>
      <c r="E183" s="74"/>
    </row>
    <row r="184" spans="3:5" x14ac:dyDescent="0.25">
      <c r="C184" s="37"/>
      <c r="D184" s="37"/>
      <c r="E184" s="74"/>
    </row>
    <row r="185" spans="3:5" x14ac:dyDescent="0.25">
      <c r="C185" s="37"/>
      <c r="D185" s="37"/>
      <c r="E185" s="74"/>
    </row>
    <row r="186" spans="3:5" x14ac:dyDescent="0.25">
      <c r="C186" s="37"/>
      <c r="D186" s="37"/>
      <c r="E186" s="74"/>
    </row>
    <row r="187" spans="3:5" x14ac:dyDescent="0.25">
      <c r="C187" s="37"/>
      <c r="D187" s="37"/>
      <c r="E187" s="74"/>
    </row>
  </sheetData>
  <autoFilter ref="A1:E134" xr:uid="{A15A75F5-CCB4-45EF-9696-69CD0792D027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A055-E81A-4782-9DFC-A951DFFC616C}">
  <sheetPr filterMode="1">
    <tabColor theme="9" tint="0.59999389629810485"/>
  </sheetPr>
  <dimension ref="A1:Q60"/>
  <sheetViews>
    <sheetView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D38" sqref="D38"/>
    </sheetView>
    <sheetView workbookViewId="1"/>
  </sheetViews>
  <sheetFormatPr baseColWidth="10" defaultRowHeight="15" x14ac:dyDescent="0.25"/>
  <cols>
    <col min="1" max="1" width="79.5703125" bestFit="1" customWidth="1"/>
    <col min="2" max="2" width="9.85546875" bestFit="1" customWidth="1"/>
    <col min="3" max="3" width="13.28515625" bestFit="1" customWidth="1"/>
    <col min="4" max="4" width="18.7109375" bestFit="1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4.5703125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33" t="s">
        <v>318</v>
      </c>
      <c r="B1" s="33" t="s">
        <v>708</v>
      </c>
      <c r="C1" s="77" t="s">
        <v>320</v>
      </c>
      <c r="D1" s="77" t="s">
        <v>324</v>
      </c>
      <c r="E1" s="77" t="s">
        <v>321</v>
      </c>
      <c r="F1" s="78" t="s">
        <v>323</v>
      </c>
      <c r="G1" s="78" t="s">
        <v>311</v>
      </c>
      <c r="H1" s="78" t="s">
        <v>322</v>
      </c>
      <c r="I1" s="79" t="s">
        <v>312</v>
      </c>
      <c r="J1" s="79" t="s">
        <v>313</v>
      </c>
      <c r="K1" s="79" t="s">
        <v>325</v>
      </c>
      <c r="L1" s="80" t="s">
        <v>328</v>
      </c>
      <c r="M1" s="80" t="s">
        <v>329</v>
      </c>
      <c r="N1" s="80" t="s">
        <v>330</v>
      </c>
      <c r="O1" s="116" t="s">
        <v>314</v>
      </c>
      <c r="P1" s="116" t="s">
        <v>331</v>
      </c>
      <c r="Q1" s="116" t="s">
        <v>332</v>
      </c>
    </row>
    <row r="2" spans="1:17" hidden="1" x14ac:dyDescent="0.25">
      <c r="A2" t="str" cm="1">
        <f t="array" ref="A2:A29">_xlfn._xlws.SORT(_xlfn.UNIQUE(_xlfn.VSTACK('2001_Mechanical_R'!B2:B500,'2001_Fertilities_R'!B2:B500)))</f>
        <v>Conspecifics-elegansXelegans-BelgiumXLouro</v>
      </c>
      <c r="B2" s="37" t="s">
        <v>2</v>
      </c>
      <c r="C2" s="37">
        <f>COUNTIFS('2001_Mechanical_R'!B$2:B$999,'2001_Summaries'!A2,'2001_Mechanical_R'!C$2:C$999,"&gt;-1")</f>
        <v>1</v>
      </c>
      <c r="D2" s="39">
        <f>SUMIF('2001_Mechanical_R'!B$2:B$999,'2001_Summaries'!A2,'2001_Mechanical_R'!C$2:C$999)</f>
        <v>1</v>
      </c>
      <c r="E2" s="81">
        <f t="shared" ref="E2:E3" si="0">IFERROR(1-(D2/C2),"NA")</f>
        <v>0</v>
      </c>
      <c r="F2" s="76">
        <f>COUNTIFS('2001_Mechanical_R'!B$2:B$186,'2001_Summaries'!A2,'2001_Mechanical_R'!C$2:C$186,"&gt;0")</f>
        <v>1</v>
      </c>
      <c r="G2" s="75">
        <f>SUMIF('2001_Mechanical_R'!$B$2:$B$999,'2001_Summaries'!$A2,'2001_Mechanical_R'!D$2:D$999)</f>
        <v>1</v>
      </c>
      <c r="H2" s="73">
        <f>IFERROR(1-(G2/F2),"NA")</f>
        <v>0</v>
      </c>
      <c r="I2" s="45">
        <f>COUNTIFS('2001_Fertilities_R'!$B$2:$B$999,'2001_Summaries'!$A2,'2001_Fertilities_R'!$C$2:$C$999,"&gt;-1")</f>
        <v>0</v>
      </c>
      <c r="J2" s="45">
        <f>COUNTIFS('2001_Fertilities_R'!$B$2:$B$999,'2001_Summaries'!$A2,'2001_Fertilities_R'!$C$2:$C$999,"&gt;0")</f>
        <v>0</v>
      </c>
      <c r="K2" s="73" t="str">
        <f>IFERROR(MAX(1-(J2/I2),0),"NA")</f>
        <v>NA</v>
      </c>
      <c r="L2" s="45">
        <f>J2</f>
        <v>0</v>
      </c>
      <c r="M2" s="82" t="str">
        <f>IFERROR(AVERAGEIFS('2001_Fertilities_R'!$D$2:$D$999,'2001_Fertilities_R'!$C$2:$C$999,"&gt;0",'2001_Fertilities_R'!$B$2:$B$999,'2001_Summaries'!$A2),"NA")</f>
        <v>NA</v>
      </c>
      <c r="N2" s="73" t="str">
        <f>IFERROR(MAX(1-((2*M2)/(Allopatrics_Summaries!$M$19+Allopatrics_Summaries!$M$20)),0),"NA")</f>
        <v>NA</v>
      </c>
      <c r="O2" s="45">
        <f>L2</f>
        <v>0</v>
      </c>
      <c r="P2" s="82" t="str">
        <f>IFERROR(AVERAGEIFS('2001_Fertilities_R'!$E$2:$E$999,'2001_Fertilities_R'!$C$2:$C$999,"&gt;0",'2001_Fertilities_R'!$B$2:$B$999,'2001_Summaries'!$A2),"NA")</f>
        <v>NA</v>
      </c>
      <c r="Q2" s="73" t="str">
        <f>IFERROR(1-P2,"NA")</f>
        <v>NA</v>
      </c>
    </row>
    <row r="3" spans="1:17" hidden="1" x14ac:dyDescent="0.25">
      <c r="A3" t="str">
        <v>Conspecifics-elegansXelegans-LouroXBelgium</v>
      </c>
      <c r="B3" s="37" t="s">
        <v>2</v>
      </c>
      <c r="C3" s="37">
        <f>COUNTIFS('2001_Mechanical_R'!B$2:B$999,'2001_Summaries'!A3,'2001_Mechanical_R'!C$2:C$999,"&gt;-1")</f>
        <v>1</v>
      </c>
      <c r="D3" s="39">
        <f>SUMIF('2001_Mechanical_R'!B$2:B$999,'2001_Summaries'!A3,'2001_Mechanical_R'!C$2:C$999)</f>
        <v>1</v>
      </c>
      <c r="E3" s="81">
        <f t="shared" si="0"/>
        <v>0</v>
      </c>
      <c r="F3" s="76">
        <f>COUNTIFS('2001_Mechanical_R'!B$2:B$186,'2001_Summaries'!A3,'2001_Mechanical_R'!C$2:C$186,"&gt;0")</f>
        <v>1</v>
      </c>
      <c r="G3" s="75">
        <f>SUMIF('2001_Mechanical_R'!$B$2:$B$999,'2001_Summaries'!$A3,'2001_Mechanical_R'!D$2:D$999)</f>
        <v>1</v>
      </c>
      <c r="H3" s="73">
        <f t="shared" ref="H3:H28" si="1">IFERROR(1-(G3/F3),"NA")</f>
        <v>0</v>
      </c>
      <c r="I3" s="45">
        <f>COUNTIFS('2001_Fertilities_R'!$B$2:$B$999,'2001_Summaries'!$A3,'2001_Fertilities_R'!$C$2:$C$999,"&gt;-1")</f>
        <v>0</v>
      </c>
      <c r="J3" s="45">
        <f>COUNTIFS('2001_Fertilities_R'!$B$2:$B$999,'2001_Summaries'!$A3,'2001_Fertilities_R'!$C$2:$C$999,"&gt;0")</f>
        <v>0</v>
      </c>
      <c r="K3" s="73" t="str">
        <f t="shared" ref="K3:K21" si="2">IFERROR(MAX(1-(J3/I3),0),"NA")</f>
        <v>NA</v>
      </c>
      <c r="L3" s="45">
        <f t="shared" ref="L3:L21" si="3">J3</f>
        <v>0</v>
      </c>
      <c r="M3" s="82" t="str">
        <f>IFERROR(AVERAGEIFS('2001_Fertilities_R'!$D$2:$D$999,'2001_Fertilities_R'!$C$2:$C$999,"&gt;0",'2001_Fertilities_R'!$B$2:$B$999,'2001_Summaries'!$A3),"NA")</f>
        <v>NA</v>
      </c>
      <c r="N3" s="73" t="str">
        <f>IFERROR(MAX(1-((2*M3)/(Allopatrics_Summaries!$M$19+Allopatrics_Summaries!$M$20)),0),"NA")</f>
        <v>NA</v>
      </c>
      <c r="O3" s="45">
        <f t="shared" ref="O3:O21" si="4">L3</f>
        <v>0</v>
      </c>
      <c r="P3" s="82" t="str">
        <f>IFERROR(AVERAGEIFS('2001_Fertilities_R'!$E$2:$E$999,'2001_Fertilities_R'!$C$2:$C$999,"&gt;0",'2001_Fertilities_R'!$B$2:$B$999,'2001_Summaries'!$A3),"NA")</f>
        <v>NA</v>
      </c>
      <c r="Q3" s="73" t="str">
        <f t="shared" ref="Q3:Q21" si="5">IFERROR(1-P3,"NA")</f>
        <v>NA</v>
      </c>
    </row>
    <row r="4" spans="1:17" x14ac:dyDescent="0.25">
      <c r="A4" t="str">
        <v>Conspecifics-elegansXelegans-LouroXLouro</v>
      </c>
      <c r="B4" s="37" t="s">
        <v>47</v>
      </c>
      <c r="C4" s="37">
        <f>COUNTIFS('2001_Mechanical_R'!B$2:B$999,'2001_Summaries'!A4,'2001_Mechanical_R'!C$2:C$999,"&gt;-1")</f>
        <v>5</v>
      </c>
      <c r="D4" s="39">
        <f>SUMIF('2001_Mechanical_R'!B$2:B$999,'2001_Summaries'!A4,'2001_Mechanical_R'!C$2:C$999)</f>
        <v>3</v>
      </c>
      <c r="E4" s="81">
        <f>IFERROR(1-(D4/C4),"NA")</f>
        <v>0.4</v>
      </c>
      <c r="F4" s="76">
        <f>COUNTIFS('2001_Mechanical_R'!B$2:B$186,'2001_Summaries'!A4,'2001_Mechanical_R'!C$2:C$186,"&gt;0")</f>
        <v>3</v>
      </c>
      <c r="G4" s="75">
        <f>SUMIF('2001_Mechanical_R'!$B$2:$B$999,'2001_Summaries'!$A4,'2001_Mechanical_R'!D$2:D$999)</f>
        <v>3</v>
      </c>
      <c r="H4" s="73">
        <f t="shared" si="1"/>
        <v>0</v>
      </c>
      <c r="I4" s="45">
        <f>COUNTIFS('2001_Fertilities_R'!$B$2:$B$999,'2001_Summaries'!$A4,'2001_Fertilities_R'!$C$2:$C$999,"&gt;-1")</f>
        <v>10</v>
      </c>
      <c r="J4" s="45">
        <f>COUNTIFS('2001_Fertilities_R'!$B$2:$B$999,'2001_Summaries'!$A4,'2001_Fertilities_R'!$C$2:$C$999,"&gt;0")</f>
        <v>8</v>
      </c>
      <c r="K4" s="73">
        <f t="shared" si="2"/>
        <v>0.19999999999999996</v>
      </c>
      <c r="L4" s="45">
        <f t="shared" si="3"/>
        <v>8</v>
      </c>
      <c r="M4" s="82">
        <f>IFERROR(AVERAGEIFS('2001_Fertilities_R'!$D$2:$D$999,'2001_Fertilities_R'!$C$2:$C$999,"&gt;0",'2001_Fertilities_R'!$B$2:$B$999,'2001_Summaries'!$A4),"NA")</f>
        <v>200.60425000000004</v>
      </c>
      <c r="N4" s="73">
        <f>IFERROR(MAX(1-((2*M4)/(Allopatrics_Summaries!$M$19+Allopatrics_Summaries!$M$20)),0),"NA")</f>
        <v>0.19594396269318215</v>
      </c>
      <c r="O4" s="45">
        <f t="shared" si="4"/>
        <v>8</v>
      </c>
      <c r="P4" s="82">
        <f>IFERROR(AVERAGEIFS('2001_Fertilities_R'!$E$2:$E$999,'2001_Fertilities_R'!$C$2:$C$999,"&gt;0",'2001_Fertilities_R'!$B$2:$B$999,'2001_Summaries'!$A4),"NA")</f>
        <v>0.82825000000000004</v>
      </c>
      <c r="Q4" s="73">
        <f t="shared" si="5"/>
        <v>0.17174999999999996</v>
      </c>
    </row>
    <row r="5" spans="1:17" x14ac:dyDescent="0.25">
      <c r="A5" t="str">
        <v>Conspecifics-graellsiiXgraellsii-LanzadaXLanzada</v>
      </c>
      <c r="B5" s="37" t="s">
        <v>47</v>
      </c>
      <c r="C5" s="37">
        <f>COUNTIFS('2001_Mechanical_R'!B$2:B$999,'2001_Summaries'!A5,'2001_Mechanical_R'!C$2:C$999,"&gt;-1")</f>
        <v>2</v>
      </c>
      <c r="D5" s="39">
        <f>SUMIF('2001_Mechanical_R'!B$2:B$999,'2001_Summaries'!A5,'2001_Mechanical_R'!C$2:C$999)</f>
        <v>2</v>
      </c>
      <c r="E5" s="81">
        <f t="shared" ref="E5:E28" si="6">IFERROR(1-(D5/C5),"NA")</f>
        <v>0</v>
      </c>
      <c r="F5" s="76">
        <f>COUNTIFS('2001_Mechanical_R'!B$2:B$186,'2001_Summaries'!A5,'2001_Mechanical_R'!C$2:C$186,"&gt;0")</f>
        <v>2</v>
      </c>
      <c r="G5" s="75">
        <f>SUMIF('2001_Mechanical_R'!$B$2:$B$999,'2001_Summaries'!$A5,'2001_Mechanical_R'!D$2:D$999)</f>
        <v>0</v>
      </c>
      <c r="H5" s="73">
        <f t="shared" si="1"/>
        <v>1</v>
      </c>
      <c r="I5" s="45">
        <f>COUNTIFS('2001_Fertilities_R'!$B$2:$B$999,'2001_Summaries'!$A5,'2001_Fertilities_R'!$C$2:$C$999,"&gt;-1")</f>
        <v>4</v>
      </c>
      <c r="J5" s="45">
        <f>COUNTIFS('2001_Fertilities_R'!$B$2:$B$999,'2001_Summaries'!$A5,'2001_Fertilities_R'!$C$2:$C$999,"&gt;0")</f>
        <v>4</v>
      </c>
      <c r="K5" s="73">
        <f t="shared" si="2"/>
        <v>0</v>
      </c>
      <c r="L5" s="45">
        <f t="shared" si="3"/>
        <v>4</v>
      </c>
      <c r="M5" s="82">
        <f>IFERROR(AVERAGEIFS('2001_Fertilities_R'!$D$2:$D$999,'2001_Fertilities_R'!$C$2:$C$999,"&gt;0",'2001_Fertilities_R'!$B$2:$B$999,'2001_Summaries'!$A5),"NA")</f>
        <v>126.25</v>
      </c>
      <c r="N5" s="73">
        <f>IFERROR(MAX(1-((2*M5)/(Allopatrics_Summaries!$M$19+Allopatrics_Summaries!$M$20)),0),"NA")</f>
        <v>0.49396847419740242</v>
      </c>
      <c r="O5" s="45">
        <f t="shared" si="4"/>
        <v>4</v>
      </c>
      <c r="P5" s="82">
        <f>IFERROR(AVERAGEIFS('2001_Fertilities_R'!$E$2:$E$999,'2001_Fertilities_R'!$C$2:$C$999,"&gt;0",'2001_Fertilities_R'!$B$2:$B$999,'2001_Summaries'!$A5),"NA")</f>
        <v>0.92949999999999999</v>
      </c>
      <c r="Q5" s="73">
        <f t="shared" si="5"/>
        <v>7.0500000000000007E-2</v>
      </c>
    </row>
    <row r="6" spans="1:17" hidden="1" x14ac:dyDescent="0.25">
      <c r="A6" t="str">
        <v>Heterospecifics-elegansXgraellsii-LouroXCachadas</v>
      </c>
      <c r="B6" s="37" t="s">
        <v>2</v>
      </c>
      <c r="C6" s="37">
        <f>COUNTIFS('2001_Mechanical_R'!B$2:B$999,'2001_Summaries'!A6,'2001_Mechanical_R'!C$2:C$999,"&gt;-1")</f>
        <v>0</v>
      </c>
      <c r="D6" s="39">
        <f>SUMIF('2001_Mechanical_R'!B$2:B$999,'2001_Summaries'!A6,'2001_Mechanical_R'!C$2:C$999)</f>
        <v>0</v>
      </c>
      <c r="E6" s="81" t="str">
        <f t="shared" si="6"/>
        <v>NA</v>
      </c>
      <c r="F6" s="76">
        <f>COUNTIFS('2001_Mechanical_R'!B$2:B$186,'2001_Summaries'!A6,'2001_Mechanical_R'!C$2:C$186,"&gt;0")</f>
        <v>0</v>
      </c>
      <c r="G6" s="75">
        <f>SUMIF('2001_Mechanical_R'!$B$2:$B$999,'2001_Summaries'!$A6,'2001_Mechanical_R'!D$2:D$999)</f>
        <v>0</v>
      </c>
      <c r="H6" s="73" t="str">
        <f t="shared" si="1"/>
        <v>NA</v>
      </c>
      <c r="I6" s="45">
        <f>COUNTIFS('2001_Fertilities_R'!$B$2:$B$999,'2001_Summaries'!$A6,'2001_Fertilities_R'!$C$2:$C$999,"&gt;-1")</f>
        <v>1</v>
      </c>
      <c r="J6" s="45">
        <f>COUNTIFS('2001_Fertilities_R'!$B$2:$B$999,'2001_Summaries'!$A6,'2001_Fertilities_R'!$C$2:$C$999,"&gt;0")</f>
        <v>0</v>
      </c>
      <c r="K6" s="73">
        <f t="shared" si="2"/>
        <v>1</v>
      </c>
      <c r="L6" s="45">
        <f t="shared" si="3"/>
        <v>0</v>
      </c>
      <c r="M6" s="82" t="str">
        <f>IFERROR(AVERAGEIFS('2001_Fertilities_R'!$D$2:$D$999,'2001_Fertilities_R'!$C$2:$C$999,"&gt;0",'2001_Fertilities_R'!$B$2:$B$999,'2001_Summaries'!$A6),"NA")</f>
        <v>NA</v>
      </c>
      <c r="N6" s="73" t="str">
        <f>IFERROR(MAX(1-((2*M6)/(Allopatrics_Summaries!$M$19+Allopatrics_Summaries!$M$20)),0),"NA")</f>
        <v>NA</v>
      </c>
      <c r="O6" s="45">
        <f t="shared" si="4"/>
        <v>0</v>
      </c>
      <c r="P6" s="82" t="str">
        <f>IFERROR(AVERAGEIFS('2001_Fertilities_R'!$E$2:$E$999,'2001_Fertilities_R'!$C$2:$C$999,"&gt;0",'2001_Fertilities_R'!$B$2:$B$999,'2001_Summaries'!$A6),"NA")</f>
        <v>NA</v>
      </c>
      <c r="Q6" s="73" t="str">
        <f t="shared" si="5"/>
        <v>NA</v>
      </c>
    </row>
    <row r="7" spans="1:17" x14ac:dyDescent="0.25">
      <c r="A7" t="str">
        <v>Heterospecifics-elegansXgraellsii-LouroXCenteans</v>
      </c>
      <c r="B7" s="37" t="s">
        <v>47</v>
      </c>
      <c r="C7" s="37">
        <f>COUNTIFS('2001_Mechanical_R'!B$2:B$999,'2001_Summaries'!A7,'2001_Mechanical_R'!C$2:C$999,"&gt;-1")</f>
        <v>0</v>
      </c>
      <c r="D7" s="39">
        <f>SUMIF('2001_Mechanical_R'!B$2:B$999,'2001_Summaries'!A7,'2001_Mechanical_R'!C$2:C$999)</f>
        <v>0</v>
      </c>
      <c r="E7" s="81" t="str">
        <f t="shared" si="6"/>
        <v>NA</v>
      </c>
      <c r="F7" s="76">
        <f>COUNTIFS('2001_Mechanical_R'!B$2:B$186,'2001_Summaries'!A7,'2001_Mechanical_R'!C$2:C$186,"&gt;0")</f>
        <v>0</v>
      </c>
      <c r="G7" s="75">
        <f>SUMIF('2001_Mechanical_R'!$B$2:$B$999,'2001_Summaries'!$A7,'2001_Mechanical_R'!D$2:D$999)</f>
        <v>0</v>
      </c>
      <c r="H7" s="73" t="str">
        <f t="shared" si="1"/>
        <v>NA</v>
      </c>
      <c r="I7" s="45">
        <f>COUNTIFS('2001_Fertilities_R'!$B$2:$B$999,'2001_Summaries'!$A7,'2001_Fertilities_R'!$C$2:$C$999,"&gt;-1")</f>
        <v>3</v>
      </c>
      <c r="J7" s="45">
        <f>COUNTIFS('2001_Fertilities_R'!$B$2:$B$999,'2001_Summaries'!$A7,'2001_Fertilities_R'!$C$2:$C$999,"&gt;0")</f>
        <v>2</v>
      </c>
      <c r="K7" s="73">
        <f t="shared" si="2"/>
        <v>0.33333333333333337</v>
      </c>
      <c r="L7" s="45">
        <f t="shared" si="3"/>
        <v>2</v>
      </c>
      <c r="M7" s="82">
        <f>IFERROR(AVERAGEIFS('2001_Fertilities_R'!$D$2:$D$999,'2001_Fertilities_R'!$C$2:$C$999,"&gt;0",'2001_Fertilities_R'!$B$2:$B$999,'2001_Summaries'!$A7),"NA")</f>
        <v>163</v>
      </c>
      <c r="N7" s="73">
        <f>IFERROR(MAX(1-((2*M7)/(Allopatrics_Summaries!$M$19+Allopatrics_Summaries!$M$20)),0),"NA")</f>
        <v>0.34666820827070577</v>
      </c>
      <c r="O7" s="45">
        <f t="shared" si="4"/>
        <v>2</v>
      </c>
      <c r="P7" s="82">
        <f>IFERROR(AVERAGEIFS('2001_Fertilities_R'!$E$2:$E$999,'2001_Fertilities_R'!$C$2:$C$999,"&gt;0",'2001_Fertilities_R'!$B$2:$B$999,'2001_Summaries'!$A7),"NA")</f>
        <v>0.68149999999999999</v>
      </c>
      <c r="Q7" s="73">
        <f t="shared" si="5"/>
        <v>0.31850000000000001</v>
      </c>
    </row>
    <row r="8" spans="1:17" x14ac:dyDescent="0.25">
      <c r="A8" t="str">
        <v>Heterospecifics-elegansXgraellsii-LouroXCorrubedo</v>
      </c>
      <c r="B8" s="37" t="s">
        <v>47</v>
      </c>
      <c r="C8" s="37">
        <f>COUNTIFS('2001_Mechanical_R'!B$2:B$999,'2001_Summaries'!A8,'2001_Mechanical_R'!C$2:C$999,"&gt;-1")</f>
        <v>1</v>
      </c>
      <c r="D8" s="39">
        <f>SUMIF('2001_Mechanical_R'!B$2:B$999,'2001_Summaries'!A8,'2001_Mechanical_R'!C$2:C$999)</f>
        <v>1</v>
      </c>
      <c r="E8" s="81">
        <f t="shared" si="6"/>
        <v>0</v>
      </c>
      <c r="F8" s="76">
        <f>COUNTIFS('2001_Mechanical_R'!B$2:B$186,'2001_Summaries'!A8,'2001_Mechanical_R'!C$2:C$186,"&gt;0")</f>
        <v>1</v>
      </c>
      <c r="G8" s="75">
        <f>SUMIF('2001_Mechanical_R'!$B$2:$B$999,'2001_Summaries'!$A8,'2001_Mechanical_R'!D$2:D$999)</f>
        <v>1</v>
      </c>
      <c r="H8" s="73">
        <f t="shared" si="1"/>
        <v>0</v>
      </c>
      <c r="I8" s="45">
        <f>COUNTIFS('2001_Fertilities_R'!$B$2:$B$999,'2001_Summaries'!$A8,'2001_Fertilities_R'!$C$2:$C$999,"&gt;-1")</f>
        <v>2</v>
      </c>
      <c r="J8" s="45">
        <f>COUNTIFS('2001_Fertilities_R'!$B$2:$B$999,'2001_Summaries'!$A8,'2001_Fertilities_R'!$C$2:$C$999,"&gt;0")</f>
        <v>2</v>
      </c>
      <c r="K8" s="73">
        <f t="shared" si="2"/>
        <v>0</v>
      </c>
      <c r="L8" s="45">
        <f t="shared" si="3"/>
        <v>2</v>
      </c>
      <c r="M8" s="82">
        <f>IFERROR(AVERAGEIFS('2001_Fertilities_R'!$D$2:$D$999,'2001_Fertilities_R'!$C$2:$C$999,"&gt;0",'2001_Fertilities_R'!$B$2:$B$999,'2001_Summaries'!$A8),"NA")</f>
        <v>84.332999999999998</v>
      </c>
      <c r="N8" s="73">
        <f>IFERROR(MAX(1-((2*M8)/(Allopatrics_Summaries!$M$19+Allopatrics_Summaries!$M$20)),0),"NA")</f>
        <v>0.66197895710486765</v>
      </c>
      <c r="O8" s="45">
        <f t="shared" si="4"/>
        <v>2</v>
      </c>
      <c r="P8" s="82">
        <f>IFERROR(AVERAGEIFS('2001_Fertilities_R'!$E$2:$E$999,'2001_Fertilities_R'!$C$2:$C$999,"&gt;0",'2001_Fertilities_R'!$B$2:$B$999,'2001_Summaries'!$A8),"NA")</f>
        <v>0.40350000000000003</v>
      </c>
      <c r="Q8" s="73">
        <f t="shared" si="5"/>
        <v>0.59650000000000003</v>
      </c>
    </row>
    <row r="9" spans="1:17" hidden="1" x14ac:dyDescent="0.25">
      <c r="A9" t="str">
        <v>Heterospecifics-elegansXgraellsii-LouroXCuvi</v>
      </c>
      <c r="B9" s="37" t="s">
        <v>2</v>
      </c>
      <c r="C9" s="37">
        <f>COUNTIFS('2001_Mechanical_R'!B$2:B$999,'2001_Summaries'!A9,'2001_Mechanical_R'!C$2:C$999,"&gt;-1")</f>
        <v>0</v>
      </c>
      <c r="D9" s="39">
        <f>SUMIF('2001_Mechanical_R'!B$2:B$999,'2001_Summaries'!A9,'2001_Mechanical_R'!C$2:C$999)</f>
        <v>0</v>
      </c>
      <c r="E9" s="81" t="str">
        <f t="shared" si="6"/>
        <v>NA</v>
      </c>
      <c r="F9" s="76">
        <f>COUNTIFS('2001_Mechanical_R'!B$2:B$186,'2001_Summaries'!A9,'2001_Mechanical_R'!C$2:C$186,"&gt;0")</f>
        <v>0</v>
      </c>
      <c r="G9" s="75">
        <f>SUMIF('2001_Mechanical_R'!$B$2:$B$999,'2001_Summaries'!$A9,'2001_Mechanical_R'!D$2:D$999)</f>
        <v>0</v>
      </c>
      <c r="H9" s="73" t="str">
        <f t="shared" si="1"/>
        <v>NA</v>
      </c>
      <c r="I9" s="45">
        <f>COUNTIFS('2001_Fertilities_R'!$B$2:$B$999,'2001_Summaries'!$A9,'2001_Fertilities_R'!$C$2:$C$999,"&gt;-1")</f>
        <v>1</v>
      </c>
      <c r="J9" s="45">
        <f>COUNTIFS('2001_Fertilities_R'!$B$2:$B$999,'2001_Summaries'!$A9,'2001_Fertilities_R'!$C$2:$C$999,"&gt;0")</f>
        <v>0</v>
      </c>
      <c r="K9" s="73">
        <f t="shared" si="2"/>
        <v>1</v>
      </c>
      <c r="L9" s="45">
        <f t="shared" si="3"/>
        <v>0</v>
      </c>
      <c r="M9" s="82" t="str">
        <f>IFERROR(AVERAGEIFS('2001_Fertilities_R'!$D$2:$D$999,'2001_Fertilities_R'!$C$2:$C$999,"&gt;0",'2001_Fertilities_R'!$B$2:$B$999,'2001_Summaries'!$A9),"NA")</f>
        <v>NA</v>
      </c>
      <c r="N9" s="73" t="str">
        <f>IFERROR(MAX(1-((2*M9)/(Allopatrics_Summaries!$M$19+Allopatrics_Summaries!$M$20)),0),"NA")</f>
        <v>NA</v>
      </c>
      <c r="O9" s="45">
        <f t="shared" si="4"/>
        <v>0</v>
      </c>
      <c r="P9" s="82" t="str">
        <f>IFERROR(AVERAGEIFS('2001_Fertilities_R'!$E$2:$E$999,'2001_Fertilities_R'!$C$2:$C$999,"&gt;0",'2001_Fertilities_R'!$B$2:$B$999,'2001_Summaries'!$A9),"NA")</f>
        <v>NA</v>
      </c>
      <c r="Q9" s="73" t="str">
        <f t="shared" si="5"/>
        <v>NA</v>
      </c>
    </row>
    <row r="10" spans="1:17" x14ac:dyDescent="0.25">
      <c r="A10" t="str">
        <v>Heterospecifics-elegansXgraellsii-LouroXLanzada</v>
      </c>
      <c r="B10" s="37" t="s">
        <v>47</v>
      </c>
      <c r="C10" s="37">
        <f>COUNTIFS('2001_Mechanical_R'!B$2:B$999,'2001_Summaries'!A10,'2001_Mechanical_R'!C$2:C$999,"&gt;-1")</f>
        <v>7</v>
      </c>
      <c r="D10" s="39">
        <f>SUMIF('2001_Mechanical_R'!B$2:B$999,'2001_Summaries'!A10,'2001_Mechanical_R'!C$2:C$999)</f>
        <v>7</v>
      </c>
      <c r="E10" s="81">
        <f t="shared" si="6"/>
        <v>0</v>
      </c>
      <c r="F10" s="76">
        <f>COUNTIFS('2001_Mechanical_R'!B$2:B$186,'2001_Summaries'!A10,'2001_Mechanical_R'!C$2:C$186,"&gt;0")</f>
        <v>7</v>
      </c>
      <c r="G10" s="75">
        <f>SUMIF('2001_Mechanical_R'!$B$2:$B$999,'2001_Summaries'!$A10,'2001_Mechanical_R'!D$2:D$999)</f>
        <v>5</v>
      </c>
      <c r="H10" s="73">
        <f t="shared" si="1"/>
        <v>0.2857142857142857</v>
      </c>
      <c r="I10" s="45">
        <f>COUNTIFS('2001_Fertilities_R'!$B$2:$B$999,'2001_Summaries'!$A10,'2001_Fertilities_R'!$C$2:$C$999,"&gt;-1")</f>
        <v>11</v>
      </c>
      <c r="J10" s="45">
        <f>COUNTIFS('2001_Fertilities_R'!$B$2:$B$999,'2001_Summaries'!$A10,'2001_Fertilities_R'!$C$2:$C$999,"&gt;0")</f>
        <v>8</v>
      </c>
      <c r="K10" s="73">
        <f t="shared" si="2"/>
        <v>0.27272727272727271</v>
      </c>
      <c r="L10" s="45">
        <f t="shared" si="3"/>
        <v>8</v>
      </c>
      <c r="M10" s="82">
        <f>IFERROR(AVERAGEIFS('2001_Fertilities_R'!$D$2:$D$999,'2001_Fertilities_R'!$C$2:$C$999,"&gt;0",'2001_Fertilities_R'!$B$2:$B$999,'2001_Summaries'!$A10),"NA")</f>
        <v>106.5</v>
      </c>
      <c r="N10" s="73">
        <f>IFERROR(MAX(1-((2*M10)/(Allopatrics_Summaries!$M$19+Allopatrics_Summaries!$M$20)),0),"NA")</f>
        <v>0.5731298416001851</v>
      </c>
      <c r="O10" s="45">
        <f t="shared" si="4"/>
        <v>8</v>
      </c>
      <c r="P10" s="82">
        <f>IFERROR(AVERAGEIFS('2001_Fertilities_R'!$E$2:$E$999,'2001_Fertilities_R'!$C$2:$C$999,"&gt;0",'2001_Fertilities_R'!$B$2:$B$999,'2001_Summaries'!$A10),"NA")</f>
        <v>0.76737500000000003</v>
      </c>
      <c r="Q10" s="73">
        <f t="shared" si="5"/>
        <v>0.23262499999999997</v>
      </c>
    </row>
    <row r="11" spans="1:17" x14ac:dyDescent="0.25">
      <c r="A11" t="str">
        <v>Heterospecifics-graellsiiXelegans-CorrubedoXLouro</v>
      </c>
      <c r="B11" s="37" t="s">
        <v>47</v>
      </c>
      <c r="C11" s="37">
        <f>COUNTIFS('2001_Mechanical_R'!B$2:B$999,'2001_Summaries'!A11,'2001_Mechanical_R'!C$2:C$999,"&gt;-1")</f>
        <v>4</v>
      </c>
      <c r="D11" s="39">
        <f>SUMIF('2001_Mechanical_R'!B$2:B$999,'2001_Summaries'!A11,'2001_Mechanical_R'!C$2:C$999)</f>
        <v>3</v>
      </c>
      <c r="E11" s="81">
        <f t="shared" si="6"/>
        <v>0.25</v>
      </c>
      <c r="F11" s="76">
        <f>COUNTIFS('2001_Mechanical_R'!B$2:B$186,'2001_Summaries'!A11,'2001_Mechanical_R'!C$2:C$186,"&gt;0")</f>
        <v>3</v>
      </c>
      <c r="G11" s="75">
        <f>SUMIF('2001_Mechanical_R'!$B$2:$B$999,'2001_Summaries'!$A11,'2001_Mechanical_R'!D$2:D$999)</f>
        <v>3</v>
      </c>
      <c r="H11" s="73">
        <f t="shared" si="1"/>
        <v>0</v>
      </c>
      <c r="I11" s="45">
        <f>COUNTIFS('2001_Fertilities_R'!$B$2:$B$999,'2001_Summaries'!$A11,'2001_Fertilities_R'!$C$2:$C$999,"&gt;-1")</f>
        <v>3</v>
      </c>
      <c r="J11" s="45">
        <f>COUNTIFS('2001_Fertilities_R'!$B$2:$B$999,'2001_Summaries'!$A11,'2001_Fertilities_R'!$C$2:$C$999,"&gt;0")</f>
        <v>3</v>
      </c>
      <c r="K11" s="73">
        <f t="shared" si="2"/>
        <v>0</v>
      </c>
      <c r="L11" s="45">
        <f t="shared" si="3"/>
        <v>3</v>
      </c>
      <c r="M11" s="82">
        <f>IFERROR(AVERAGEIFS('2001_Fertilities_R'!$D$2:$D$999,'2001_Fertilities_R'!$C$2:$C$999,"&gt;0",'2001_Fertilities_R'!$B$2:$B$999,'2001_Summaries'!$A11),"NA")</f>
        <v>134</v>
      </c>
      <c r="N11" s="73">
        <f>IFERROR(MAX(1-((2*M11)/(Allopatrics_Summaries!$M$19+Allopatrics_Summaries!$M$20)),0),"NA")</f>
        <v>0.46290515281150046</v>
      </c>
      <c r="O11" s="45">
        <f t="shared" si="4"/>
        <v>3</v>
      </c>
      <c r="P11" s="82">
        <f>IFERROR(AVERAGEIFS('2001_Fertilities_R'!$E$2:$E$999,'2001_Fertilities_R'!$C$2:$C$999,"&gt;0",'2001_Fertilities_R'!$B$2:$B$999,'2001_Summaries'!$A11),"NA")</f>
        <v>0.7466666666666667</v>
      </c>
      <c r="Q11" s="73">
        <f t="shared" si="5"/>
        <v>0.2533333333333333</v>
      </c>
    </row>
    <row r="12" spans="1:17" x14ac:dyDescent="0.25">
      <c r="A12" t="str">
        <v>Heterospecifics-graellsiiXelegans-LanzadaXLouro</v>
      </c>
      <c r="B12" s="37" t="s">
        <v>47</v>
      </c>
      <c r="C12" s="37">
        <f>COUNTIFS('2001_Mechanical_R'!B$2:B$999,'2001_Summaries'!A12,'2001_Mechanical_R'!C$2:C$999,"&gt;-1")</f>
        <v>24</v>
      </c>
      <c r="D12" s="39">
        <f>SUMIF('2001_Mechanical_R'!B$2:B$999,'2001_Summaries'!A12,'2001_Mechanical_R'!C$2:C$999)</f>
        <v>1</v>
      </c>
      <c r="E12" s="81">
        <f t="shared" si="6"/>
        <v>0.95833333333333337</v>
      </c>
      <c r="F12" s="76">
        <f>COUNTIFS('2001_Mechanical_R'!B$2:B$186,'2001_Summaries'!A12,'2001_Mechanical_R'!C$2:C$186,"&gt;0")</f>
        <v>1</v>
      </c>
      <c r="G12" s="75">
        <f>SUMIF('2001_Mechanical_R'!$B$2:$B$999,'2001_Summaries'!$A12,'2001_Mechanical_R'!D$2:D$999)</f>
        <v>0</v>
      </c>
      <c r="H12" s="73">
        <f t="shared" si="1"/>
        <v>1</v>
      </c>
      <c r="I12" s="45">
        <f>COUNTIFS('2001_Fertilities_R'!$B$2:$B$999,'2001_Summaries'!$A12,'2001_Fertilities_R'!$C$2:$C$999,"&gt;-1")</f>
        <v>0</v>
      </c>
      <c r="J12" s="45">
        <f>COUNTIFS('2001_Fertilities_R'!$B$2:$B$999,'2001_Summaries'!$A12,'2001_Fertilities_R'!$C$2:$C$999,"&gt;0")</f>
        <v>0</v>
      </c>
      <c r="K12" s="73" t="str">
        <f t="shared" si="2"/>
        <v>NA</v>
      </c>
      <c r="L12" s="45">
        <f t="shared" si="3"/>
        <v>0</v>
      </c>
      <c r="M12" s="82" t="str">
        <f>IFERROR(AVERAGEIFS('2001_Fertilities_R'!$D$2:$D$999,'2001_Fertilities_R'!$C$2:$C$999,"&gt;0",'2001_Fertilities_R'!$B$2:$B$999,'2001_Summaries'!$A12),"NA")</f>
        <v>NA</v>
      </c>
      <c r="N12" s="73" t="str">
        <f>IFERROR(MAX(1-((2*M12)/(Allopatrics_Summaries!$M$19+Allopatrics_Summaries!$M$20)),0),"NA")</f>
        <v>NA</v>
      </c>
      <c r="O12" s="45">
        <f t="shared" si="4"/>
        <v>0</v>
      </c>
      <c r="P12" s="82" t="str">
        <f>IFERROR(AVERAGEIFS('2001_Fertilities_R'!$E$2:$E$999,'2001_Fertilities_R'!$C$2:$C$999,"&gt;0",'2001_Fertilities_R'!$B$2:$B$999,'2001_Summaries'!$A12),"NA")</f>
        <v>NA</v>
      </c>
      <c r="Q12" s="73" t="str">
        <f t="shared" si="5"/>
        <v>NA</v>
      </c>
    </row>
    <row r="13" spans="1:17" hidden="1" x14ac:dyDescent="0.25">
      <c r="A13" t="str">
        <v>Postzygotics-elegansXhybrid-AlloEleX(H:LouroXCenteans)</v>
      </c>
      <c r="B13" s="37" t="s">
        <v>2</v>
      </c>
      <c r="C13" s="37">
        <f>COUNTIFS('2001_Mechanical_R'!B$2:B$999,'2001_Summaries'!A13,'2001_Mechanical_R'!C$2:C$999,"&gt;-1")</f>
        <v>2</v>
      </c>
      <c r="D13" s="39">
        <f>SUMIF('2001_Mechanical_R'!B$2:B$999,'2001_Summaries'!A13,'2001_Mechanical_R'!C$2:C$999)</f>
        <v>2</v>
      </c>
      <c r="E13" s="81">
        <f t="shared" si="6"/>
        <v>0</v>
      </c>
      <c r="F13" s="76">
        <f>COUNTIFS('2001_Mechanical_R'!B$2:B$186,'2001_Summaries'!A13,'2001_Mechanical_R'!C$2:C$186,"&gt;0")</f>
        <v>2</v>
      </c>
      <c r="G13" s="75">
        <f>SUMIF('2001_Mechanical_R'!$B$2:$B$999,'2001_Summaries'!$A13,'2001_Mechanical_R'!D$2:D$999)</f>
        <v>2</v>
      </c>
      <c r="H13" s="73">
        <f t="shared" si="1"/>
        <v>0</v>
      </c>
      <c r="I13" s="45">
        <f>COUNTIFS('2001_Fertilities_R'!$B$2:$B$999,'2001_Summaries'!$A13,'2001_Fertilities_R'!$C$2:$C$999,"&gt;-1")</f>
        <v>0</v>
      </c>
      <c r="J13" s="45">
        <f>COUNTIFS('2001_Fertilities_R'!$B$2:$B$999,'2001_Summaries'!$A13,'2001_Fertilities_R'!$C$2:$C$999,"&gt;0")</f>
        <v>0</v>
      </c>
      <c r="K13" s="73" t="str">
        <f t="shared" si="2"/>
        <v>NA</v>
      </c>
      <c r="L13" s="45">
        <f t="shared" si="3"/>
        <v>0</v>
      </c>
      <c r="M13" s="82" t="str">
        <f>IFERROR(AVERAGEIFS('2001_Fertilities_R'!$D$2:$D$999,'2001_Fertilities_R'!$C$2:$C$999,"&gt;0",'2001_Fertilities_R'!$B$2:$B$999,'2001_Summaries'!$A13),"NA")</f>
        <v>NA</v>
      </c>
      <c r="N13" s="73" t="str">
        <f>IFERROR(MAX(1-((2*M13)/(Allopatrics_Summaries!$M$19+Allopatrics_Summaries!$M$20)),0),"NA")</f>
        <v>NA</v>
      </c>
      <c r="O13" s="45">
        <f t="shared" si="4"/>
        <v>0</v>
      </c>
      <c r="P13" s="82" t="str">
        <f>IFERROR(AVERAGEIFS('2001_Fertilities_R'!$E$2:$E$999,'2001_Fertilities_R'!$C$2:$C$999,"&gt;0",'2001_Fertilities_R'!$B$2:$B$999,'2001_Summaries'!$A13),"NA")</f>
        <v>NA</v>
      </c>
      <c r="Q13" s="73" t="str">
        <f t="shared" si="5"/>
        <v>NA</v>
      </c>
    </row>
    <row r="14" spans="1:17" hidden="1" x14ac:dyDescent="0.25">
      <c r="A14" t="str">
        <v>Postzygotics-elegansXhybrid-AlloEleX(H:LouroXLanzada)</v>
      </c>
      <c r="B14" s="37" t="s">
        <v>2</v>
      </c>
      <c r="C14" s="37">
        <f>COUNTIFS('2001_Mechanical_R'!B$2:B$999,'2001_Summaries'!A14,'2001_Mechanical_R'!C$2:C$999,"&gt;-1")</f>
        <v>2</v>
      </c>
      <c r="D14" s="39">
        <f>SUMIF('2001_Mechanical_R'!B$2:B$999,'2001_Summaries'!A14,'2001_Mechanical_R'!C$2:C$999)</f>
        <v>2</v>
      </c>
      <c r="E14" s="81">
        <f t="shared" si="6"/>
        <v>0</v>
      </c>
      <c r="F14" s="76">
        <f>COUNTIFS('2001_Mechanical_R'!B$2:B$186,'2001_Summaries'!A14,'2001_Mechanical_R'!C$2:C$186,"&gt;0")</f>
        <v>2</v>
      </c>
      <c r="G14" s="75">
        <f>SUMIF('2001_Mechanical_R'!$B$2:$B$999,'2001_Summaries'!$A14,'2001_Mechanical_R'!D$2:D$999)</f>
        <v>2</v>
      </c>
      <c r="H14" s="73">
        <f t="shared" si="1"/>
        <v>0</v>
      </c>
      <c r="I14" s="45">
        <f>COUNTIFS('2001_Fertilities_R'!$B$2:$B$999,'2001_Summaries'!$A14,'2001_Fertilities_R'!$C$2:$C$999,"&gt;-1")</f>
        <v>0</v>
      </c>
      <c r="J14" s="45">
        <f>COUNTIFS('2001_Fertilities_R'!$B$2:$B$999,'2001_Summaries'!$A14,'2001_Fertilities_R'!$C$2:$C$999,"&gt;0")</f>
        <v>0</v>
      </c>
      <c r="K14" s="73" t="str">
        <f t="shared" si="2"/>
        <v>NA</v>
      </c>
      <c r="L14" s="45">
        <f t="shared" si="3"/>
        <v>0</v>
      </c>
      <c r="M14" s="82" t="str">
        <f>IFERROR(AVERAGEIFS('2001_Fertilities_R'!$D$2:$D$999,'2001_Fertilities_R'!$C$2:$C$999,"&gt;0",'2001_Fertilities_R'!$B$2:$B$999,'2001_Summaries'!$A14),"NA")</f>
        <v>NA</v>
      </c>
      <c r="N14" s="73" t="str">
        <f>IFERROR(MAX(1-((2*M14)/(Allopatrics_Summaries!$M$19+Allopatrics_Summaries!$M$20)),0),"NA")</f>
        <v>NA</v>
      </c>
      <c r="O14" s="45">
        <f t="shared" si="4"/>
        <v>0</v>
      </c>
      <c r="P14" s="82" t="str">
        <f>IFERROR(AVERAGEIFS('2001_Fertilities_R'!$E$2:$E$999,'2001_Fertilities_R'!$C$2:$C$999,"&gt;0",'2001_Fertilities_R'!$B$2:$B$999,'2001_Summaries'!$A14),"NA")</f>
        <v>NA</v>
      </c>
      <c r="Q14" s="73" t="str">
        <f t="shared" si="5"/>
        <v>NA</v>
      </c>
    </row>
    <row r="15" spans="1:17" x14ac:dyDescent="0.25">
      <c r="A15" t="str">
        <v>Postzygotics-elegansXhybrid-SymEleX(H:LouroXCenteans)</v>
      </c>
      <c r="B15" s="37" t="s">
        <v>47</v>
      </c>
      <c r="C15" s="37">
        <f>COUNTIFS('2001_Mechanical_R'!B$2:B$999,'2001_Summaries'!A15,'2001_Mechanical_R'!C$2:C$999,"&gt;-1")</f>
        <v>0</v>
      </c>
      <c r="D15" s="39">
        <f>SUMIF('2001_Mechanical_R'!B$2:B$999,'2001_Summaries'!A15,'2001_Mechanical_R'!C$2:C$999)</f>
        <v>0</v>
      </c>
      <c r="E15" s="81" t="str">
        <f t="shared" si="6"/>
        <v>NA</v>
      </c>
      <c r="F15" s="76">
        <f>COUNTIFS('2001_Mechanical_R'!B$2:B$186,'2001_Summaries'!A15,'2001_Mechanical_R'!C$2:C$186,"&gt;0")</f>
        <v>0</v>
      </c>
      <c r="G15" s="75">
        <f>SUMIF('2001_Mechanical_R'!$B$2:$B$999,'2001_Summaries'!$A15,'2001_Mechanical_R'!D$2:D$999)</f>
        <v>0</v>
      </c>
      <c r="H15" s="73" t="str">
        <f t="shared" si="1"/>
        <v>NA</v>
      </c>
      <c r="I15" s="45">
        <f>COUNTIFS('2001_Fertilities_R'!$B$2:$B$999,'2001_Summaries'!$A15,'2001_Fertilities_R'!$C$2:$C$999,"&gt;-1")</f>
        <v>1</v>
      </c>
      <c r="J15" s="45">
        <f>COUNTIFS('2001_Fertilities_R'!$B$2:$B$999,'2001_Summaries'!$A15,'2001_Fertilities_R'!$C$2:$C$999,"&gt;0")</f>
        <v>1</v>
      </c>
      <c r="K15" s="73">
        <f t="shared" si="2"/>
        <v>0</v>
      </c>
      <c r="L15" s="45">
        <f t="shared" si="3"/>
        <v>1</v>
      </c>
      <c r="M15" s="82">
        <f>IFERROR(AVERAGEIFS('2001_Fertilities_R'!$D$2:$D$999,'2001_Fertilities_R'!$C$2:$C$999,"&gt;0",'2001_Fertilities_R'!$B$2:$B$999,'2001_Summaries'!$A15),"NA")</f>
        <v>162.667</v>
      </c>
      <c r="N15" s="73">
        <f>IFERROR(MAX(1-((2*M15)/(Allopatrics_Summaries!$M$19+Allopatrics_Summaries!$M$20)),0),"NA")</f>
        <v>0.34800292904767416</v>
      </c>
      <c r="O15" s="45">
        <f t="shared" si="4"/>
        <v>1</v>
      </c>
      <c r="P15" s="82">
        <f>IFERROR(AVERAGEIFS('2001_Fertilities_R'!$E$2:$E$999,'2001_Fertilities_R'!$C$2:$C$999,"&gt;0",'2001_Fertilities_R'!$B$2:$B$999,'2001_Summaries'!$A15),"NA")</f>
        <v>0.27300000000000002</v>
      </c>
      <c r="Q15" s="73">
        <f t="shared" si="5"/>
        <v>0.72699999999999998</v>
      </c>
    </row>
    <row r="16" spans="1:17" x14ac:dyDescent="0.25">
      <c r="A16" t="str">
        <v>Postzygotics-elegansXhybrid-SymEleX(H:LouroXLanzada)</v>
      </c>
      <c r="B16" s="37" t="s">
        <v>47</v>
      </c>
      <c r="C16" s="37">
        <f>COUNTIFS('2001_Mechanical_R'!B$2:B$999,'2001_Summaries'!A16,'2001_Mechanical_R'!C$2:C$999,"&gt;-1")</f>
        <v>8</v>
      </c>
      <c r="D16" s="39">
        <f>SUMIF('2001_Mechanical_R'!B$2:B$999,'2001_Summaries'!A16,'2001_Mechanical_R'!C$2:C$999)</f>
        <v>8</v>
      </c>
      <c r="E16" s="81">
        <f t="shared" si="6"/>
        <v>0</v>
      </c>
      <c r="F16" s="76">
        <f>COUNTIFS('2001_Mechanical_R'!B$2:B$186,'2001_Summaries'!A16,'2001_Mechanical_R'!C$2:C$186,"&gt;0")</f>
        <v>8</v>
      </c>
      <c r="G16" s="75">
        <f>SUMIF('2001_Mechanical_R'!$B$2:$B$999,'2001_Summaries'!$A16,'2001_Mechanical_R'!D$2:D$999)</f>
        <v>7</v>
      </c>
      <c r="H16" s="73">
        <f t="shared" si="1"/>
        <v>0.125</v>
      </c>
      <c r="I16" s="45">
        <f>COUNTIFS('2001_Fertilities_R'!$B$2:$B$999,'2001_Summaries'!$A16,'2001_Fertilities_R'!$C$2:$C$999,"&gt;-1")</f>
        <v>12</v>
      </c>
      <c r="J16" s="45">
        <f>COUNTIFS('2001_Fertilities_R'!$B$2:$B$999,'2001_Summaries'!$A16,'2001_Fertilities_R'!$C$2:$C$999,"&gt;0")</f>
        <v>11</v>
      </c>
      <c r="K16" s="73">
        <f t="shared" si="2"/>
        <v>8.333333333333337E-2</v>
      </c>
      <c r="L16" s="45">
        <f t="shared" si="3"/>
        <v>11</v>
      </c>
      <c r="M16" s="82">
        <f>IFERROR(AVERAGEIFS('2001_Fertilities_R'!$D$2:$D$999,'2001_Fertilities_R'!$C$2:$C$999,"&gt;0",'2001_Fertilities_R'!$B$2:$B$999,'2001_Summaries'!$A16),"NA")</f>
        <v>161.93945454545454</v>
      </c>
      <c r="N16" s="73">
        <f>IFERROR(MAX(1-((2*M16)/(Allopatrics_Summaries!$M$19+Allopatrics_Summaries!$M$20)),0),"NA")</f>
        <v>0.35091905527701583</v>
      </c>
      <c r="O16" s="45">
        <f t="shared" si="4"/>
        <v>11</v>
      </c>
      <c r="P16" s="82">
        <f>IFERROR(AVERAGEIFS('2001_Fertilities_R'!$E$2:$E$999,'2001_Fertilities_R'!$C$2:$C$999,"&gt;0",'2001_Fertilities_R'!$B$2:$B$999,'2001_Summaries'!$A16),"NA")</f>
        <v>0.714090909090909</v>
      </c>
      <c r="Q16" s="73">
        <f t="shared" si="5"/>
        <v>0.285909090909091</v>
      </c>
    </row>
    <row r="17" spans="1:17" hidden="1" x14ac:dyDescent="0.25">
      <c r="A17" t="str">
        <v>Postzygotics-elegansXhybrid-SymEleX[H:E:AlloEleX(H:LouroXLanzada)]</v>
      </c>
      <c r="B17" s="37" t="s">
        <v>2</v>
      </c>
      <c r="C17" s="37">
        <f>COUNTIFS('2001_Mechanical_R'!B$2:B$999,'2001_Summaries'!A17,'2001_Mechanical_R'!C$2:C$999,"&gt;-1")</f>
        <v>0</v>
      </c>
      <c r="D17" s="39">
        <f>SUMIF('2001_Mechanical_R'!B$2:B$999,'2001_Summaries'!A17,'2001_Mechanical_R'!C$2:C$999)</f>
        <v>0</v>
      </c>
      <c r="E17" s="81" t="str">
        <f t="shared" si="6"/>
        <v>NA</v>
      </c>
      <c r="F17" s="76">
        <f>COUNTIFS('2001_Mechanical_R'!B$2:B$186,'2001_Summaries'!A17,'2001_Mechanical_R'!C$2:C$186,"&gt;0")</f>
        <v>0</v>
      </c>
      <c r="G17" s="75">
        <f>SUMIF('2001_Mechanical_R'!$B$2:$B$999,'2001_Summaries'!$A17,'2001_Mechanical_R'!D$2:D$999)</f>
        <v>0</v>
      </c>
      <c r="H17" s="73" t="str">
        <f t="shared" si="1"/>
        <v>NA</v>
      </c>
      <c r="I17" s="45">
        <f>COUNTIFS('2001_Fertilities_R'!$B$2:$B$999,'2001_Summaries'!$A17,'2001_Fertilities_R'!$C$2:$C$999,"&gt;-1")</f>
        <v>3</v>
      </c>
      <c r="J17" s="45">
        <f>COUNTIFS('2001_Fertilities_R'!$B$2:$B$999,'2001_Summaries'!$A17,'2001_Fertilities_R'!$C$2:$C$999,"&gt;0")</f>
        <v>3</v>
      </c>
      <c r="K17" s="73">
        <f t="shared" si="2"/>
        <v>0</v>
      </c>
      <c r="L17" s="45">
        <f t="shared" si="3"/>
        <v>3</v>
      </c>
      <c r="M17" s="82">
        <f>IFERROR(AVERAGEIFS('2001_Fertilities_R'!$D$2:$D$999,'2001_Fertilities_R'!$C$2:$C$999,"&gt;0",'2001_Fertilities_R'!$B$2:$B$999,'2001_Summaries'!$A17),"NA")</f>
        <v>164.88866666666669</v>
      </c>
      <c r="N17" s="73">
        <f>IFERROR(MAX(1-((2*M17)/(Allopatrics_Summaries!$M$19+Allopatrics_Summaries!$M$20)),0),"NA")</f>
        <v>0.33909811025038217</v>
      </c>
      <c r="O17" s="45">
        <f t="shared" si="4"/>
        <v>3</v>
      </c>
      <c r="P17" s="82">
        <f>IFERROR(AVERAGEIFS('2001_Fertilities_R'!$E$2:$E$999,'2001_Fertilities_R'!$C$2:$C$999,"&gt;0",'2001_Fertilities_R'!$B$2:$B$999,'2001_Summaries'!$A17),"NA")</f>
        <v>0.75</v>
      </c>
      <c r="Q17" s="73">
        <f t="shared" si="5"/>
        <v>0.25</v>
      </c>
    </row>
    <row r="18" spans="1:17" x14ac:dyDescent="0.25">
      <c r="A18" t="str">
        <v>Postzygotics-graellsiiXhybrid-SymGraX(H:LouroXLanzada)</v>
      </c>
      <c r="B18" s="37" t="s">
        <v>47</v>
      </c>
      <c r="C18" s="37">
        <f>COUNTIFS('2001_Mechanical_R'!B$2:B$999,'2001_Summaries'!A18,'2001_Mechanical_R'!C$2:C$999,"&gt;-1")</f>
        <v>6</v>
      </c>
      <c r="D18" s="39">
        <f>SUMIF('2001_Mechanical_R'!B$2:B$999,'2001_Summaries'!A18,'2001_Mechanical_R'!C$2:C$999)</f>
        <v>1</v>
      </c>
      <c r="E18" s="81">
        <f t="shared" si="6"/>
        <v>0.83333333333333337</v>
      </c>
      <c r="F18" s="76">
        <f>COUNTIFS('2001_Mechanical_R'!B$2:B$186,'2001_Summaries'!A18,'2001_Mechanical_R'!C$2:C$186,"&gt;0")</f>
        <v>1</v>
      </c>
      <c r="G18" s="75">
        <f>SUMIF('2001_Mechanical_R'!$B$2:$B$999,'2001_Summaries'!$A18,'2001_Mechanical_R'!D$2:D$999)</f>
        <v>0</v>
      </c>
      <c r="H18" s="73">
        <f t="shared" si="1"/>
        <v>1</v>
      </c>
      <c r="I18" s="45">
        <f>COUNTIFS('2001_Fertilities_R'!$B$2:$B$999,'2001_Summaries'!$A18,'2001_Fertilities_R'!$C$2:$C$999,"&gt;-1")</f>
        <v>0</v>
      </c>
      <c r="J18" s="45">
        <f>COUNTIFS('2001_Fertilities_R'!$B$2:$B$999,'2001_Summaries'!$A18,'2001_Fertilities_R'!$C$2:$C$999,"&gt;0")</f>
        <v>0</v>
      </c>
      <c r="K18" s="73" t="str">
        <f t="shared" si="2"/>
        <v>NA</v>
      </c>
      <c r="L18" s="45">
        <f t="shared" si="3"/>
        <v>0</v>
      </c>
      <c r="M18" s="82" t="str">
        <f>IFERROR(AVERAGEIFS('2001_Fertilities_R'!$D$2:$D$999,'2001_Fertilities_R'!$C$2:$C$999,"&gt;0",'2001_Fertilities_R'!$B$2:$B$999,'2001_Summaries'!$A18),"NA")</f>
        <v>NA</v>
      </c>
      <c r="N18" s="73" t="str">
        <f>IFERROR(MAX(1-((2*M18)/(Allopatrics_Summaries!$M$19+Allopatrics_Summaries!$M$20)),0),"NA")</f>
        <v>NA</v>
      </c>
      <c r="O18" s="45">
        <f t="shared" si="4"/>
        <v>0</v>
      </c>
      <c r="P18" s="82" t="str">
        <f>IFERROR(AVERAGEIFS('2001_Fertilities_R'!$E$2:$E$999,'2001_Fertilities_R'!$C$2:$C$999,"&gt;0",'2001_Fertilities_R'!$B$2:$B$999,'2001_Summaries'!$A18),"NA")</f>
        <v>NA</v>
      </c>
      <c r="Q18" s="73" t="str">
        <f t="shared" si="5"/>
        <v>NA</v>
      </c>
    </row>
    <row r="19" spans="1:17" x14ac:dyDescent="0.25">
      <c r="A19" t="str">
        <v>Postzygotics-hybridXelegans-(H:LouroXCenteans)XSymEle</v>
      </c>
      <c r="B19" s="37" t="s">
        <v>47</v>
      </c>
      <c r="C19" s="37">
        <f>COUNTIFS('2001_Mechanical_R'!B$2:B$999,'2001_Summaries'!A19,'2001_Mechanical_R'!C$2:C$999,"&gt;-1")</f>
        <v>5</v>
      </c>
      <c r="D19" s="39">
        <f>SUMIF('2001_Mechanical_R'!B$2:B$999,'2001_Summaries'!A19,'2001_Mechanical_R'!C$2:C$999)</f>
        <v>0</v>
      </c>
      <c r="E19" s="81">
        <f t="shared" si="6"/>
        <v>1</v>
      </c>
      <c r="F19" s="76">
        <f>COUNTIFS('2001_Mechanical_R'!B$2:B$186,'2001_Summaries'!A19,'2001_Mechanical_R'!C$2:C$186,"&gt;0")</f>
        <v>0</v>
      </c>
      <c r="G19" s="75">
        <f>SUMIF('2001_Mechanical_R'!$B$2:$B$999,'2001_Summaries'!$A19,'2001_Mechanical_R'!D$2:D$999)</f>
        <v>0</v>
      </c>
      <c r="H19" s="73" t="str">
        <f t="shared" si="1"/>
        <v>NA</v>
      </c>
      <c r="I19" s="45">
        <f>COUNTIFS('2001_Fertilities_R'!$B$2:$B$999,'2001_Summaries'!$A19,'2001_Fertilities_R'!$C$2:$C$999,"&gt;-1")</f>
        <v>0</v>
      </c>
      <c r="J19" s="45">
        <f>COUNTIFS('2001_Fertilities_R'!$B$2:$B$999,'2001_Summaries'!$A19,'2001_Fertilities_R'!$C$2:$C$999,"&gt;0")</f>
        <v>0</v>
      </c>
      <c r="K19" s="73" t="str">
        <f t="shared" si="2"/>
        <v>NA</v>
      </c>
      <c r="L19" s="45">
        <f t="shared" si="3"/>
        <v>0</v>
      </c>
      <c r="M19" s="82" t="str">
        <f>IFERROR(AVERAGEIFS('2001_Fertilities_R'!$D$2:$D$999,'2001_Fertilities_R'!$C$2:$C$999,"&gt;0",'2001_Fertilities_R'!$B$2:$B$999,'2001_Summaries'!$A19),"NA")</f>
        <v>NA</v>
      </c>
      <c r="N19" s="73" t="str">
        <f>IFERROR(MAX(1-((2*M19)/(Allopatrics_Summaries!$M$19+Allopatrics_Summaries!$M$20)),0),"NA")</f>
        <v>NA</v>
      </c>
      <c r="O19" s="45">
        <f t="shared" si="4"/>
        <v>0</v>
      </c>
      <c r="P19" s="82" t="str">
        <f>IFERROR(AVERAGEIFS('2001_Fertilities_R'!$E$2:$E$999,'2001_Fertilities_R'!$C$2:$C$999,"&gt;0",'2001_Fertilities_R'!$B$2:$B$999,'2001_Summaries'!$A19),"NA")</f>
        <v>NA</v>
      </c>
      <c r="Q19" s="73" t="str">
        <f t="shared" si="5"/>
        <v>NA</v>
      </c>
    </row>
    <row r="20" spans="1:17" x14ac:dyDescent="0.25">
      <c r="A20" t="str">
        <v>Postzygotics-hybridXelegans-(H:LouroXLanzada)XSymEle</v>
      </c>
      <c r="B20" s="37" t="s">
        <v>47</v>
      </c>
      <c r="C20" s="37">
        <f>COUNTIFS('2001_Mechanical_R'!B$2:B$999,'2001_Summaries'!A20,'2001_Mechanical_R'!C$2:C$999,"&gt;-1")</f>
        <v>10</v>
      </c>
      <c r="D20" s="39">
        <f>SUMIF('2001_Mechanical_R'!B$2:B$999,'2001_Summaries'!A20,'2001_Mechanical_R'!C$2:C$999)</f>
        <v>5</v>
      </c>
      <c r="E20" s="81">
        <f t="shared" si="6"/>
        <v>0.5</v>
      </c>
      <c r="F20" s="76">
        <f>COUNTIFS('2001_Mechanical_R'!B$2:B$186,'2001_Summaries'!A20,'2001_Mechanical_R'!C$2:C$186,"&gt;0")</f>
        <v>5</v>
      </c>
      <c r="G20" s="75">
        <f>SUMIF('2001_Mechanical_R'!$B$2:$B$999,'2001_Summaries'!$A20,'2001_Mechanical_R'!D$2:D$999)</f>
        <v>2</v>
      </c>
      <c r="H20" s="73">
        <f t="shared" si="1"/>
        <v>0.6</v>
      </c>
      <c r="I20" s="45">
        <f>COUNTIFS('2001_Fertilities_R'!$B$2:$B$999,'2001_Summaries'!$A20,'2001_Fertilities_R'!$C$2:$C$999,"&gt;-1")</f>
        <v>3</v>
      </c>
      <c r="J20" s="45">
        <f>COUNTIFS('2001_Fertilities_R'!$B$2:$B$999,'2001_Summaries'!$A20,'2001_Fertilities_R'!$C$2:$C$999,"&gt;0")</f>
        <v>3</v>
      </c>
      <c r="K20" s="73">
        <f t="shared" si="2"/>
        <v>0</v>
      </c>
      <c r="L20" s="45">
        <f t="shared" si="3"/>
        <v>3</v>
      </c>
      <c r="M20" s="82">
        <f>IFERROR(AVERAGEIFS('2001_Fertilities_R'!$D$2:$D$999,'2001_Fertilities_R'!$C$2:$C$999,"&gt;0",'2001_Fertilities_R'!$B$2:$B$999,'2001_Summaries'!$A20),"NA")</f>
        <v>90.944333333333319</v>
      </c>
      <c r="N20" s="73">
        <f>IFERROR(MAX(1-((2*M20)/(Allopatrics_Summaries!$M$19+Allopatrics_Summaries!$M$20)),0),"NA")</f>
        <v>0.63547960586323415</v>
      </c>
      <c r="O20" s="45">
        <f t="shared" si="4"/>
        <v>3</v>
      </c>
      <c r="P20" s="82">
        <f>IFERROR(AVERAGEIFS('2001_Fertilities_R'!$E$2:$E$999,'2001_Fertilities_R'!$C$2:$C$999,"&gt;0",'2001_Fertilities_R'!$B$2:$B$999,'2001_Summaries'!$A20),"NA")</f>
        <v>0.3</v>
      </c>
      <c r="Q20" s="73">
        <f t="shared" si="5"/>
        <v>0.7</v>
      </c>
    </row>
    <row r="21" spans="1:17" hidden="1" x14ac:dyDescent="0.25">
      <c r="A21" t="str">
        <v>Postzygotics-hybridXelegans-[H:E:AlloEleX(H:LouroXLanzada)]XSymEle</v>
      </c>
      <c r="B21" s="37" t="s">
        <v>2</v>
      </c>
      <c r="C21" s="37">
        <f>COUNTIFS('2001_Mechanical_R'!B$2:B$999,'2001_Summaries'!A21,'2001_Mechanical_R'!C$2:C$999,"&gt;-1")</f>
        <v>0</v>
      </c>
      <c r="D21" s="39">
        <f>SUMIF('2001_Mechanical_R'!B$2:B$999,'2001_Summaries'!A21,'2001_Mechanical_R'!C$2:C$999)</f>
        <v>0</v>
      </c>
      <c r="E21" s="81" t="str">
        <f t="shared" si="6"/>
        <v>NA</v>
      </c>
      <c r="F21" s="76">
        <f>COUNTIFS('2001_Mechanical_R'!B$2:B$186,'2001_Summaries'!A21,'2001_Mechanical_R'!C$2:C$186,"&gt;0")</f>
        <v>0</v>
      </c>
      <c r="G21" s="75">
        <f>SUMIF('2001_Mechanical_R'!$B$2:$B$999,'2001_Summaries'!$A21,'2001_Mechanical_R'!D$2:D$999)</f>
        <v>0</v>
      </c>
      <c r="H21" s="73" t="str">
        <f t="shared" si="1"/>
        <v>NA</v>
      </c>
      <c r="I21" s="45">
        <f>COUNTIFS('2001_Fertilities_R'!$B$2:$B$999,'2001_Summaries'!$A21,'2001_Fertilities_R'!$C$2:$C$999,"&gt;-1")</f>
        <v>5</v>
      </c>
      <c r="J21" s="45">
        <f>COUNTIFS('2001_Fertilities_R'!$B$2:$B$999,'2001_Summaries'!$A21,'2001_Fertilities_R'!$C$2:$C$999,"&gt;0")</f>
        <v>5</v>
      </c>
      <c r="K21" s="73">
        <f t="shared" si="2"/>
        <v>0</v>
      </c>
      <c r="L21" s="45">
        <f t="shared" si="3"/>
        <v>5</v>
      </c>
      <c r="M21" s="82">
        <f>IFERROR(AVERAGEIFS('2001_Fertilities_R'!$D$2:$D$999,'2001_Fertilities_R'!$C$2:$C$999,"&gt;0",'2001_Fertilities_R'!$B$2:$B$999,'2001_Summaries'!$A21),"NA")</f>
        <v>138.66680000000002</v>
      </c>
      <c r="N21" s="73">
        <f>IFERROR(MAX(1-((2*M21)/(Allopatrics_Summaries!$M$19+Allopatrics_Summaries!$M$20)),0),"NA")</f>
        <v>0.44419982271553549</v>
      </c>
      <c r="O21" s="45">
        <f t="shared" si="4"/>
        <v>5</v>
      </c>
      <c r="P21" s="82">
        <f>IFERROR(AVERAGEIFS('2001_Fertilities_R'!$E$2:$E$999,'2001_Fertilities_R'!$C$2:$C$999,"&gt;0",'2001_Fertilities_R'!$B$2:$B$999,'2001_Summaries'!$A21),"NA")</f>
        <v>0.41660000000000003</v>
      </c>
      <c r="Q21" s="73">
        <f t="shared" si="5"/>
        <v>0.58339999999999992</v>
      </c>
    </row>
    <row r="22" spans="1:17" x14ac:dyDescent="0.25">
      <c r="A22" t="str">
        <v>Postzygotics-hybridXgraellsii-(H:LouroXCenteans)XSymGra</v>
      </c>
      <c r="B22" s="37" t="s">
        <v>47</v>
      </c>
      <c r="C22" s="37">
        <f>COUNTIFS('2001_Mechanical_R'!B$2:B$999,'2001_Summaries'!A22,'2001_Mechanical_R'!C$2:C$999,"&gt;-1")</f>
        <v>8</v>
      </c>
      <c r="D22" s="39">
        <f>SUMIF('2001_Mechanical_R'!B$2:B$999,'2001_Summaries'!A22,'2001_Mechanical_R'!C$2:C$999)</f>
        <v>8</v>
      </c>
      <c r="E22" s="81">
        <f t="shared" si="6"/>
        <v>0</v>
      </c>
      <c r="F22" s="76">
        <f>COUNTIFS('2001_Mechanical_R'!B$2:B$186,'2001_Summaries'!A22,'2001_Mechanical_R'!C$2:C$186,"&gt;0")</f>
        <v>8</v>
      </c>
      <c r="G22" s="75">
        <f>SUMIF('2001_Mechanical_R'!$B$2:$B$999,'2001_Summaries'!$A22,'2001_Mechanical_R'!D$2:D$999)</f>
        <v>3</v>
      </c>
      <c r="H22" s="73">
        <f t="shared" si="1"/>
        <v>0.625</v>
      </c>
      <c r="I22" s="45">
        <f>COUNTIFS('2001_Fertilities_R'!$B$2:$B$999,'2001_Summaries'!$A22,'2001_Fertilities_R'!$C$2:$C$999,"&gt;-1")</f>
        <v>2</v>
      </c>
      <c r="J22" s="45">
        <f>COUNTIFS('2001_Fertilities_R'!$B$2:$B$999,'2001_Summaries'!$A22,'2001_Fertilities_R'!$C$2:$C$999,"&gt;0")</f>
        <v>2</v>
      </c>
      <c r="K22" s="73">
        <f t="shared" ref="K22" si="7">IFERROR(MAX(1-(J22/I22),0),"NA")</f>
        <v>0</v>
      </c>
      <c r="L22" s="45">
        <f t="shared" ref="L22" si="8">J22</f>
        <v>2</v>
      </c>
      <c r="M22" s="82">
        <f>IFERROR(AVERAGEIFS('2001_Fertilities_R'!$D$2:$D$999,'2001_Fertilities_R'!$C$2:$C$999,"&gt;0",'2001_Fertilities_R'!$B$2:$B$999,'2001_Summaries'!$A22),"NA")</f>
        <v>190.5</v>
      </c>
      <c r="N22" s="73">
        <f>IFERROR(MAX(1-((2*M22)/(Allopatrics_Summaries!$M$19+Allopatrics_Summaries!$M$20)),0),"NA")</f>
        <v>0.23644351948202114</v>
      </c>
      <c r="O22" s="45">
        <f t="shared" ref="O22" si="9">L22</f>
        <v>2</v>
      </c>
      <c r="P22" s="82">
        <f>IFERROR(AVERAGEIFS('2001_Fertilities_R'!$E$2:$E$999,'2001_Fertilities_R'!$C$2:$C$999,"&gt;0",'2001_Fertilities_R'!$B$2:$B$999,'2001_Summaries'!$A22),"NA")</f>
        <v>0.65700000000000003</v>
      </c>
      <c r="Q22" s="73">
        <f t="shared" ref="Q22" si="10">IFERROR(1-P22,"NA")</f>
        <v>0.34299999999999997</v>
      </c>
    </row>
    <row r="23" spans="1:17" x14ac:dyDescent="0.25">
      <c r="A23" t="str">
        <v>Postzygotics-hybridXgraellsii-(H:LouroXLanzada)XSymGra</v>
      </c>
      <c r="B23" s="37" t="s">
        <v>47</v>
      </c>
      <c r="C23" s="37">
        <f>COUNTIFS('2001_Mechanical_R'!B$2:B$999,'2001_Summaries'!A23,'2001_Mechanical_R'!C$2:C$999,"&gt;-1")</f>
        <v>2</v>
      </c>
      <c r="D23" s="39">
        <f>SUMIF('2001_Mechanical_R'!B$2:B$999,'2001_Summaries'!A23,'2001_Mechanical_R'!C$2:C$999)</f>
        <v>0</v>
      </c>
      <c r="E23" s="81">
        <f t="shared" si="6"/>
        <v>1</v>
      </c>
      <c r="F23" s="76">
        <f>COUNTIFS('2001_Mechanical_R'!B$2:B$186,'2001_Summaries'!A23,'2001_Mechanical_R'!C$2:C$186,"&gt;0")</f>
        <v>0</v>
      </c>
      <c r="G23" s="75">
        <f>SUMIF('2001_Mechanical_R'!$B$2:$B$999,'2001_Summaries'!$A23,'2001_Mechanical_R'!D$2:D$999)</f>
        <v>0</v>
      </c>
      <c r="H23" s="73" t="str">
        <f t="shared" si="1"/>
        <v>NA</v>
      </c>
      <c r="I23" s="45">
        <f>COUNTIFS('2001_Fertilities_R'!$B$2:$B$999,'2001_Summaries'!$A23,'2001_Fertilities_R'!$C$2:$C$999,"&gt;-1")</f>
        <v>1</v>
      </c>
      <c r="J23" s="45">
        <f>COUNTIFS('2001_Fertilities_R'!$B$2:$B$999,'2001_Summaries'!$A23,'2001_Fertilities_R'!$C$2:$C$999,"&gt;0")</f>
        <v>1</v>
      </c>
      <c r="K23" s="73">
        <f t="shared" ref="K23:K25" si="11">IFERROR(MAX(1-(J23/I23),0),"NA")</f>
        <v>0</v>
      </c>
      <c r="L23" s="45">
        <f t="shared" ref="L23:L25" si="12">J23</f>
        <v>1</v>
      </c>
      <c r="M23" s="82">
        <f>IFERROR(AVERAGEIFS('2001_Fertilities_R'!$D$2:$D$999,'2001_Fertilities_R'!$C$2:$C$999,"&gt;0",'2001_Fertilities_R'!$B$2:$B$999,'2001_Summaries'!$A23),"NA")</f>
        <v>23.667000000000002</v>
      </c>
      <c r="N23" s="73">
        <f>IFERROR(MAX(1-((2*M23)/(Allopatrics_Summaries!$M$19+Allopatrics_Summaries!$M$20)),0),"NA")</f>
        <v>0.90513862874320727</v>
      </c>
      <c r="O23" s="45">
        <f t="shared" ref="O23:O25" si="13">L23</f>
        <v>1</v>
      </c>
      <c r="P23" s="82">
        <f>IFERROR(AVERAGEIFS('2001_Fertilities_R'!$E$2:$E$999,'2001_Fertilities_R'!$C$2:$C$999,"&gt;0",'2001_Fertilities_R'!$B$2:$B$999,'2001_Summaries'!$A23),"NA")</f>
        <v>0.26800000000000002</v>
      </c>
      <c r="Q23" s="73">
        <f t="shared" ref="Q23:Q25" si="14">IFERROR(1-P23,"NA")</f>
        <v>0.73199999999999998</v>
      </c>
    </row>
    <row r="24" spans="1:17" x14ac:dyDescent="0.25">
      <c r="A24" t="str">
        <v>Postzygotics-hybridXhybrid-(H:LouroXCenteans)X(H:LouroXCenteans)</v>
      </c>
      <c r="B24" s="37" t="s">
        <v>47</v>
      </c>
      <c r="C24" s="37">
        <f>COUNTIFS('2001_Mechanical_R'!B$2:B$999,'2001_Summaries'!A24,'2001_Mechanical_R'!C$2:C$999,"&gt;-1")</f>
        <v>9</v>
      </c>
      <c r="D24" s="39">
        <f>SUMIF('2001_Mechanical_R'!B$2:B$999,'2001_Summaries'!A24,'2001_Mechanical_R'!C$2:C$999)</f>
        <v>0</v>
      </c>
      <c r="E24" s="81">
        <f t="shared" si="6"/>
        <v>1</v>
      </c>
      <c r="F24" s="76">
        <f>COUNTIFS('2001_Mechanical_R'!B$2:B$186,'2001_Summaries'!A24,'2001_Mechanical_R'!C$2:C$186,"&gt;0")</f>
        <v>0</v>
      </c>
      <c r="G24" s="75">
        <f>SUMIF('2001_Mechanical_R'!$B$2:$B$999,'2001_Summaries'!$A24,'2001_Mechanical_R'!D$2:D$999)</f>
        <v>0</v>
      </c>
      <c r="H24" s="73" t="str">
        <f t="shared" si="1"/>
        <v>NA</v>
      </c>
      <c r="I24" s="45">
        <f>COUNTIFS('2001_Fertilities_R'!$B$2:$B$999,'2001_Summaries'!$A24,'2001_Fertilities_R'!$C$2:$C$999,"&gt;-1")</f>
        <v>0</v>
      </c>
      <c r="J24" s="45">
        <f>COUNTIFS('2001_Fertilities_R'!$B$2:$B$999,'2001_Summaries'!$A24,'2001_Fertilities_R'!$C$2:$C$999,"&gt;0")</f>
        <v>0</v>
      </c>
      <c r="K24" s="73" t="str">
        <f t="shared" si="11"/>
        <v>NA</v>
      </c>
      <c r="L24" s="45">
        <f t="shared" si="12"/>
        <v>0</v>
      </c>
      <c r="M24" s="82" t="str">
        <f>IFERROR(AVERAGEIFS('2001_Fertilities_R'!$D$2:$D$999,'2001_Fertilities_R'!$C$2:$C$999,"&gt;0",'2001_Fertilities_R'!$B$2:$B$999,'2001_Summaries'!$A24),"NA")</f>
        <v>NA</v>
      </c>
      <c r="N24" s="73" t="str">
        <f>IFERROR(MAX(1-((2*M24)/(Allopatrics_Summaries!$M$19+Allopatrics_Summaries!$M$20)),0),"NA")</f>
        <v>NA</v>
      </c>
      <c r="O24" s="45">
        <f t="shared" si="13"/>
        <v>0</v>
      </c>
      <c r="P24" s="82" t="str">
        <f>IFERROR(AVERAGEIFS('2001_Fertilities_R'!$E$2:$E$999,'2001_Fertilities_R'!$C$2:$C$999,"&gt;0",'2001_Fertilities_R'!$B$2:$B$999,'2001_Summaries'!$A24),"NA")</f>
        <v>NA</v>
      </c>
      <c r="Q24" s="73" t="str">
        <f t="shared" si="14"/>
        <v>NA</v>
      </c>
    </row>
    <row r="25" spans="1:17" x14ac:dyDescent="0.25">
      <c r="A25" t="str">
        <v>Postzygotics-hybridXhybrid-(H:LouroXCenteans)X(H:LouroXLanzada)</v>
      </c>
      <c r="B25" s="37" t="s">
        <v>47</v>
      </c>
      <c r="C25" s="37">
        <f>COUNTIFS('2001_Mechanical_R'!B$2:B$999,'2001_Summaries'!A25,'2001_Mechanical_R'!C$2:C$999,"&gt;-1")</f>
        <v>1</v>
      </c>
      <c r="D25" s="39">
        <f>SUMIF('2001_Mechanical_R'!B$2:B$999,'2001_Summaries'!A25,'2001_Mechanical_R'!C$2:C$999)</f>
        <v>0</v>
      </c>
      <c r="E25" s="81">
        <f t="shared" si="6"/>
        <v>1</v>
      </c>
      <c r="F25" s="76">
        <f>COUNTIFS('2001_Mechanical_R'!B$2:B$186,'2001_Summaries'!A25,'2001_Mechanical_R'!C$2:C$186,"&gt;0")</f>
        <v>0</v>
      </c>
      <c r="G25" s="75">
        <f>SUMIF('2001_Mechanical_R'!$B$2:$B$999,'2001_Summaries'!$A25,'2001_Mechanical_R'!D$2:D$999)</f>
        <v>0</v>
      </c>
      <c r="H25" s="73" t="str">
        <f t="shared" si="1"/>
        <v>NA</v>
      </c>
      <c r="I25" s="45">
        <f>COUNTIFS('2001_Fertilities_R'!$B$2:$B$999,'2001_Summaries'!$A25,'2001_Fertilities_R'!$C$2:$C$999,"&gt;-1")</f>
        <v>0</v>
      </c>
      <c r="J25" s="45">
        <f>COUNTIFS('2001_Fertilities_R'!$B$2:$B$999,'2001_Summaries'!$A25,'2001_Fertilities_R'!$C$2:$C$999,"&gt;0")</f>
        <v>0</v>
      </c>
      <c r="K25" s="73" t="str">
        <f t="shared" si="11"/>
        <v>NA</v>
      </c>
      <c r="L25" s="45">
        <f t="shared" si="12"/>
        <v>0</v>
      </c>
      <c r="M25" s="82" t="str">
        <f>IFERROR(AVERAGEIFS('2001_Fertilities_R'!$D$2:$D$999,'2001_Fertilities_R'!$C$2:$C$999,"&gt;0",'2001_Fertilities_R'!$B$2:$B$999,'2001_Summaries'!$A25),"NA")</f>
        <v>NA</v>
      </c>
      <c r="N25" s="73" t="str">
        <f>IFERROR(MAX(1-((2*M25)/(Allopatrics_Summaries!$M$19+Allopatrics_Summaries!$M$20)),0),"NA")</f>
        <v>NA</v>
      </c>
      <c r="O25" s="45">
        <f t="shared" si="13"/>
        <v>0</v>
      </c>
      <c r="P25" s="82" t="str">
        <f>IFERROR(AVERAGEIFS('2001_Fertilities_R'!$E$2:$E$999,'2001_Fertilities_R'!$C$2:$C$999,"&gt;0",'2001_Fertilities_R'!$B$2:$B$999,'2001_Summaries'!$A25),"NA")</f>
        <v>NA</v>
      </c>
      <c r="Q25" s="73" t="str">
        <f t="shared" si="14"/>
        <v>NA</v>
      </c>
    </row>
    <row r="26" spans="1:17" x14ac:dyDescent="0.25">
      <c r="A26" t="str">
        <v>Postzygotics-hybridXhybrid-(H:LouroXLanzada)X(H:LouroXCenteans)</v>
      </c>
      <c r="B26" s="37" t="s">
        <v>47</v>
      </c>
      <c r="C26" s="37">
        <f>COUNTIFS('2001_Mechanical_R'!B$2:B$999,'2001_Summaries'!A26,'2001_Mechanical_R'!C$2:C$999,"&gt;-1")</f>
        <v>1</v>
      </c>
      <c r="D26" s="39">
        <f>SUMIF('2001_Mechanical_R'!B$2:B$999,'2001_Summaries'!A26,'2001_Mechanical_R'!C$2:C$999)</f>
        <v>1</v>
      </c>
      <c r="E26" s="81">
        <f t="shared" si="6"/>
        <v>0</v>
      </c>
      <c r="F26" s="76">
        <f>COUNTIFS('2001_Mechanical_R'!B$2:B$186,'2001_Summaries'!A26,'2001_Mechanical_R'!C$2:C$186,"&gt;0")</f>
        <v>1</v>
      </c>
      <c r="G26" s="75">
        <f>SUMIF('2001_Mechanical_R'!$B$2:$B$999,'2001_Summaries'!$A26,'2001_Mechanical_R'!D$2:D$999)</f>
        <v>0</v>
      </c>
      <c r="H26" s="73">
        <f t="shared" si="1"/>
        <v>1</v>
      </c>
      <c r="I26" s="45">
        <f>COUNTIFS('2001_Fertilities_R'!$B$2:$B$999,'2001_Summaries'!$A26,'2001_Fertilities_R'!$C$2:$C$999,"&gt;-1")</f>
        <v>0</v>
      </c>
      <c r="J26" s="45">
        <f>COUNTIFS('2001_Fertilities_R'!$B$2:$B$999,'2001_Summaries'!$A26,'2001_Fertilities_R'!$C$2:$C$999,"&gt;0")</f>
        <v>0</v>
      </c>
      <c r="K26" s="73" t="str">
        <f t="shared" ref="K26:K28" si="15">IFERROR(MAX(1-(J26/I26),0),"NA")</f>
        <v>NA</v>
      </c>
      <c r="L26" s="45">
        <f t="shared" ref="L26:L28" si="16">J26</f>
        <v>0</v>
      </c>
      <c r="M26" s="82" t="str">
        <f>IFERROR(AVERAGEIFS('2001_Fertilities_R'!$D$2:$D$999,'2001_Fertilities_R'!$C$2:$C$999,"&gt;0",'2001_Fertilities_R'!$B$2:$B$999,'2001_Summaries'!$A26),"NA")</f>
        <v>NA</v>
      </c>
      <c r="N26" s="73" t="str">
        <f>IFERROR(MAX(1-((2*M26)/(Allopatrics_Summaries!$M$19+Allopatrics_Summaries!$M$20)),0),"NA")</f>
        <v>NA</v>
      </c>
      <c r="O26" s="45">
        <f t="shared" ref="O26:O28" si="17">L26</f>
        <v>0</v>
      </c>
      <c r="P26" s="82" t="str">
        <f>IFERROR(AVERAGEIFS('2001_Fertilities_R'!$E$2:$E$999,'2001_Fertilities_R'!$C$2:$C$999,"&gt;0",'2001_Fertilities_R'!$B$2:$B$999,'2001_Summaries'!$A26),"NA")</f>
        <v>NA</v>
      </c>
      <c r="Q26" s="73" t="str">
        <f t="shared" ref="Q26:Q28" si="18">IFERROR(1-P26,"NA")</f>
        <v>NA</v>
      </c>
    </row>
    <row r="27" spans="1:17" x14ac:dyDescent="0.25">
      <c r="A27" t="str">
        <v>Postzygotics-hybridXhybrid-(H:LouroXLanzada)X(H:LouroXLanzada)</v>
      </c>
      <c r="B27" s="37" t="s">
        <v>47</v>
      </c>
      <c r="C27" s="37">
        <f>COUNTIFS('2001_Mechanical_R'!B$2:B$999,'2001_Summaries'!A27,'2001_Mechanical_R'!C$2:C$999,"&gt;-1")</f>
        <v>16</v>
      </c>
      <c r="D27" s="39">
        <f>SUMIF('2001_Mechanical_R'!B$2:B$999,'2001_Summaries'!A27,'2001_Mechanical_R'!C$2:C$999)</f>
        <v>4</v>
      </c>
      <c r="E27" s="81">
        <f t="shared" si="6"/>
        <v>0.75</v>
      </c>
      <c r="F27" s="76">
        <f>COUNTIFS('2001_Mechanical_R'!B$2:B$186,'2001_Summaries'!A27,'2001_Mechanical_R'!C$2:C$186,"&gt;0")</f>
        <v>4</v>
      </c>
      <c r="G27" s="75">
        <f>SUMIF('2001_Mechanical_R'!$B$2:$B$999,'2001_Summaries'!$A27,'2001_Mechanical_R'!D$2:D$999)</f>
        <v>3</v>
      </c>
      <c r="H27" s="73">
        <f t="shared" si="1"/>
        <v>0.25</v>
      </c>
      <c r="I27" s="45">
        <f>COUNTIFS('2001_Fertilities_R'!$B$2:$B$999,'2001_Summaries'!$A27,'2001_Fertilities_R'!$C$2:$C$999,"&gt;-1")</f>
        <v>9</v>
      </c>
      <c r="J27" s="45">
        <f>COUNTIFS('2001_Fertilities_R'!$B$2:$B$999,'2001_Summaries'!$A27,'2001_Fertilities_R'!$C$2:$C$999,"&gt;0")</f>
        <v>9</v>
      </c>
      <c r="K27" s="73">
        <f t="shared" si="15"/>
        <v>0</v>
      </c>
      <c r="L27" s="45">
        <f t="shared" si="16"/>
        <v>9</v>
      </c>
      <c r="M27" s="82">
        <f>IFERROR(AVERAGEIFS('2001_Fertilities_R'!$D$2:$D$999,'2001_Fertilities_R'!$C$2:$C$999,"&gt;0",'2001_Fertilities_R'!$B$2:$B$999,'2001_Summaries'!$A27),"NA")</f>
        <v>163.59244444444448</v>
      </c>
      <c r="N27" s="73">
        <f>IFERROR(MAX(1-((2*M27)/(Allopatrics_Summaries!$M$19+Allopatrics_Summaries!$M$20)),0),"NA")</f>
        <v>0.34429358992476111</v>
      </c>
      <c r="O27" s="45">
        <f t="shared" si="17"/>
        <v>9</v>
      </c>
      <c r="P27" s="82">
        <f>IFERROR(AVERAGEIFS('2001_Fertilities_R'!$E$2:$E$999,'2001_Fertilities_R'!$C$2:$C$999,"&gt;0",'2001_Fertilities_R'!$B$2:$B$999,'2001_Summaries'!$A27),"NA")</f>
        <v>0.66900000000000004</v>
      </c>
      <c r="Q27" s="73">
        <f t="shared" si="18"/>
        <v>0.33099999999999996</v>
      </c>
    </row>
    <row r="28" spans="1:17" hidden="1" x14ac:dyDescent="0.25">
      <c r="A28" t="str">
        <v>Postzygotics-hybridXhybrid-(H:LouroXLanzada)X*Familia_NO_viene_en_fotos*</v>
      </c>
      <c r="B28" s="37" t="s">
        <v>2</v>
      </c>
      <c r="C28" s="37">
        <f>COUNTIFS('2001_Mechanical_R'!B$2:B$999,'2001_Summaries'!A28,'2001_Mechanical_R'!C$2:C$999,"&gt;-1")</f>
        <v>1</v>
      </c>
      <c r="D28" s="39">
        <f>SUMIF('2001_Mechanical_R'!B$2:B$999,'2001_Summaries'!A28,'2001_Mechanical_R'!C$2:C$999)</f>
        <v>1</v>
      </c>
      <c r="E28" s="81">
        <f t="shared" si="6"/>
        <v>0</v>
      </c>
      <c r="F28" s="76">
        <f>COUNTIFS('2001_Mechanical_R'!B$2:B$186,'2001_Summaries'!A28,'2001_Mechanical_R'!C$2:C$186,"&gt;0")</f>
        <v>1</v>
      </c>
      <c r="G28" s="75">
        <f>SUMIF('2001_Mechanical_R'!$B$2:$B$999,'2001_Summaries'!$A28,'2001_Mechanical_R'!D$2:D$999)</f>
        <v>1</v>
      </c>
      <c r="H28" s="73">
        <f t="shared" si="1"/>
        <v>0</v>
      </c>
      <c r="I28" s="45">
        <f>COUNTIFS('2001_Fertilities_R'!$B$2:$B$999,'2001_Summaries'!$A28,'2001_Fertilities_R'!$C$2:$C$999,"&gt;-1")</f>
        <v>0</v>
      </c>
      <c r="J28" s="45">
        <f>COUNTIFS('2001_Fertilities_R'!$B$2:$B$999,'2001_Summaries'!$A28,'2001_Fertilities_R'!$C$2:$C$999,"&gt;0")</f>
        <v>0</v>
      </c>
      <c r="K28" s="73" t="str">
        <f t="shared" si="15"/>
        <v>NA</v>
      </c>
      <c r="L28" s="45">
        <f t="shared" si="16"/>
        <v>0</v>
      </c>
      <c r="M28" s="82" t="str">
        <f>IFERROR(AVERAGEIFS('2001_Fertilities_R'!$D$2:$D$999,'2001_Fertilities_R'!$C$2:$C$999,"&gt;0",'2001_Fertilities_R'!$B$2:$B$999,'2001_Summaries'!$A28),"NA")</f>
        <v>NA</v>
      </c>
      <c r="N28" s="73" t="str">
        <f>IFERROR(MAX(1-((2*M28)/(Allopatrics_Summaries!$M$19+Allopatrics_Summaries!$M$20)),0),"NA")</f>
        <v>NA</v>
      </c>
      <c r="O28" s="45">
        <f t="shared" si="17"/>
        <v>0</v>
      </c>
      <c r="P28" s="82" t="str">
        <f>IFERROR(AVERAGEIFS('2001_Fertilities_R'!$E$2:$E$999,'2001_Fertilities_R'!$C$2:$C$999,"&gt;0",'2001_Fertilities_R'!$B$2:$B$999,'2001_Summaries'!$A28),"NA")</f>
        <v>NA</v>
      </c>
      <c r="Q28" s="73" t="str">
        <f t="shared" si="18"/>
        <v>NA</v>
      </c>
    </row>
    <row r="29" spans="1:17" hidden="1" x14ac:dyDescent="0.25">
      <c r="A29">
        <v>0</v>
      </c>
      <c r="B29" s="37"/>
      <c r="C29" s="37"/>
      <c r="D29" s="39"/>
      <c r="E29" s="81"/>
      <c r="F29" s="76"/>
      <c r="G29" s="75"/>
      <c r="H29" s="73"/>
      <c r="I29" s="45"/>
      <c r="J29" s="45"/>
      <c r="K29" s="73"/>
      <c r="L29" s="45"/>
      <c r="M29" s="82"/>
      <c r="N29" s="73"/>
      <c r="O29" s="45"/>
      <c r="P29" s="82"/>
      <c r="Q29" s="73"/>
    </row>
    <row r="30" spans="1:17" hidden="1" x14ac:dyDescent="0.25">
      <c r="B30" s="37"/>
      <c r="C30" s="37"/>
      <c r="D30" s="39"/>
      <c r="E30" s="81"/>
      <c r="F30" s="76"/>
      <c r="G30" s="75"/>
      <c r="H30" s="73"/>
      <c r="I30" s="45"/>
      <c r="J30" s="45"/>
      <c r="K30" s="73"/>
      <c r="L30" s="45"/>
      <c r="M30" s="82"/>
      <c r="N30" s="73"/>
      <c r="O30" s="45"/>
      <c r="P30" s="82"/>
      <c r="Q30" s="73"/>
    </row>
    <row r="31" spans="1:17" hidden="1" x14ac:dyDescent="0.25">
      <c r="B31" s="37"/>
      <c r="C31" s="37"/>
      <c r="D31" s="39"/>
      <c r="E31" s="81"/>
      <c r="F31" s="76"/>
      <c r="G31" s="75"/>
      <c r="H31" s="73"/>
      <c r="I31" s="45"/>
      <c r="J31" s="45"/>
      <c r="K31" s="73"/>
      <c r="L31" s="45"/>
      <c r="M31" s="82"/>
      <c r="N31" s="73"/>
      <c r="O31" s="45"/>
      <c r="P31" s="82"/>
      <c r="Q31" s="73"/>
    </row>
    <row r="32" spans="1:17" hidden="1" x14ac:dyDescent="0.25">
      <c r="B32" s="37"/>
      <c r="C32" s="37"/>
      <c r="D32" s="39"/>
      <c r="E32" s="81"/>
      <c r="F32" s="76"/>
      <c r="G32" s="75"/>
      <c r="H32" s="73"/>
      <c r="I32" s="45"/>
      <c r="J32" s="45"/>
      <c r="K32" s="73"/>
      <c r="L32" s="45"/>
      <c r="M32" s="82"/>
      <c r="N32" s="73"/>
      <c r="O32" s="45"/>
      <c r="P32" s="82"/>
      <c r="Q32" s="73"/>
    </row>
    <row r="33" spans="2:17" hidden="1" x14ac:dyDescent="0.25">
      <c r="B33" s="37"/>
      <c r="C33" s="37"/>
      <c r="D33" s="39"/>
      <c r="E33" s="81"/>
      <c r="F33" s="76"/>
      <c r="G33" s="75"/>
      <c r="H33" s="73"/>
      <c r="I33" s="45"/>
      <c r="J33" s="45"/>
      <c r="K33" s="73"/>
      <c r="L33" s="45"/>
      <c r="M33" s="82"/>
      <c r="N33" s="73"/>
      <c r="O33" s="45"/>
      <c r="P33" s="82"/>
      <c r="Q33" s="73"/>
    </row>
    <row r="34" spans="2:17" hidden="1" x14ac:dyDescent="0.25">
      <c r="B34" s="37"/>
      <c r="C34" s="37"/>
      <c r="D34" s="39"/>
      <c r="E34" s="81"/>
      <c r="F34" s="76"/>
      <c r="G34" s="75"/>
      <c r="H34" s="73"/>
      <c r="I34" s="45"/>
      <c r="J34" s="45"/>
      <c r="K34" s="73"/>
      <c r="L34" s="45"/>
      <c r="M34" s="82"/>
      <c r="N34" s="73"/>
      <c r="O34" s="45"/>
      <c r="P34" s="82"/>
      <c r="Q34" s="73"/>
    </row>
    <row r="35" spans="2:17" hidden="1" x14ac:dyDescent="0.25">
      <c r="B35" s="37"/>
      <c r="C35" s="37"/>
      <c r="D35" s="39"/>
      <c r="E35" s="81"/>
      <c r="F35" s="76"/>
      <c r="G35" s="75"/>
      <c r="H35" s="73"/>
      <c r="I35" s="45"/>
      <c r="J35" s="45"/>
      <c r="K35" s="73"/>
      <c r="L35" s="45"/>
      <c r="M35" s="82"/>
      <c r="N35" s="73"/>
      <c r="O35" s="45"/>
      <c r="P35" s="82"/>
      <c r="Q35" s="73"/>
    </row>
    <row r="36" spans="2:17" hidden="1" x14ac:dyDescent="0.25">
      <c r="C36" s="37"/>
      <c r="D36" s="39"/>
      <c r="E36" s="81"/>
      <c r="F36" s="76"/>
      <c r="G36" s="75"/>
      <c r="H36" s="73"/>
      <c r="I36" s="45"/>
      <c r="J36" s="45"/>
      <c r="K36" s="73"/>
      <c r="L36" s="45"/>
      <c r="M36" s="82"/>
      <c r="N36" s="73"/>
      <c r="O36" s="45"/>
      <c r="P36" s="82"/>
      <c r="Q36" s="73"/>
    </row>
    <row r="37" spans="2:17" x14ac:dyDescent="0.25">
      <c r="C37" s="37"/>
      <c r="D37" s="39"/>
      <c r="E37" s="81"/>
      <c r="F37" s="76"/>
      <c r="G37" s="75"/>
      <c r="H37" s="73"/>
      <c r="I37" s="45"/>
      <c r="J37" s="45"/>
      <c r="K37" s="73"/>
      <c r="L37" s="45"/>
      <c r="M37" s="82"/>
      <c r="N37" s="73"/>
      <c r="O37" s="45"/>
      <c r="P37" s="82"/>
      <c r="Q37" s="73"/>
    </row>
    <row r="38" spans="2:17" x14ac:dyDescent="0.25">
      <c r="C38" s="37"/>
      <c r="D38" s="39"/>
      <c r="E38" s="81"/>
      <c r="F38" s="76"/>
      <c r="G38" s="75"/>
      <c r="H38" s="73"/>
      <c r="I38" s="45"/>
      <c r="J38" s="45"/>
      <c r="K38" s="73"/>
      <c r="L38" s="45"/>
      <c r="M38" s="82"/>
      <c r="N38" s="73"/>
      <c r="O38" s="45"/>
      <c r="P38" s="82"/>
      <c r="Q38" s="73"/>
    </row>
    <row r="39" spans="2:17" x14ac:dyDescent="0.25">
      <c r="C39" s="37"/>
      <c r="D39" s="39"/>
      <c r="E39" s="81"/>
      <c r="F39" s="76"/>
      <c r="G39" s="75"/>
      <c r="H39" s="73"/>
      <c r="I39" s="45"/>
      <c r="J39" s="45"/>
      <c r="K39" s="73"/>
      <c r="L39" s="45"/>
      <c r="M39" s="82"/>
      <c r="N39" s="73"/>
      <c r="O39" s="45"/>
      <c r="P39" s="82"/>
      <c r="Q39" s="73"/>
    </row>
    <row r="40" spans="2:17" x14ac:dyDescent="0.25">
      <c r="C40" s="37"/>
      <c r="D40" s="39"/>
      <c r="E40" s="81"/>
      <c r="F40" s="76"/>
      <c r="G40" s="75"/>
      <c r="H40" s="73"/>
      <c r="I40" s="45"/>
      <c r="J40" s="45"/>
      <c r="K40" s="73"/>
      <c r="L40" s="45"/>
      <c r="M40" s="82"/>
      <c r="N40" s="73"/>
      <c r="O40" s="45"/>
      <c r="P40" s="82"/>
      <c r="Q40" s="73"/>
    </row>
    <row r="41" spans="2:17" x14ac:dyDescent="0.25">
      <c r="C41" s="37"/>
      <c r="D41" s="39"/>
      <c r="E41" s="81"/>
      <c r="F41" s="76"/>
      <c r="G41" s="75"/>
      <c r="H41" s="73"/>
      <c r="I41" s="45"/>
      <c r="J41" s="45"/>
      <c r="K41" s="73"/>
      <c r="L41" s="45"/>
      <c r="M41" s="82"/>
      <c r="N41" s="73"/>
      <c r="O41" s="45"/>
      <c r="P41" s="82"/>
      <c r="Q41" s="73"/>
    </row>
    <row r="42" spans="2:17" x14ac:dyDescent="0.25">
      <c r="C42" s="37"/>
      <c r="D42" s="39"/>
      <c r="E42" s="81"/>
      <c r="F42" s="76"/>
      <c r="G42" s="75"/>
      <c r="H42" s="73"/>
      <c r="I42" s="45"/>
      <c r="J42" s="45"/>
      <c r="K42" s="73"/>
      <c r="L42" s="45"/>
      <c r="M42" s="82"/>
      <c r="N42" s="73"/>
      <c r="O42" s="45"/>
      <c r="P42" s="82"/>
      <c r="Q42" s="73"/>
    </row>
    <row r="43" spans="2:17" x14ac:dyDescent="0.25">
      <c r="C43" s="37"/>
      <c r="D43" s="39"/>
      <c r="E43" s="81"/>
      <c r="F43" s="76"/>
      <c r="G43" s="75"/>
      <c r="H43" s="73"/>
      <c r="I43" s="45"/>
      <c r="J43" s="45"/>
      <c r="K43" s="73"/>
      <c r="L43" s="45"/>
      <c r="M43" s="82"/>
      <c r="N43" s="73"/>
      <c r="O43" s="45"/>
      <c r="P43" s="82"/>
      <c r="Q43" s="73"/>
    </row>
    <row r="44" spans="2:17" x14ac:dyDescent="0.25">
      <c r="C44" s="37"/>
      <c r="D44" s="39"/>
      <c r="E44" s="81"/>
      <c r="F44" s="76"/>
      <c r="G44" s="75"/>
      <c r="H44" s="73"/>
      <c r="I44" s="45"/>
      <c r="J44" s="45"/>
      <c r="K44" s="73"/>
      <c r="L44" s="45"/>
      <c r="M44" s="82"/>
      <c r="N44" s="73"/>
      <c r="O44" s="45"/>
      <c r="P44" s="82"/>
      <c r="Q44" s="73"/>
    </row>
    <row r="45" spans="2:17" x14ac:dyDescent="0.25">
      <c r="C45" s="37"/>
      <c r="D45" s="39"/>
      <c r="E45" s="81"/>
      <c r="F45" s="76"/>
      <c r="G45" s="75"/>
      <c r="H45" s="73"/>
      <c r="I45" s="45"/>
      <c r="J45" s="45"/>
      <c r="K45" s="73"/>
      <c r="L45" s="45"/>
      <c r="M45" s="82"/>
      <c r="N45" s="73"/>
      <c r="O45" s="45"/>
      <c r="P45" s="82"/>
      <c r="Q45" s="73"/>
    </row>
    <row r="46" spans="2:17" x14ac:dyDescent="0.25">
      <c r="C46" s="37"/>
      <c r="D46" s="39"/>
      <c r="E46" s="81"/>
      <c r="F46" s="76"/>
      <c r="G46" s="75"/>
      <c r="H46" s="73"/>
      <c r="I46" s="45"/>
      <c r="J46" s="45"/>
      <c r="K46" s="73"/>
      <c r="L46" s="45"/>
      <c r="M46" s="82"/>
      <c r="N46" s="73"/>
      <c r="O46" s="45"/>
      <c r="P46" s="82"/>
      <c r="Q46" s="73"/>
    </row>
    <row r="47" spans="2:17" x14ac:dyDescent="0.25">
      <c r="C47" s="37"/>
      <c r="D47" s="39"/>
      <c r="E47" s="81"/>
      <c r="F47" s="76"/>
      <c r="G47" s="75"/>
      <c r="H47" s="73"/>
      <c r="I47" s="45"/>
      <c r="J47" s="45"/>
      <c r="K47" s="73"/>
      <c r="L47" s="45"/>
      <c r="M47" s="82"/>
      <c r="N47" s="73"/>
      <c r="O47" s="45"/>
      <c r="P47" s="82"/>
      <c r="Q47" s="73"/>
    </row>
    <row r="48" spans="2:17" x14ac:dyDescent="0.25">
      <c r="C48" s="37"/>
      <c r="D48" s="39"/>
      <c r="E48" s="81"/>
      <c r="F48" s="76"/>
      <c r="G48" s="75"/>
      <c r="H48" s="73"/>
      <c r="I48" s="45"/>
      <c r="J48" s="45"/>
      <c r="K48" s="73"/>
      <c r="L48" s="45"/>
      <c r="M48" s="82"/>
      <c r="N48" s="73"/>
      <c r="O48" s="45"/>
      <c r="P48" s="82"/>
      <c r="Q48" s="73"/>
    </row>
    <row r="49" spans="3:17" x14ac:dyDescent="0.25">
      <c r="C49" s="37"/>
      <c r="D49" s="39"/>
      <c r="E49" s="81"/>
      <c r="F49" s="76"/>
      <c r="G49" s="75"/>
      <c r="H49" s="73"/>
      <c r="I49" s="45"/>
      <c r="J49" s="45"/>
      <c r="K49" s="73"/>
      <c r="L49" s="45"/>
      <c r="M49" s="82"/>
      <c r="N49" s="73"/>
      <c r="O49" s="45"/>
      <c r="P49" s="82"/>
      <c r="Q49" s="73"/>
    </row>
    <row r="50" spans="3:17" x14ac:dyDescent="0.25">
      <c r="C50" s="37"/>
      <c r="D50" s="39"/>
      <c r="E50" s="81"/>
      <c r="F50" s="76"/>
      <c r="G50" s="75"/>
      <c r="H50" s="73"/>
      <c r="I50" s="45"/>
      <c r="J50" s="45"/>
      <c r="K50" s="73"/>
      <c r="L50" s="45"/>
      <c r="M50" s="82"/>
      <c r="N50" s="73"/>
      <c r="O50" s="45"/>
      <c r="P50" s="82"/>
      <c r="Q50" s="73"/>
    </row>
    <row r="51" spans="3:17" x14ac:dyDescent="0.25">
      <c r="C51" s="37"/>
      <c r="D51" s="39"/>
      <c r="E51" s="81"/>
      <c r="F51" s="76"/>
      <c r="G51" s="75"/>
      <c r="H51" s="73"/>
      <c r="I51" s="45"/>
      <c r="J51" s="45"/>
      <c r="K51" s="73"/>
      <c r="L51" s="45"/>
      <c r="M51" s="82"/>
      <c r="N51" s="73"/>
      <c r="O51" s="45"/>
      <c r="P51" s="82"/>
      <c r="Q51" s="73"/>
    </row>
    <row r="52" spans="3:17" x14ac:dyDescent="0.25">
      <c r="C52" s="37"/>
      <c r="D52" s="39"/>
      <c r="E52" s="81"/>
      <c r="F52" s="76"/>
      <c r="G52" s="75"/>
      <c r="H52" s="73"/>
      <c r="I52" s="45"/>
      <c r="J52" s="45"/>
      <c r="K52" s="73"/>
      <c r="L52" s="45"/>
      <c r="M52" s="82"/>
      <c r="N52" s="73"/>
      <c r="O52" s="45"/>
      <c r="P52" s="82"/>
      <c r="Q52" s="73"/>
    </row>
    <row r="53" spans="3:17" x14ac:dyDescent="0.25">
      <c r="C53" s="37"/>
      <c r="D53" s="39"/>
      <c r="E53" s="81"/>
      <c r="F53" s="76"/>
      <c r="G53" s="75"/>
      <c r="H53" s="73"/>
      <c r="I53" s="45"/>
      <c r="J53" s="45"/>
      <c r="K53" s="73"/>
      <c r="L53" s="45"/>
      <c r="M53" s="82"/>
      <c r="N53" s="73"/>
      <c r="O53" s="45"/>
      <c r="P53" s="82"/>
      <c r="Q53" s="73"/>
    </row>
    <row r="54" spans="3:17" x14ac:dyDescent="0.25">
      <c r="C54" s="37"/>
      <c r="D54" s="39"/>
      <c r="E54" s="81"/>
      <c r="F54" s="76"/>
      <c r="G54" s="75"/>
      <c r="H54" s="73"/>
      <c r="I54" s="45"/>
      <c r="J54" s="45"/>
      <c r="K54" s="73"/>
      <c r="L54" s="45"/>
      <c r="M54" s="82"/>
      <c r="N54" s="73"/>
      <c r="O54" s="45"/>
      <c r="P54" s="82"/>
      <c r="Q54" s="73"/>
    </row>
    <row r="55" spans="3:17" x14ac:dyDescent="0.25">
      <c r="C55" s="37"/>
      <c r="D55" s="39"/>
      <c r="E55" s="81"/>
      <c r="F55" s="76"/>
      <c r="G55" s="75"/>
      <c r="H55" s="73"/>
      <c r="I55" s="45"/>
      <c r="J55" s="45"/>
      <c r="K55" s="73"/>
      <c r="L55" s="45"/>
      <c r="M55" s="82"/>
      <c r="N55" s="73"/>
      <c r="O55" s="45"/>
      <c r="P55" s="82"/>
      <c r="Q55" s="73"/>
    </row>
    <row r="56" spans="3:17" x14ac:dyDescent="0.25">
      <c r="C56" s="37"/>
      <c r="D56" s="39"/>
      <c r="E56" s="81"/>
      <c r="F56" s="76"/>
      <c r="G56" s="75"/>
      <c r="H56" s="73"/>
      <c r="I56" s="45"/>
      <c r="J56" s="45"/>
      <c r="K56" s="73"/>
      <c r="L56" s="45"/>
      <c r="M56" s="82"/>
      <c r="N56" s="73"/>
      <c r="O56" s="45"/>
      <c r="P56" s="82"/>
      <c r="Q56" s="73"/>
    </row>
    <row r="57" spans="3:17" x14ac:dyDescent="0.25">
      <c r="C57" s="37"/>
      <c r="D57" s="39"/>
      <c r="E57" s="81"/>
      <c r="F57" s="76"/>
      <c r="G57" s="75"/>
      <c r="H57" s="73"/>
      <c r="I57" s="45"/>
      <c r="J57" s="45"/>
      <c r="K57" s="73"/>
      <c r="L57" s="45"/>
      <c r="M57" s="82"/>
      <c r="N57" s="73"/>
      <c r="O57" s="45"/>
      <c r="P57" s="82"/>
      <c r="Q57" s="73"/>
    </row>
    <row r="58" spans="3:17" x14ac:dyDescent="0.25">
      <c r="C58" s="37"/>
      <c r="D58" s="39"/>
      <c r="E58" s="81"/>
      <c r="F58" s="76"/>
      <c r="G58" s="75"/>
      <c r="H58" s="73"/>
      <c r="I58" s="45"/>
      <c r="J58" s="45"/>
      <c r="K58" s="73"/>
      <c r="L58" s="45"/>
      <c r="M58" s="82"/>
      <c r="N58" s="73"/>
      <c r="O58" s="45"/>
      <c r="P58" s="82"/>
      <c r="Q58" s="73"/>
    </row>
    <row r="59" spans="3:17" x14ac:dyDescent="0.25">
      <c r="C59" s="37"/>
      <c r="D59" s="39"/>
      <c r="E59" s="81"/>
      <c r="F59" s="76"/>
      <c r="G59" s="75"/>
      <c r="H59" s="73"/>
      <c r="I59" s="45"/>
      <c r="J59" s="45"/>
      <c r="K59" s="73"/>
      <c r="L59" s="45"/>
      <c r="M59" s="82"/>
      <c r="N59" s="73"/>
      <c r="O59" s="45"/>
      <c r="P59" s="82"/>
      <c r="Q59" s="73"/>
    </row>
    <row r="60" spans="3:17" x14ac:dyDescent="0.25">
      <c r="C60" s="37"/>
      <c r="D60" s="39"/>
      <c r="E60" s="81"/>
      <c r="F60" s="76"/>
      <c r="G60" s="75"/>
      <c r="H60" s="73"/>
      <c r="I60" s="45"/>
      <c r="J60" s="45"/>
      <c r="K60" s="73"/>
      <c r="L60" s="45"/>
      <c r="M60" s="82"/>
      <c r="N60" s="73"/>
      <c r="O60" s="45"/>
      <c r="P60" s="82"/>
      <c r="Q60" s="73"/>
    </row>
  </sheetData>
  <autoFilter ref="A1:Q36" xr:uid="{056A9521-C7FF-4ED4-B836-342422CEFB3C}">
    <filterColumn colId="1">
      <filters>
        <filter val="Y"/>
      </filters>
    </filterColumn>
  </autoFilter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99"/>
  </sheetPr>
  <dimension ref="A1:AMN186"/>
  <sheetViews>
    <sheetView workbookViewId="0">
      <selection activeCell="D7" sqref="D7"/>
    </sheetView>
    <sheetView workbookViewId="1"/>
  </sheetViews>
  <sheetFormatPr baseColWidth="10" defaultColWidth="11.5703125" defaultRowHeight="15" x14ac:dyDescent="0.25"/>
  <cols>
    <col min="1" max="3" width="11.5703125" style="25"/>
    <col min="4" max="4" width="13.140625" style="25" bestFit="1" customWidth="1"/>
    <col min="5" max="5" width="10.140625" style="25" customWidth="1"/>
    <col min="6" max="6" width="13.5703125" style="25" customWidth="1"/>
    <col min="7" max="7" width="16.5703125" style="25" customWidth="1"/>
    <col min="8" max="8" width="18.85546875" style="25" customWidth="1"/>
    <col min="9" max="9" width="12.85546875" style="25" customWidth="1"/>
    <col min="10" max="11" width="11.5703125" style="25"/>
    <col min="12" max="12" width="20.5703125" style="25" bestFit="1" customWidth="1"/>
    <col min="13" max="13" width="14" style="25" customWidth="1"/>
    <col min="14" max="15" width="21" style="26" customWidth="1"/>
    <col min="16" max="16" width="9.7109375" style="25" customWidth="1"/>
    <col min="17" max="17" width="8.42578125" style="28" customWidth="1"/>
    <col min="18" max="18" width="7.85546875" style="25" customWidth="1"/>
    <col min="19" max="19" width="14.5703125" style="25" customWidth="1"/>
    <col min="20" max="20" width="37.5703125" style="25" bestFit="1" customWidth="1"/>
    <col min="21" max="21" width="8.140625" style="25" customWidth="1"/>
    <col min="22" max="22" width="7.5703125" style="25" customWidth="1"/>
    <col min="23" max="24" width="8.140625" style="25" customWidth="1"/>
    <col min="25" max="25" width="11" style="29" customWidth="1"/>
    <col min="26" max="26" width="4.85546875" style="25" customWidth="1"/>
    <col min="27" max="34" width="11.5703125" style="25"/>
    <col min="35" max="35" width="14.140625" style="29" customWidth="1"/>
    <col min="36" max="1028" width="11.5703125" style="25"/>
    <col min="1029" max="16384" width="11.5703125" style="31"/>
  </cols>
  <sheetData>
    <row r="1" spans="1:40" s="24" customFormat="1" ht="12.75" x14ac:dyDescent="0.2">
      <c r="A1" s="14" t="s">
        <v>7</v>
      </c>
      <c r="B1" s="14" t="s">
        <v>8</v>
      </c>
      <c r="C1" s="14" t="s">
        <v>9</v>
      </c>
      <c r="D1" s="14" t="s">
        <v>318</v>
      </c>
      <c r="E1" s="16" t="s">
        <v>15</v>
      </c>
      <c r="F1" s="16" t="s">
        <v>16</v>
      </c>
      <c r="G1" s="16" t="s">
        <v>12</v>
      </c>
      <c r="H1" s="16" t="s">
        <v>17</v>
      </c>
      <c r="I1" s="15" t="s">
        <v>10</v>
      </c>
      <c r="J1" s="15" t="s">
        <v>11</v>
      </c>
      <c r="K1" s="15" t="s">
        <v>12</v>
      </c>
      <c r="L1" s="15" t="s">
        <v>13</v>
      </c>
      <c r="M1" s="15" t="s">
        <v>14</v>
      </c>
      <c r="N1" s="17" t="s">
        <v>315</v>
      </c>
      <c r="O1" s="17" t="s">
        <v>57</v>
      </c>
      <c r="P1" s="14" t="s">
        <v>18</v>
      </c>
      <c r="Q1" s="18" t="s">
        <v>19</v>
      </c>
      <c r="R1" s="14" t="s">
        <v>20</v>
      </c>
      <c r="S1" s="19" t="s">
        <v>462</v>
      </c>
      <c r="T1" s="71" t="s">
        <v>310</v>
      </c>
      <c r="U1" s="14" t="s">
        <v>21</v>
      </c>
      <c r="V1" s="14" t="s">
        <v>3</v>
      </c>
      <c r="W1" s="20" t="s">
        <v>22</v>
      </c>
      <c r="X1" s="14" t="s">
        <v>23</v>
      </c>
      <c r="Y1" s="21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3" t="s">
        <v>34</v>
      </c>
      <c r="AJ1" s="22" t="s">
        <v>35</v>
      </c>
      <c r="AK1" s="22" t="s">
        <v>36</v>
      </c>
      <c r="AL1" s="22" t="s">
        <v>37</v>
      </c>
      <c r="AM1" s="22" t="s">
        <v>58</v>
      </c>
      <c r="AN1" s="22" t="s">
        <v>5</v>
      </c>
    </row>
    <row r="2" spans="1:40" x14ac:dyDescent="0.25">
      <c r="A2" s="25" t="s">
        <v>59</v>
      </c>
      <c r="B2" s="25">
        <v>2019</v>
      </c>
      <c r="C2" s="25" t="s">
        <v>38</v>
      </c>
      <c r="D2" s="25" t="s">
        <v>701</v>
      </c>
      <c r="E2" s="25" t="s">
        <v>39</v>
      </c>
      <c r="F2" s="25" t="s">
        <v>309</v>
      </c>
      <c r="G2" s="25" t="s">
        <v>64</v>
      </c>
      <c r="H2" s="25" t="s">
        <v>64</v>
      </c>
      <c r="I2" s="25" t="s">
        <v>60</v>
      </c>
      <c r="J2" s="25" t="s">
        <v>40</v>
      </c>
      <c r="K2" s="25" t="s">
        <v>62</v>
      </c>
      <c r="L2" s="25" t="s">
        <v>62</v>
      </c>
      <c r="M2" s="25" t="s">
        <v>41</v>
      </c>
      <c r="N2" s="26" t="str">
        <f t="shared" ref="N2:N33" si="0">CONCATENATE(E2,"X",I2)</f>
        <v>elegansXgraellsii</v>
      </c>
      <c r="O2" s="26" t="str">
        <f>N2</f>
        <v>elegansXgraellsii</v>
      </c>
      <c r="P2" s="27">
        <v>43629</v>
      </c>
      <c r="Q2" s="28" t="s">
        <v>65</v>
      </c>
      <c r="R2" s="25" t="s">
        <v>66</v>
      </c>
      <c r="S2" s="25" t="str">
        <f>CONCATENATE(R2,"X",Q2)</f>
        <v>B.1XA.12</v>
      </c>
      <c r="T2" s="25" t="str">
        <f t="shared" ref="T2:T33" si="1">_xlfn.CONCAT(D2,"-",O2,"-",H2,"X",L2)</f>
        <v>Heterospecifics-elegansXgraellsii-LaxeXMontalvo</v>
      </c>
      <c r="U2" s="25">
        <v>2</v>
      </c>
      <c r="V2" s="25">
        <v>1</v>
      </c>
      <c r="W2" s="25">
        <v>1</v>
      </c>
      <c r="X2" s="25">
        <v>1</v>
      </c>
      <c r="Y2" s="29" t="s">
        <v>6</v>
      </c>
      <c r="Z2" s="25" t="str">
        <f>IF(X2=1,"Y","N")</f>
        <v>Y</v>
      </c>
      <c r="AA2" s="25">
        <v>3</v>
      </c>
      <c r="AB2" s="25">
        <v>3</v>
      </c>
      <c r="AC2" s="25">
        <v>343</v>
      </c>
      <c r="AD2" s="25">
        <v>5</v>
      </c>
      <c r="AE2" s="25">
        <v>266</v>
      </c>
      <c r="AF2" s="25">
        <v>12</v>
      </c>
      <c r="AG2" s="25">
        <v>20</v>
      </c>
      <c r="AH2" s="25">
        <v>0</v>
      </c>
      <c r="AI2" s="29" t="s">
        <v>6</v>
      </c>
      <c r="AJ2" s="25">
        <f>AC2+AE2+AG2</f>
        <v>629</v>
      </c>
      <c r="AK2" s="25">
        <f>AD2+AF2+AH2</f>
        <v>17</v>
      </c>
      <c r="AL2" s="25">
        <f>AJ2+AK2</f>
        <v>646</v>
      </c>
      <c r="AM2" s="25">
        <f>AL2/AA2</f>
        <v>215.33333333333334</v>
      </c>
      <c r="AN2" s="25">
        <f>AJ2/AL2</f>
        <v>0.97368421052631582</v>
      </c>
    </row>
    <row r="3" spans="1:40" x14ac:dyDescent="0.25">
      <c r="A3" s="25" t="s">
        <v>59</v>
      </c>
      <c r="B3" s="25">
        <v>2019</v>
      </c>
      <c r="C3" s="25" t="s">
        <v>38</v>
      </c>
      <c r="D3" s="25" t="s">
        <v>700</v>
      </c>
      <c r="E3" s="25" t="s">
        <v>60</v>
      </c>
      <c r="F3" s="25" t="s">
        <v>40</v>
      </c>
      <c r="G3" s="25" t="s">
        <v>62</v>
      </c>
      <c r="H3" s="25" t="s">
        <v>62</v>
      </c>
      <c r="I3" s="25" t="s">
        <v>60</v>
      </c>
      <c r="J3" s="25" t="s">
        <v>40</v>
      </c>
      <c r="K3" s="25" t="s">
        <v>62</v>
      </c>
      <c r="L3" s="25" t="s">
        <v>62</v>
      </c>
      <c r="M3" s="25" t="s">
        <v>43</v>
      </c>
      <c r="N3" s="26" t="str">
        <f t="shared" si="0"/>
        <v>graellsiiXgraellsii</v>
      </c>
      <c r="O3" s="26" t="str">
        <f t="shared" ref="O3:O57" si="2">N3</f>
        <v>graellsiiXgraellsii</v>
      </c>
      <c r="P3" s="27">
        <v>43629</v>
      </c>
      <c r="Q3" s="28" t="s">
        <v>67</v>
      </c>
      <c r="R3" s="25" t="s">
        <v>68</v>
      </c>
      <c r="S3" s="25" t="str">
        <f t="shared" ref="S3:S66" si="3">CONCATENATE(R3,"X",Q3)</f>
        <v>A.20XA.13</v>
      </c>
      <c r="T3" s="25" t="str">
        <f t="shared" si="1"/>
        <v>Conspecifics-graellsiiXgraellsii-MontalvoXMontalvo</v>
      </c>
      <c r="U3" s="25">
        <v>1</v>
      </c>
      <c r="V3" s="25">
        <v>1</v>
      </c>
      <c r="W3" s="25">
        <v>1</v>
      </c>
      <c r="X3" s="25">
        <v>1</v>
      </c>
      <c r="Y3" s="29" t="s">
        <v>6</v>
      </c>
      <c r="Z3" s="25" t="str">
        <f t="shared" ref="Z3:Z38" si="4">IF(X3=1,"Y","N")</f>
        <v>Y</v>
      </c>
      <c r="AA3" s="25">
        <v>3</v>
      </c>
      <c r="AB3" s="25">
        <v>3</v>
      </c>
      <c r="AC3" s="25">
        <v>0</v>
      </c>
      <c r="AD3" s="25">
        <v>19</v>
      </c>
      <c r="AE3" s="25">
        <v>0</v>
      </c>
      <c r="AF3" s="25">
        <v>9</v>
      </c>
      <c r="AG3" s="25">
        <v>0</v>
      </c>
      <c r="AH3" s="25">
        <v>5</v>
      </c>
      <c r="AI3" s="29" t="s">
        <v>6</v>
      </c>
      <c r="AJ3" s="25">
        <f t="shared" ref="AJ3:AK40" si="5">AC3+AE3+AG3</f>
        <v>0</v>
      </c>
      <c r="AK3" s="25">
        <f t="shared" si="5"/>
        <v>33</v>
      </c>
      <c r="AL3" s="25">
        <f t="shared" ref="AL3:AL55" si="6">AJ3+AK3</f>
        <v>33</v>
      </c>
      <c r="AM3" s="25">
        <f t="shared" ref="AM3:AM55" si="7">AL3/AA3</f>
        <v>11</v>
      </c>
      <c r="AN3" s="25">
        <f t="shared" ref="AN3:AN55" si="8">AJ3/AL3</f>
        <v>0</v>
      </c>
    </row>
    <row r="4" spans="1:40" x14ac:dyDescent="0.25">
      <c r="A4" s="25" t="s">
        <v>59</v>
      </c>
      <c r="B4" s="25">
        <v>2019</v>
      </c>
      <c r="C4" s="25" t="s">
        <v>38</v>
      </c>
      <c r="D4" s="25" t="s">
        <v>701</v>
      </c>
      <c r="E4" s="25" t="s">
        <v>39</v>
      </c>
      <c r="F4" s="25" t="s">
        <v>309</v>
      </c>
      <c r="G4" s="25" t="s">
        <v>64</v>
      </c>
      <c r="H4" s="25" t="s">
        <v>64</v>
      </c>
      <c r="I4" s="25" t="s">
        <v>60</v>
      </c>
      <c r="J4" s="25" t="s">
        <v>40</v>
      </c>
      <c r="K4" s="25" t="s">
        <v>62</v>
      </c>
      <c r="L4" s="25" t="s">
        <v>62</v>
      </c>
      <c r="M4" s="25" t="s">
        <v>41</v>
      </c>
      <c r="N4" s="26" t="str">
        <f t="shared" si="0"/>
        <v>elegansXgraellsii</v>
      </c>
      <c r="O4" s="26" t="str">
        <f t="shared" si="2"/>
        <v>elegansXgraellsii</v>
      </c>
      <c r="P4" s="27">
        <v>43629</v>
      </c>
      <c r="Q4" s="28" t="s">
        <v>69</v>
      </c>
      <c r="R4" s="25" t="s">
        <v>66</v>
      </c>
      <c r="S4" s="25" t="str">
        <f t="shared" si="3"/>
        <v>B.1XA.14</v>
      </c>
      <c r="T4" s="25" t="str">
        <f t="shared" si="1"/>
        <v>Heterospecifics-elegansXgraellsii-LaxeXMontalvo</v>
      </c>
      <c r="U4" s="25">
        <v>2</v>
      </c>
      <c r="V4" s="25">
        <v>0</v>
      </c>
      <c r="W4" s="25">
        <v>0</v>
      </c>
      <c r="X4" s="25">
        <v>0</v>
      </c>
      <c r="Y4" s="29" t="s">
        <v>6</v>
      </c>
      <c r="Z4" s="25" t="str">
        <f t="shared" si="4"/>
        <v>N</v>
      </c>
      <c r="AA4" s="25" t="str">
        <f t="shared" ref="AA4:AH7" si="9">IF($Z4="N","NA","")</f>
        <v>NA</v>
      </c>
      <c r="AB4" s="25" t="str">
        <f t="shared" si="9"/>
        <v>NA</v>
      </c>
      <c r="AC4" s="25" t="str">
        <f t="shared" si="9"/>
        <v>NA</v>
      </c>
      <c r="AD4" s="25" t="str">
        <f t="shared" si="9"/>
        <v>NA</v>
      </c>
      <c r="AE4" s="25" t="str">
        <f t="shared" si="9"/>
        <v>NA</v>
      </c>
      <c r="AF4" s="25" t="str">
        <f t="shared" si="9"/>
        <v>NA</v>
      </c>
      <c r="AG4" s="25" t="str">
        <f t="shared" si="9"/>
        <v>NA</v>
      </c>
      <c r="AH4" s="25" t="str">
        <f t="shared" si="9"/>
        <v>NA</v>
      </c>
      <c r="AI4" s="29" t="s">
        <v>6</v>
      </c>
      <c r="AJ4" s="25" t="s">
        <v>6</v>
      </c>
      <c r="AK4" s="25" t="s">
        <v>6</v>
      </c>
      <c r="AL4" s="25" t="s">
        <v>6</v>
      </c>
      <c r="AM4" s="25" t="s">
        <v>6</v>
      </c>
      <c r="AN4" s="25" t="s">
        <v>6</v>
      </c>
    </row>
    <row r="5" spans="1:40" x14ac:dyDescent="0.25">
      <c r="A5" s="25" t="s">
        <v>59</v>
      </c>
      <c r="B5" s="25">
        <v>2019</v>
      </c>
      <c r="C5" s="25" t="s">
        <v>38</v>
      </c>
      <c r="D5" s="25" t="s">
        <v>701</v>
      </c>
      <c r="E5" s="25" t="s">
        <v>39</v>
      </c>
      <c r="F5" s="25" t="s">
        <v>309</v>
      </c>
      <c r="G5" s="25" t="s">
        <v>64</v>
      </c>
      <c r="H5" s="25" t="s">
        <v>64</v>
      </c>
      <c r="I5" s="25" t="s">
        <v>60</v>
      </c>
      <c r="J5" s="25" t="s">
        <v>40</v>
      </c>
      <c r="K5" s="25" t="s">
        <v>62</v>
      </c>
      <c r="L5" s="25" t="s">
        <v>62</v>
      </c>
      <c r="M5" s="25" t="s">
        <v>41</v>
      </c>
      <c r="N5" s="26" t="str">
        <f t="shared" si="0"/>
        <v>elegansXgraellsii</v>
      </c>
      <c r="O5" s="26" t="str">
        <f t="shared" si="2"/>
        <v>elegansXgraellsii</v>
      </c>
      <c r="P5" s="27">
        <v>43629</v>
      </c>
      <c r="Q5" s="28" t="s">
        <v>70</v>
      </c>
      <c r="R5" s="25" t="s">
        <v>66</v>
      </c>
      <c r="S5" s="25" t="str">
        <f t="shared" si="3"/>
        <v>B.1XA.1</v>
      </c>
      <c r="T5" s="25" t="str">
        <f t="shared" si="1"/>
        <v>Heterospecifics-elegansXgraellsii-LaxeXMontalvo</v>
      </c>
      <c r="U5" s="25">
        <v>1</v>
      </c>
      <c r="V5" s="25">
        <v>1</v>
      </c>
      <c r="W5" s="25">
        <v>0</v>
      </c>
      <c r="X5" s="25">
        <v>0</v>
      </c>
      <c r="Y5" s="29" t="s">
        <v>6</v>
      </c>
      <c r="Z5" s="25" t="str">
        <f t="shared" si="4"/>
        <v>N</v>
      </c>
      <c r="AA5" s="25" t="str">
        <f t="shared" si="9"/>
        <v>NA</v>
      </c>
      <c r="AB5" s="25" t="str">
        <f t="shared" si="9"/>
        <v>NA</v>
      </c>
      <c r="AC5" s="25" t="str">
        <f t="shared" si="9"/>
        <v>NA</v>
      </c>
      <c r="AD5" s="25" t="str">
        <f t="shared" si="9"/>
        <v>NA</v>
      </c>
      <c r="AE5" s="25" t="str">
        <f t="shared" si="9"/>
        <v>NA</v>
      </c>
      <c r="AF5" s="25" t="str">
        <f t="shared" si="9"/>
        <v>NA</v>
      </c>
      <c r="AG5" s="25" t="str">
        <f t="shared" si="9"/>
        <v>NA</v>
      </c>
      <c r="AH5" s="25" t="str">
        <f t="shared" si="9"/>
        <v>NA</v>
      </c>
      <c r="AI5" s="29" t="s">
        <v>6</v>
      </c>
      <c r="AJ5" s="25" t="s">
        <v>6</v>
      </c>
      <c r="AK5" s="25" t="s">
        <v>6</v>
      </c>
      <c r="AL5" s="25" t="s">
        <v>6</v>
      </c>
      <c r="AM5" s="25" t="s">
        <v>6</v>
      </c>
      <c r="AN5" s="25" t="s">
        <v>6</v>
      </c>
    </row>
    <row r="6" spans="1:40" x14ac:dyDescent="0.25">
      <c r="A6" s="25" t="s">
        <v>59</v>
      </c>
      <c r="B6" s="25">
        <v>2019</v>
      </c>
      <c r="C6" s="25" t="s">
        <v>38</v>
      </c>
      <c r="D6" s="25" t="s">
        <v>701</v>
      </c>
      <c r="E6" s="25" t="s">
        <v>39</v>
      </c>
      <c r="F6" s="25" t="s">
        <v>309</v>
      </c>
      <c r="G6" s="25" t="s">
        <v>64</v>
      </c>
      <c r="H6" s="25" t="s">
        <v>64</v>
      </c>
      <c r="I6" s="25" t="s">
        <v>60</v>
      </c>
      <c r="J6" s="25" t="s">
        <v>40</v>
      </c>
      <c r="K6" s="25" t="s">
        <v>62</v>
      </c>
      <c r="L6" s="25" t="s">
        <v>62</v>
      </c>
      <c r="M6" s="25" t="s">
        <v>41</v>
      </c>
      <c r="N6" s="26" t="str">
        <f t="shared" si="0"/>
        <v>elegansXgraellsii</v>
      </c>
      <c r="O6" s="26" t="str">
        <f t="shared" si="2"/>
        <v>elegansXgraellsii</v>
      </c>
      <c r="P6" s="27">
        <v>43629</v>
      </c>
      <c r="Q6" s="28" t="s">
        <v>70</v>
      </c>
      <c r="R6" s="25" t="s">
        <v>71</v>
      </c>
      <c r="S6" s="25" t="str">
        <f t="shared" si="3"/>
        <v>B.2XA.1</v>
      </c>
      <c r="T6" s="25" t="str">
        <f t="shared" si="1"/>
        <v>Heterospecifics-elegansXgraellsii-LaxeXMontalvo</v>
      </c>
      <c r="U6" s="25">
        <v>1</v>
      </c>
      <c r="V6" s="25">
        <v>1</v>
      </c>
      <c r="W6" s="25">
        <v>0</v>
      </c>
      <c r="X6" s="25">
        <v>0</v>
      </c>
      <c r="Y6" s="29" t="s">
        <v>6</v>
      </c>
      <c r="Z6" s="25" t="str">
        <f t="shared" si="4"/>
        <v>N</v>
      </c>
      <c r="AA6" s="25" t="str">
        <f t="shared" si="9"/>
        <v>NA</v>
      </c>
      <c r="AB6" s="25" t="str">
        <f t="shared" si="9"/>
        <v>NA</v>
      </c>
      <c r="AC6" s="25" t="str">
        <f t="shared" si="9"/>
        <v>NA</v>
      </c>
      <c r="AD6" s="25" t="str">
        <f t="shared" si="9"/>
        <v>NA</v>
      </c>
      <c r="AE6" s="25" t="str">
        <f t="shared" si="9"/>
        <v>NA</v>
      </c>
      <c r="AF6" s="25" t="str">
        <f t="shared" si="9"/>
        <v>NA</v>
      </c>
      <c r="AG6" s="25" t="str">
        <f t="shared" si="9"/>
        <v>NA</v>
      </c>
      <c r="AH6" s="25" t="str">
        <f t="shared" si="9"/>
        <v>NA</v>
      </c>
      <c r="AI6" s="29" t="s">
        <v>6</v>
      </c>
      <c r="AJ6" s="25" t="s">
        <v>6</v>
      </c>
      <c r="AK6" s="25" t="s">
        <v>6</v>
      </c>
      <c r="AL6" s="25" t="s">
        <v>6</v>
      </c>
      <c r="AM6" s="25" t="s">
        <v>6</v>
      </c>
      <c r="AN6" s="25" t="s">
        <v>6</v>
      </c>
    </row>
    <row r="7" spans="1:40" x14ac:dyDescent="0.25">
      <c r="A7" s="25" t="s">
        <v>59</v>
      </c>
      <c r="B7" s="25">
        <v>2019</v>
      </c>
      <c r="C7" s="25" t="s">
        <v>38</v>
      </c>
      <c r="D7" s="25" t="s">
        <v>701</v>
      </c>
      <c r="E7" s="25" t="s">
        <v>39</v>
      </c>
      <c r="F7" s="25" t="s">
        <v>309</v>
      </c>
      <c r="G7" s="25" t="s">
        <v>64</v>
      </c>
      <c r="H7" s="25" t="s">
        <v>64</v>
      </c>
      <c r="I7" s="25" t="s">
        <v>60</v>
      </c>
      <c r="J7" s="25" t="s">
        <v>40</v>
      </c>
      <c r="K7" s="25" t="s">
        <v>62</v>
      </c>
      <c r="L7" s="25" t="s">
        <v>62</v>
      </c>
      <c r="M7" s="25" t="s">
        <v>43</v>
      </c>
      <c r="N7" s="26" t="str">
        <f t="shared" si="0"/>
        <v>elegansXgraellsii</v>
      </c>
      <c r="O7" s="26" t="str">
        <f t="shared" si="2"/>
        <v>elegansXgraellsii</v>
      </c>
      <c r="P7" s="27">
        <v>43629</v>
      </c>
      <c r="Q7" s="28" t="s">
        <v>72</v>
      </c>
      <c r="R7" s="25" t="s">
        <v>66</v>
      </c>
      <c r="S7" s="25" t="str">
        <f t="shared" si="3"/>
        <v>B.1XA.2</v>
      </c>
      <c r="T7" s="25" t="str">
        <f t="shared" si="1"/>
        <v>Heterospecifics-elegansXgraellsii-LaxeXMontalvo</v>
      </c>
      <c r="U7" s="25">
        <v>4</v>
      </c>
      <c r="V7" s="25">
        <v>3</v>
      </c>
      <c r="W7" s="25">
        <v>0</v>
      </c>
      <c r="X7" s="25">
        <v>0</v>
      </c>
      <c r="Y7" s="29" t="s">
        <v>6</v>
      </c>
      <c r="Z7" s="25" t="str">
        <f t="shared" si="4"/>
        <v>N</v>
      </c>
      <c r="AA7" s="25" t="str">
        <f t="shared" si="9"/>
        <v>NA</v>
      </c>
      <c r="AB7" s="25" t="str">
        <f t="shared" si="9"/>
        <v>NA</v>
      </c>
      <c r="AC7" s="25" t="str">
        <f t="shared" si="9"/>
        <v>NA</v>
      </c>
      <c r="AD7" s="25" t="str">
        <f t="shared" si="9"/>
        <v>NA</v>
      </c>
      <c r="AE7" s="25" t="str">
        <f t="shared" si="9"/>
        <v>NA</v>
      </c>
      <c r="AF7" s="25" t="str">
        <f t="shared" si="9"/>
        <v>NA</v>
      </c>
      <c r="AG7" s="25" t="str">
        <f t="shared" si="9"/>
        <v>NA</v>
      </c>
      <c r="AH7" s="25" t="str">
        <f t="shared" si="9"/>
        <v>NA</v>
      </c>
      <c r="AI7" s="29" t="s">
        <v>6</v>
      </c>
      <c r="AJ7" s="25" t="s">
        <v>6</v>
      </c>
      <c r="AK7" s="25" t="s">
        <v>6</v>
      </c>
      <c r="AL7" s="25" t="s">
        <v>6</v>
      </c>
      <c r="AM7" s="25" t="s">
        <v>6</v>
      </c>
      <c r="AN7" s="25" t="s">
        <v>6</v>
      </c>
    </row>
    <row r="8" spans="1:40" x14ac:dyDescent="0.25">
      <c r="A8" s="25" t="s">
        <v>59</v>
      </c>
      <c r="B8" s="25">
        <v>2019</v>
      </c>
      <c r="C8" s="25" t="s">
        <v>38</v>
      </c>
      <c r="D8" s="25" t="s">
        <v>701</v>
      </c>
      <c r="E8" s="25" t="s">
        <v>39</v>
      </c>
      <c r="F8" s="25" t="s">
        <v>309</v>
      </c>
      <c r="G8" s="25" t="s">
        <v>64</v>
      </c>
      <c r="H8" s="25" t="s">
        <v>64</v>
      </c>
      <c r="I8" s="25" t="s">
        <v>60</v>
      </c>
      <c r="J8" s="25" t="s">
        <v>40</v>
      </c>
      <c r="K8" s="25" t="s">
        <v>62</v>
      </c>
      <c r="L8" s="25" t="s">
        <v>62</v>
      </c>
      <c r="M8" s="25" t="s">
        <v>43</v>
      </c>
      <c r="N8" s="26" t="str">
        <f t="shared" si="0"/>
        <v>elegansXgraellsii</v>
      </c>
      <c r="O8" s="26" t="str">
        <f t="shared" si="2"/>
        <v>elegansXgraellsii</v>
      </c>
      <c r="P8" s="27">
        <v>43629</v>
      </c>
      <c r="Q8" s="28" t="s">
        <v>72</v>
      </c>
      <c r="R8" s="25" t="s">
        <v>73</v>
      </c>
      <c r="S8" s="25" t="str">
        <f t="shared" si="3"/>
        <v>B.3XA.2</v>
      </c>
      <c r="T8" s="25" t="str">
        <f t="shared" si="1"/>
        <v>Heterospecifics-elegansXgraellsii-LaxeXMontalvo</v>
      </c>
      <c r="U8" s="25">
        <v>1</v>
      </c>
      <c r="V8" s="25">
        <v>1</v>
      </c>
      <c r="W8" s="25">
        <v>1</v>
      </c>
      <c r="X8" s="25">
        <v>1</v>
      </c>
      <c r="Y8" s="29" t="s">
        <v>6</v>
      </c>
      <c r="Z8" s="25" t="s">
        <v>47</v>
      </c>
      <c r="AA8" s="25">
        <v>0</v>
      </c>
      <c r="AB8" s="25" t="str">
        <f t="shared" ref="AB8:AH8" si="10">IF($AA8=0,"NA","")</f>
        <v>NA</v>
      </c>
      <c r="AC8" s="25" t="str">
        <f t="shared" si="10"/>
        <v>NA</v>
      </c>
      <c r="AD8" s="25" t="str">
        <f t="shared" si="10"/>
        <v>NA</v>
      </c>
      <c r="AE8" s="25" t="str">
        <f t="shared" si="10"/>
        <v>NA</v>
      </c>
      <c r="AF8" s="25" t="str">
        <f t="shared" si="10"/>
        <v>NA</v>
      </c>
      <c r="AG8" s="25" t="str">
        <f t="shared" si="10"/>
        <v>NA</v>
      </c>
      <c r="AH8" s="25" t="str">
        <f t="shared" si="10"/>
        <v>NA</v>
      </c>
      <c r="AI8" s="29" t="s">
        <v>6</v>
      </c>
      <c r="AJ8" s="25" t="s">
        <v>6</v>
      </c>
      <c r="AK8" s="25" t="s">
        <v>6</v>
      </c>
      <c r="AL8" s="25" t="s">
        <v>6</v>
      </c>
      <c r="AM8" s="25" t="s">
        <v>6</v>
      </c>
      <c r="AN8" s="25" t="s">
        <v>6</v>
      </c>
    </row>
    <row r="9" spans="1:40" x14ac:dyDescent="0.25">
      <c r="A9" s="25" t="s">
        <v>59</v>
      </c>
      <c r="B9" s="25">
        <v>2019</v>
      </c>
      <c r="C9" s="25" t="s">
        <v>38</v>
      </c>
      <c r="D9" s="25" t="s">
        <v>701</v>
      </c>
      <c r="E9" s="25" t="s">
        <v>39</v>
      </c>
      <c r="F9" s="25" t="s">
        <v>309</v>
      </c>
      <c r="G9" s="25" t="s">
        <v>64</v>
      </c>
      <c r="H9" s="25" t="s">
        <v>64</v>
      </c>
      <c r="I9" s="25" t="s">
        <v>60</v>
      </c>
      <c r="J9" s="25" t="s">
        <v>40</v>
      </c>
      <c r="K9" s="25" t="s">
        <v>62</v>
      </c>
      <c r="L9" s="25" t="s">
        <v>62</v>
      </c>
      <c r="M9" s="25" t="s">
        <v>43</v>
      </c>
      <c r="N9" s="26" t="str">
        <f t="shared" si="0"/>
        <v>elegansXgraellsii</v>
      </c>
      <c r="O9" s="26" t="str">
        <f t="shared" si="2"/>
        <v>elegansXgraellsii</v>
      </c>
      <c r="P9" s="27">
        <v>43629</v>
      </c>
      <c r="Q9" s="28" t="s">
        <v>72</v>
      </c>
      <c r="R9" s="25" t="s">
        <v>74</v>
      </c>
      <c r="S9" s="25" t="str">
        <f t="shared" si="3"/>
        <v>B.6XA.2</v>
      </c>
      <c r="T9" s="25" t="str">
        <f t="shared" si="1"/>
        <v>Heterospecifics-elegansXgraellsii-LaxeXMontalvo</v>
      </c>
      <c r="U9" s="25">
        <v>1</v>
      </c>
      <c r="V9" s="25">
        <v>1</v>
      </c>
      <c r="W9" s="25">
        <v>0</v>
      </c>
      <c r="X9" s="25">
        <v>0</v>
      </c>
      <c r="Y9" s="29" t="s">
        <v>6</v>
      </c>
      <c r="Z9" s="25" t="str">
        <f t="shared" si="4"/>
        <v>N</v>
      </c>
      <c r="AA9" s="25" t="str">
        <f t="shared" ref="AA9:AH12" si="11">IF($Z9="N","NA","")</f>
        <v>NA</v>
      </c>
      <c r="AB9" s="25" t="str">
        <f t="shared" si="11"/>
        <v>NA</v>
      </c>
      <c r="AC9" s="25" t="str">
        <f t="shared" si="11"/>
        <v>NA</v>
      </c>
      <c r="AD9" s="25" t="str">
        <f t="shared" si="11"/>
        <v>NA</v>
      </c>
      <c r="AE9" s="25" t="str">
        <f t="shared" si="11"/>
        <v>NA</v>
      </c>
      <c r="AF9" s="25" t="str">
        <f t="shared" si="11"/>
        <v>NA</v>
      </c>
      <c r="AG9" s="25" t="str">
        <f t="shared" si="11"/>
        <v>NA</v>
      </c>
      <c r="AH9" s="25" t="str">
        <f t="shared" si="11"/>
        <v>NA</v>
      </c>
      <c r="AI9" s="29" t="s">
        <v>6</v>
      </c>
      <c r="AJ9" s="25" t="s">
        <v>6</v>
      </c>
      <c r="AK9" s="25" t="s">
        <v>6</v>
      </c>
      <c r="AL9" s="25" t="s">
        <v>6</v>
      </c>
      <c r="AM9" s="25" t="s">
        <v>6</v>
      </c>
      <c r="AN9" s="25" t="s">
        <v>6</v>
      </c>
    </row>
    <row r="10" spans="1:40" x14ac:dyDescent="0.25">
      <c r="A10" s="25" t="s">
        <v>59</v>
      </c>
      <c r="B10" s="25">
        <v>2019</v>
      </c>
      <c r="C10" s="25" t="s">
        <v>38</v>
      </c>
      <c r="D10" s="25" t="s">
        <v>701</v>
      </c>
      <c r="E10" s="25" t="s">
        <v>39</v>
      </c>
      <c r="F10" s="25" t="s">
        <v>309</v>
      </c>
      <c r="G10" s="25" t="s">
        <v>64</v>
      </c>
      <c r="H10" s="25" t="s">
        <v>64</v>
      </c>
      <c r="I10" s="25" t="s">
        <v>60</v>
      </c>
      <c r="J10" s="25" t="s">
        <v>40</v>
      </c>
      <c r="K10" s="25" t="s">
        <v>62</v>
      </c>
      <c r="L10" s="25" t="s">
        <v>62</v>
      </c>
      <c r="M10" s="25" t="s">
        <v>43</v>
      </c>
      <c r="N10" s="26" t="str">
        <f t="shared" si="0"/>
        <v>elegansXgraellsii</v>
      </c>
      <c r="O10" s="26" t="str">
        <f t="shared" si="2"/>
        <v>elegansXgraellsii</v>
      </c>
      <c r="P10" s="27">
        <v>43629</v>
      </c>
      <c r="Q10" s="28" t="s">
        <v>72</v>
      </c>
      <c r="R10" s="25" t="s">
        <v>75</v>
      </c>
      <c r="S10" s="25" t="str">
        <f t="shared" si="3"/>
        <v>B.7XA.2</v>
      </c>
      <c r="T10" s="25" t="str">
        <f t="shared" si="1"/>
        <v>Heterospecifics-elegansXgraellsii-LaxeXMontalvo</v>
      </c>
      <c r="U10" s="25">
        <v>3</v>
      </c>
      <c r="V10" s="25">
        <v>1</v>
      </c>
      <c r="W10" s="25">
        <v>1</v>
      </c>
      <c r="X10" s="25">
        <v>0</v>
      </c>
      <c r="Y10" s="29" t="s">
        <v>6</v>
      </c>
      <c r="Z10" s="25" t="str">
        <f t="shared" si="4"/>
        <v>N</v>
      </c>
      <c r="AA10" s="25" t="str">
        <f t="shared" si="11"/>
        <v>NA</v>
      </c>
      <c r="AB10" s="25" t="str">
        <f t="shared" si="11"/>
        <v>NA</v>
      </c>
      <c r="AC10" s="25" t="str">
        <f t="shared" si="11"/>
        <v>NA</v>
      </c>
      <c r="AD10" s="25" t="str">
        <f t="shared" si="11"/>
        <v>NA</v>
      </c>
      <c r="AE10" s="25" t="str">
        <f t="shared" si="11"/>
        <v>NA</v>
      </c>
      <c r="AF10" s="25" t="str">
        <f t="shared" si="11"/>
        <v>NA</v>
      </c>
      <c r="AG10" s="25" t="str">
        <f t="shared" si="11"/>
        <v>NA</v>
      </c>
      <c r="AH10" s="25" t="str">
        <f t="shared" si="11"/>
        <v>NA</v>
      </c>
      <c r="AI10" s="29" t="s">
        <v>6</v>
      </c>
      <c r="AJ10" s="25" t="s">
        <v>6</v>
      </c>
      <c r="AK10" s="25" t="s">
        <v>6</v>
      </c>
      <c r="AL10" s="25" t="s">
        <v>6</v>
      </c>
      <c r="AM10" s="25" t="s">
        <v>6</v>
      </c>
      <c r="AN10" s="25" t="s">
        <v>6</v>
      </c>
    </row>
    <row r="11" spans="1:40" x14ac:dyDescent="0.25">
      <c r="A11" s="25" t="s">
        <v>59</v>
      </c>
      <c r="B11" s="25">
        <v>2019</v>
      </c>
      <c r="C11" s="25" t="s">
        <v>38</v>
      </c>
      <c r="D11" s="25" t="s">
        <v>701</v>
      </c>
      <c r="E11" s="25" t="s">
        <v>39</v>
      </c>
      <c r="F11" s="25" t="s">
        <v>309</v>
      </c>
      <c r="G11" s="25" t="s">
        <v>64</v>
      </c>
      <c r="H11" s="25" t="s">
        <v>64</v>
      </c>
      <c r="I11" s="25" t="s">
        <v>60</v>
      </c>
      <c r="J11" s="25" t="s">
        <v>40</v>
      </c>
      <c r="K11" s="25" t="s">
        <v>62</v>
      </c>
      <c r="L11" s="25" t="s">
        <v>62</v>
      </c>
      <c r="M11" s="25" t="s">
        <v>41</v>
      </c>
      <c r="N11" s="26" t="str">
        <f t="shared" si="0"/>
        <v>elegansXgraellsii</v>
      </c>
      <c r="O11" s="26" t="str">
        <f t="shared" si="2"/>
        <v>elegansXgraellsii</v>
      </c>
      <c r="P11" s="27">
        <v>43629</v>
      </c>
      <c r="Q11" s="28" t="s">
        <v>76</v>
      </c>
      <c r="R11" s="25" t="s">
        <v>66</v>
      </c>
      <c r="S11" s="25" t="str">
        <f t="shared" si="3"/>
        <v>B.1XA.3</v>
      </c>
      <c r="T11" s="25" t="str">
        <f t="shared" si="1"/>
        <v>Heterospecifics-elegansXgraellsii-LaxeXMontalvo</v>
      </c>
      <c r="U11" s="25">
        <v>4</v>
      </c>
      <c r="V11" s="25">
        <v>1</v>
      </c>
      <c r="W11" s="25">
        <v>0</v>
      </c>
      <c r="X11" s="25">
        <v>0</v>
      </c>
      <c r="Y11" s="29" t="s">
        <v>6</v>
      </c>
      <c r="Z11" s="25" t="str">
        <f t="shared" si="4"/>
        <v>N</v>
      </c>
      <c r="AA11" s="25" t="str">
        <f t="shared" si="11"/>
        <v>NA</v>
      </c>
      <c r="AB11" s="25" t="str">
        <f t="shared" si="11"/>
        <v>NA</v>
      </c>
      <c r="AC11" s="25" t="str">
        <f t="shared" si="11"/>
        <v>NA</v>
      </c>
      <c r="AD11" s="25" t="str">
        <f t="shared" si="11"/>
        <v>NA</v>
      </c>
      <c r="AE11" s="25" t="str">
        <f t="shared" si="11"/>
        <v>NA</v>
      </c>
      <c r="AF11" s="25" t="str">
        <f t="shared" si="11"/>
        <v>NA</v>
      </c>
      <c r="AG11" s="25" t="str">
        <f t="shared" si="11"/>
        <v>NA</v>
      </c>
      <c r="AH11" s="25" t="str">
        <f t="shared" si="11"/>
        <v>NA</v>
      </c>
      <c r="AI11" s="29" t="s">
        <v>6</v>
      </c>
      <c r="AJ11" s="25" t="s">
        <v>6</v>
      </c>
      <c r="AK11" s="25" t="s">
        <v>6</v>
      </c>
      <c r="AL11" s="25" t="s">
        <v>6</v>
      </c>
      <c r="AM11" s="25" t="s">
        <v>6</v>
      </c>
      <c r="AN11" s="25" t="s">
        <v>6</v>
      </c>
    </row>
    <row r="12" spans="1:40" x14ac:dyDescent="0.25">
      <c r="A12" s="25" t="s">
        <v>59</v>
      </c>
      <c r="B12" s="25">
        <v>2019</v>
      </c>
      <c r="C12" s="25" t="s">
        <v>38</v>
      </c>
      <c r="D12" s="25" t="s">
        <v>701</v>
      </c>
      <c r="E12" s="25" t="s">
        <v>39</v>
      </c>
      <c r="F12" s="25" t="s">
        <v>309</v>
      </c>
      <c r="G12" s="25" t="s">
        <v>64</v>
      </c>
      <c r="H12" s="25" t="s">
        <v>64</v>
      </c>
      <c r="I12" s="25" t="s">
        <v>60</v>
      </c>
      <c r="J12" s="25" t="s">
        <v>40</v>
      </c>
      <c r="K12" s="25" t="s">
        <v>62</v>
      </c>
      <c r="L12" s="25" t="s">
        <v>62</v>
      </c>
      <c r="M12" s="25" t="s">
        <v>41</v>
      </c>
      <c r="N12" s="26" t="str">
        <f t="shared" si="0"/>
        <v>elegansXgraellsii</v>
      </c>
      <c r="O12" s="26" t="str">
        <f t="shared" si="2"/>
        <v>elegansXgraellsii</v>
      </c>
      <c r="P12" s="27">
        <v>43629</v>
      </c>
      <c r="Q12" s="28" t="s">
        <v>76</v>
      </c>
      <c r="R12" s="25" t="s">
        <v>73</v>
      </c>
      <c r="S12" s="25" t="str">
        <f t="shared" si="3"/>
        <v>B.3XA.3</v>
      </c>
      <c r="T12" s="25" t="str">
        <f t="shared" si="1"/>
        <v>Heterospecifics-elegansXgraellsii-LaxeXMontalvo</v>
      </c>
      <c r="U12" s="25">
        <v>2</v>
      </c>
      <c r="V12" s="25">
        <v>1</v>
      </c>
      <c r="W12" s="25">
        <v>0</v>
      </c>
      <c r="X12" s="25">
        <v>0</v>
      </c>
      <c r="Y12" s="29" t="s">
        <v>6</v>
      </c>
      <c r="Z12" s="25" t="str">
        <f t="shared" si="4"/>
        <v>N</v>
      </c>
      <c r="AA12" s="25" t="str">
        <f t="shared" si="11"/>
        <v>NA</v>
      </c>
      <c r="AB12" s="25" t="str">
        <f t="shared" si="11"/>
        <v>NA</v>
      </c>
      <c r="AC12" s="25" t="str">
        <f t="shared" si="11"/>
        <v>NA</v>
      </c>
      <c r="AD12" s="25" t="str">
        <f t="shared" si="11"/>
        <v>NA</v>
      </c>
      <c r="AE12" s="25" t="str">
        <f t="shared" si="11"/>
        <v>NA</v>
      </c>
      <c r="AF12" s="25" t="str">
        <f t="shared" si="11"/>
        <v>NA</v>
      </c>
      <c r="AG12" s="25" t="str">
        <f t="shared" si="11"/>
        <v>NA</v>
      </c>
      <c r="AH12" s="25" t="str">
        <f t="shared" si="11"/>
        <v>NA</v>
      </c>
      <c r="AI12" s="29" t="s">
        <v>6</v>
      </c>
      <c r="AJ12" s="25" t="s">
        <v>6</v>
      </c>
      <c r="AK12" s="25" t="s">
        <v>6</v>
      </c>
      <c r="AL12" s="25" t="s">
        <v>6</v>
      </c>
      <c r="AM12" s="25" t="s">
        <v>6</v>
      </c>
      <c r="AN12" s="25" t="s">
        <v>6</v>
      </c>
    </row>
    <row r="13" spans="1:40" x14ac:dyDescent="0.25">
      <c r="A13" s="25" t="s">
        <v>59</v>
      </c>
      <c r="B13" s="25">
        <v>2019</v>
      </c>
      <c r="C13" s="25" t="s">
        <v>38</v>
      </c>
      <c r="D13" s="25" t="s">
        <v>701</v>
      </c>
      <c r="E13" s="25" t="s">
        <v>39</v>
      </c>
      <c r="F13" s="25" t="s">
        <v>309</v>
      </c>
      <c r="G13" s="25" t="s">
        <v>64</v>
      </c>
      <c r="H13" s="25" t="s">
        <v>64</v>
      </c>
      <c r="I13" s="25" t="s">
        <v>60</v>
      </c>
      <c r="J13" s="25" t="s">
        <v>40</v>
      </c>
      <c r="K13" s="25" t="s">
        <v>62</v>
      </c>
      <c r="L13" s="25" t="s">
        <v>62</v>
      </c>
      <c r="M13" s="25" t="s">
        <v>41</v>
      </c>
      <c r="N13" s="26" t="str">
        <f t="shared" si="0"/>
        <v>elegansXgraellsii</v>
      </c>
      <c r="O13" s="26" t="str">
        <f t="shared" si="2"/>
        <v>elegansXgraellsii</v>
      </c>
      <c r="P13" s="27">
        <v>43629</v>
      </c>
      <c r="Q13" s="28" t="s">
        <v>76</v>
      </c>
      <c r="R13" s="25" t="s">
        <v>74</v>
      </c>
      <c r="S13" s="25" t="str">
        <f t="shared" si="3"/>
        <v>B.6XA.3</v>
      </c>
      <c r="T13" s="25" t="str">
        <f t="shared" si="1"/>
        <v>Heterospecifics-elegansXgraellsii-LaxeXMontalvo</v>
      </c>
      <c r="U13" s="25">
        <v>1</v>
      </c>
      <c r="V13" s="25">
        <v>1</v>
      </c>
      <c r="W13" s="25">
        <v>1</v>
      </c>
      <c r="X13" s="25">
        <v>1</v>
      </c>
      <c r="Y13" s="29" t="s">
        <v>6</v>
      </c>
      <c r="Z13" s="25" t="str">
        <f t="shared" si="4"/>
        <v>Y</v>
      </c>
      <c r="AA13" s="25">
        <v>3</v>
      </c>
      <c r="AB13" s="25">
        <v>3</v>
      </c>
      <c r="AC13" s="25">
        <v>388</v>
      </c>
      <c r="AD13" s="25">
        <v>2</v>
      </c>
      <c r="AE13" s="25">
        <v>9</v>
      </c>
      <c r="AF13" s="25">
        <v>1</v>
      </c>
      <c r="AG13" s="25">
        <v>138</v>
      </c>
      <c r="AH13" s="25">
        <v>0</v>
      </c>
      <c r="AI13" s="29" t="s">
        <v>6</v>
      </c>
      <c r="AJ13" s="25">
        <f t="shared" si="5"/>
        <v>535</v>
      </c>
      <c r="AK13" s="25">
        <f t="shared" si="5"/>
        <v>3</v>
      </c>
      <c r="AL13" s="25">
        <f t="shared" si="6"/>
        <v>538</v>
      </c>
      <c r="AM13" s="25">
        <f t="shared" si="7"/>
        <v>179.33333333333334</v>
      </c>
      <c r="AN13" s="25">
        <f t="shared" si="8"/>
        <v>0.99442379182156138</v>
      </c>
    </row>
    <row r="14" spans="1:40" x14ac:dyDescent="0.25">
      <c r="A14" s="25" t="s">
        <v>59</v>
      </c>
      <c r="B14" s="25">
        <v>2019</v>
      </c>
      <c r="C14" s="25" t="s">
        <v>38</v>
      </c>
      <c r="D14" s="25" t="s">
        <v>700</v>
      </c>
      <c r="E14" s="25" t="s">
        <v>60</v>
      </c>
      <c r="F14" s="25" t="s">
        <v>40</v>
      </c>
      <c r="G14" s="25" t="s">
        <v>62</v>
      </c>
      <c r="H14" s="25" t="s">
        <v>62</v>
      </c>
      <c r="I14" s="25" t="s">
        <v>60</v>
      </c>
      <c r="J14" s="25" t="s">
        <v>40</v>
      </c>
      <c r="K14" s="25" t="s">
        <v>62</v>
      </c>
      <c r="L14" s="25" t="s">
        <v>62</v>
      </c>
      <c r="M14" s="25" t="s">
        <v>41</v>
      </c>
      <c r="N14" s="26" t="str">
        <f t="shared" si="0"/>
        <v>graellsiiXgraellsii</v>
      </c>
      <c r="O14" s="26" t="str">
        <f t="shared" si="2"/>
        <v>graellsiiXgraellsii</v>
      </c>
      <c r="P14" s="27">
        <v>43629</v>
      </c>
      <c r="Q14" s="28" t="s">
        <v>77</v>
      </c>
      <c r="R14" s="25" t="s">
        <v>78</v>
      </c>
      <c r="S14" s="25" t="str">
        <f t="shared" si="3"/>
        <v>A.22XA.4</v>
      </c>
      <c r="T14" s="25" t="str">
        <f t="shared" si="1"/>
        <v>Conspecifics-graellsiiXgraellsii-MontalvoXMontalvo</v>
      </c>
      <c r="U14" s="25">
        <v>1</v>
      </c>
      <c r="V14" s="25">
        <v>1</v>
      </c>
      <c r="W14" s="25">
        <v>1</v>
      </c>
      <c r="X14" s="25">
        <v>1</v>
      </c>
      <c r="Y14" s="29" t="s">
        <v>6</v>
      </c>
      <c r="Z14" s="25" t="str">
        <f t="shared" si="4"/>
        <v>Y</v>
      </c>
      <c r="AA14" s="25">
        <v>3</v>
      </c>
      <c r="AB14" s="25">
        <v>3</v>
      </c>
      <c r="AC14" s="25">
        <v>6</v>
      </c>
      <c r="AD14" s="25">
        <v>0</v>
      </c>
      <c r="AE14" s="25">
        <v>10</v>
      </c>
      <c r="AF14" s="25">
        <v>1</v>
      </c>
      <c r="AG14" s="25">
        <v>81</v>
      </c>
      <c r="AH14" s="25">
        <v>2</v>
      </c>
      <c r="AI14" s="29" t="s">
        <v>6</v>
      </c>
      <c r="AJ14" s="25">
        <f t="shared" si="5"/>
        <v>97</v>
      </c>
      <c r="AK14" s="25">
        <f t="shared" si="5"/>
        <v>3</v>
      </c>
      <c r="AL14" s="25">
        <f t="shared" si="6"/>
        <v>100</v>
      </c>
      <c r="AM14" s="25">
        <f t="shared" si="7"/>
        <v>33.333333333333336</v>
      </c>
      <c r="AN14" s="25">
        <f t="shared" si="8"/>
        <v>0.97</v>
      </c>
    </row>
    <row r="15" spans="1:40" x14ac:dyDescent="0.25">
      <c r="A15" s="25" t="s">
        <v>59</v>
      </c>
      <c r="B15" s="25">
        <v>2019</v>
      </c>
      <c r="C15" s="25" t="s">
        <v>38</v>
      </c>
      <c r="D15" s="25" t="s">
        <v>701</v>
      </c>
      <c r="E15" s="25" t="s">
        <v>39</v>
      </c>
      <c r="F15" s="25" t="s">
        <v>309</v>
      </c>
      <c r="G15" s="25" t="s">
        <v>64</v>
      </c>
      <c r="H15" s="25" t="s">
        <v>64</v>
      </c>
      <c r="I15" s="25" t="s">
        <v>60</v>
      </c>
      <c r="J15" s="25" t="s">
        <v>40</v>
      </c>
      <c r="K15" s="25" t="s">
        <v>62</v>
      </c>
      <c r="L15" s="25" t="s">
        <v>62</v>
      </c>
      <c r="M15" s="25" t="s">
        <v>41</v>
      </c>
      <c r="N15" s="26" t="str">
        <f t="shared" si="0"/>
        <v>elegansXgraellsii</v>
      </c>
      <c r="O15" s="26" t="str">
        <f t="shared" si="2"/>
        <v>elegansXgraellsii</v>
      </c>
      <c r="P15" s="27">
        <v>43629</v>
      </c>
      <c r="Q15" s="28" t="s">
        <v>79</v>
      </c>
      <c r="R15" s="25" t="s">
        <v>80</v>
      </c>
      <c r="S15" s="25" t="str">
        <f t="shared" si="3"/>
        <v>B.4XA.6</v>
      </c>
      <c r="T15" s="25" t="str">
        <f t="shared" si="1"/>
        <v>Heterospecifics-elegansXgraellsii-LaxeXMontalvo</v>
      </c>
      <c r="U15" s="25">
        <v>1</v>
      </c>
      <c r="V15" s="25">
        <v>1</v>
      </c>
      <c r="W15" s="25">
        <v>1</v>
      </c>
      <c r="X15" s="25">
        <v>1</v>
      </c>
      <c r="Y15" s="29" t="s">
        <v>6</v>
      </c>
      <c r="Z15" s="25" t="s">
        <v>47</v>
      </c>
      <c r="AA15" s="25">
        <v>0</v>
      </c>
      <c r="AB15" s="25" t="str">
        <f t="shared" ref="AB15:AH15" si="12">IF($AA15=0,"NA","")</f>
        <v>NA</v>
      </c>
      <c r="AC15" s="25" t="str">
        <f t="shared" si="12"/>
        <v>NA</v>
      </c>
      <c r="AD15" s="25" t="str">
        <f t="shared" si="12"/>
        <v>NA</v>
      </c>
      <c r="AE15" s="25" t="str">
        <f t="shared" si="12"/>
        <v>NA</v>
      </c>
      <c r="AF15" s="25" t="str">
        <f t="shared" si="12"/>
        <v>NA</v>
      </c>
      <c r="AG15" s="25" t="str">
        <f t="shared" si="12"/>
        <v>NA</v>
      </c>
      <c r="AH15" s="25" t="str">
        <f t="shared" si="12"/>
        <v>NA</v>
      </c>
      <c r="AI15" s="29" t="s">
        <v>6</v>
      </c>
      <c r="AJ15" s="25" t="s">
        <v>6</v>
      </c>
      <c r="AK15" s="25" t="s">
        <v>6</v>
      </c>
      <c r="AL15" s="25" t="s">
        <v>6</v>
      </c>
      <c r="AM15" s="25" t="s">
        <v>6</v>
      </c>
      <c r="AN15" s="25" t="s">
        <v>6</v>
      </c>
    </row>
    <row r="16" spans="1:40" x14ac:dyDescent="0.25">
      <c r="A16" s="25" t="s">
        <v>59</v>
      </c>
      <c r="B16" s="25">
        <v>2019</v>
      </c>
      <c r="C16" s="25" t="s">
        <v>38</v>
      </c>
      <c r="D16" s="25" t="s">
        <v>701</v>
      </c>
      <c r="E16" s="25" t="s">
        <v>39</v>
      </c>
      <c r="F16" s="25" t="s">
        <v>309</v>
      </c>
      <c r="G16" s="25" t="s">
        <v>64</v>
      </c>
      <c r="H16" s="25" t="s">
        <v>64</v>
      </c>
      <c r="I16" s="25" t="s">
        <v>60</v>
      </c>
      <c r="J16" s="25" t="s">
        <v>40</v>
      </c>
      <c r="K16" s="25" t="s">
        <v>62</v>
      </c>
      <c r="L16" s="25" t="s">
        <v>62</v>
      </c>
      <c r="M16" s="25" t="s">
        <v>41</v>
      </c>
      <c r="N16" s="26" t="str">
        <f t="shared" si="0"/>
        <v>elegansXgraellsii</v>
      </c>
      <c r="O16" s="26" t="str">
        <f t="shared" si="2"/>
        <v>elegansXgraellsii</v>
      </c>
      <c r="P16" s="27">
        <v>43629</v>
      </c>
      <c r="Q16" s="28" t="s">
        <v>79</v>
      </c>
      <c r="R16" s="25" t="s">
        <v>75</v>
      </c>
      <c r="S16" s="25" t="str">
        <f t="shared" si="3"/>
        <v>B.7XA.6</v>
      </c>
      <c r="T16" s="25" t="str">
        <f t="shared" si="1"/>
        <v>Heterospecifics-elegansXgraellsii-LaxeXMontalvo</v>
      </c>
      <c r="U16" s="25">
        <v>1</v>
      </c>
      <c r="V16" s="25">
        <v>0</v>
      </c>
      <c r="W16" s="25">
        <v>0</v>
      </c>
      <c r="X16" s="25">
        <v>0</v>
      </c>
      <c r="Y16" s="29" t="s">
        <v>6</v>
      </c>
      <c r="Z16" s="25" t="str">
        <f t="shared" si="4"/>
        <v>N</v>
      </c>
      <c r="AA16" s="25" t="str">
        <f t="shared" ref="AA16:AH17" si="13">IF($Z16="N","NA","")</f>
        <v>NA</v>
      </c>
      <c r="AB16" s="25" t="str">
        <f t="shared" si="13"/>
        <v>NA</v>
      </c>
      <c r="AC16" s="25" t="str">
        <f t="shared" si="13"/>
        <v>NA</v>
      </c>
      <c r="AD16" s="25" t="str">
        <f t="shared" si="13"/>
        <v>NA</v>
      </c>
      <c r="AE16" s="25" t="str">
        <f t="shared" si="13"/>
        <v>NA</v>
      </c>
      <c r="AF16" s="25" t="str">
        <f t="shared" si="13"/>
        <v>NA</v>
      </c>
      <c r="AG16" s="25" t="str">
        <f t="shared" si="13"/>
        <v>NA</v>
      </c>
      <c r="AH16" s="25" t="str">
        <f t="shared" si="13"/>
        <v>NA</v>
      </c>
      <c r="AI16" s="29" t="s">
        <v>6</v>
      </c>
      <c r="AJ16" s="25" t="s">
        <v>6</v>
      </c>
      <c r="AK16" s="25" t="s">
        <v>6</v>
      </c>
      <c r="AL16" s="25" t="s">
        <v>6</v>
      </c>
      <c r="AM16" s="25" t="s">
        <v>6</v>
      </c>
      <c r="AN16" s="25" t="s">
        <v>6</v>
      </c>
    </row>
    <row r="17" spans="1:40" x14ac:dyDescent="0.25">
      <c r="A17" s="25" t="s">
        <v>59</v>
      </c>
      <c r="B17" s="25">
        <v>2019</v>
      </c>
      <c r="C17" s="25" t="s">
        <v>38</v>
      </c>
      <c r="D17" s="25" t="s">
        <v>701</v>
      </c>
      <c r="E17" s="25" t="s">
        <v>39</v>
      </c>
      <c r="F17" s="25" t="s">
        <v>309</v>
      </c>
      <c r="G17" s="25" t="s">
        <v>64</v>
      </c>
      <c r="H17" s="25" t="s">
        <v>64</v>
      </c>
      <c r="I17" s="25" t="s">
        <v>60</v>
      </c>
      <c r="J17" s="25" t="s">
        <v>40</v>
      </c>
      <c r="K17" s="25" t="s">
        <v>62</v>
      </c>
      <c r="L17" s="25" t="s">
        <v>62</v>
      </c>
      <c r="M17" s="25" t="s">
        <v>41</v>
      </c>
      <c r="N17" s="26" t="str">
        <f t="shared" si="0"/>
        <v>elegansXgraellsii</v>
      </c>
      <c r="O17" s="26" t="str">
        <f t="shared" si="2"/>
        <v>elegansXgraellsii</v>
      </c>
      <c r="P17" s="27">
        <v>43629</v>
      </c>
      <c r="Q17" s="28" t="s">
        <v>79</v>
      </c>
      <c r="R17" s="25" t="s">
        <v>81</v>
      </c>
      <c r="S17" s="25" t="str">
        <f t="shared" si="3"/>
        <v>B.9XA.6</v>
      </c>
      <c r="T17" s="25" t="str">
        <f t="shared" si="1"/>
        <v>Heterospecifics-elegansXgraellsii-LaxeXMontalvo</v>
      </c>
      <c r="U17" s="25">
        <v>1</v>
      </c>
      <c r="V17" s="25">
        <v>0</v>
      </c>
      <c r="W17" s="25">
        <v>0</v>
      </c>
      <c r="X17" s="25">
        <v>0</v>
      </c>
      <c r="Y17" s="29" t="s">
        <v>6</v>
      </c>
      <c r="Z17" s="25" t="str">
        <f t="shared" si="4"/>
        <v>N</v>
      </c>
      <c r="AA17" s="25" t="str">
        <f t="shared" si="13"/>
        <v>NA</v>
      </c>
      <c r="AB17" s="25" t="str">
        <f t="shared" si="13"/>
        <v>NA</v>
      </c>
      <c r="AC17" s="25" t="str">
        <f t="shared" si="13"/>
        <v>NA</v>
      </c>
      <c r="AD17" s="25" t="str">
        <f t="shared" si="13"/>
        <v>NA</v>
      </c>
      <c r="AE17" s="25" t="str">
        <f t="shared" si="13"/>
        <v>NA</v>
      </c>
      <c r="AF17" s="25" t="str">
        <f t="shared" si="13"/>
        <v>NA</v>
      </c>
      <c r="AG17" s="25" t="str">
        <f t="shared" si="13"/>
        <v>NA</v>
      </c>
      <c r="AH17" s="25" t="str">
        <f t="shared" si="13"/>
        <v>NA</v>
      </c>
      <c r="AI17" s="29" t="s">
        <v>6</v>
      </c>
      <c r="AJ17" s="25" t="s">
        <v>6</v>
      </c>
      <c r="AK17" s="25" t="s">
        <v>6</v>
      </c>
      <c r="AL17" s="25" t="s">
        <v>6</v>
      </c>
      <c r="AM17" s="25" t="s">
        <v>6</v>
      </c>
      <c r="AN17" s="25" t="s">
        <v>6</v>
      </c>
    </row>
    <row r="18" spans="1:40" x14ac:dyDescent="0.25">
      <c r="A18" s="25" t="s">
        <v>59</v>
      </c>
      <c r="B18" s="25">
        <v>2019</v>
      </c>
      <c r="C18" s="25" t="s">
        <v>38</v>
      </c>
      <c r="D18" s="25" t="s">
        <v>700</v>
      </c>
      <c r="E18" s="25" t="s">
        <v>60</v>
      </c>
      <c r="F18" s="25" t="s">
        <v>40</v>
      </c>
      <c r="G18" s="25" t="s">
        <v>62</v>
      </c>
      <c r="H18" s="25" t="s">
        <v>62</v>
      </c>
      <c r="I18" s="25" t="s">
        <v>60</v>
      </c>
      <c r="J18" s="25" t="s">
        <v>40</v>
      </c>
      <c r="K18" s="25" t="s">
        <v>62</v>
      </c>
      <c r="L18" s="25" t="s">
        <v>62</v>
      </c>
      <c r="M18" s="25" t="s">
        <v>41</v>
      </c>
      <c r="N18" s="26" t="str">
        <f t="shared" si="0"/>
        <v>graellsiiXgraellsii</v>
      </c>
      <c r="O18" s="26" t="str">
        <f t="shared" si="2"/>
        <v>graellsiiXgraellsii</v>
      </c>
      <c r="P18" s="27">
        <v>43629</v>
      </c>
      <c r="Q18" s="28" t="s">
        <v>82</v>
      </c>
      <c r="R18" s="25" t="s">
        <v>83</v>
      </c>
      <c r="S18" s="25" t="str">
        <f t="shared" si="3"/>
        <v>A.23XA.7</v>
      </c>
      <c r="T18" s="25" t="str">
        <f t="shared" si="1"/>
        <v>Conspecifics-graellsiiXgraellsii-MontalvoXMontalvo</v>
      </c>
      <c r="U18" s="25">
        <v>1</v>
      </c>
      <c r="V18" s="25">
        <v>1</v>
      </c>
      <c r="W18" s="25">
        <v>1</v>
      </c>
      <c r="X18" s="25">
        <v>1</v>
      </c>
      <c r="Y18" s="29" t="s">
        <v>6</v>
      </c>
      <c r="Z18" s="25" t="str">
        <f t="shared" si="4"/>
        <v>Y</v>
      </c>
      <c r="AA18" s="25">
        <v>3</v>
      </c>
      <c r="AB18" s="25">
        <v>3</v>
      </c>
      <c r="AC18" s="25">
        <v>0</v>
      </c>
      <c r="AD18" s="25">
        <v>7</v>
      </c>
      <c r="AE18" s="25">
        <v>0</v>
      </c>
      <c r="AF18" s="25">
        <v>16</v>
      </c>
      <c r="AG18" s="25">
        <v>0</v>
      </c>
      <c r="AH18" s="25">
        <v>5</v>
      </c>
      <c r="AI18" s="29" t="s">
        <v>6</v>
      </c>
      <c r="AJ18" s="25">
        <f t="shared" si="5"/>
        <v>0</v>
      </c>
      <c r="AK18" s="25">
        <f t="shared" si="5"/>
        <v>28</v>
      </c>
      <c r="AL18" s="25">
        <f t="shared" si="6"/>
        <v>28</v>
      </c>
      <c r="AM18" s="25">
        <f t="shared" si="7"/>
        <v>9.3333333333333339</v>
      </c>
      <c r="AN18" s="25">
        <f t="shared" si="8"/>
        <v>0</v>
      </c>
    </row>
    <row r="19" spans="1:40" x14ac:dyDescent="0.25">
      <c r="A19" s="25" t="s">
        <v>59</v>
      </c>
      <c r="B19" s="25">
        <v>2019</v>
      </c>
      <c r="C19" s="25" t="s">
        <v>38</v>
      </c>
      <c r="D19" s="25" t="s">
        <v>701</v>
      </c>
      <c r="E19" s="25" t="s">
        <v>39</v>
      </c>
      <c r="F19" s="25" t="s">
        <v>309</v>
      </c>
      <c r="G19" s="25" t="s">
        <v>64</v>
      </c>
      <c r="H19" s="25" t="s">
        <v>64</v>
      </c>
      <c r="I19" s="25" t="s">
        <v>60</v>
      </c>
      <c r="J19" s="25" t="s">
        <v>40</v>
      </c>
      <c r="K19" s="25" t="s">
        <v>62</v>
      </c>
      <c r="L19" s="25" t="s">
        <v>62</v>
      </c>
      <c r="M19" s="25" t="s">
        <v>48</v>
      </c>
      <c r="N19" s="26" t="str">
        <f t="shared" si="0"/>
        <v>elegansXgraellsii</v>
      </c>
      <c r="O19" s="26" t="str">
        <f t="shared" si="2"/>
        <v>elegansXgraellsii</v>
      </c>
      <c r="P19" s="27">
        <v>43629</v>
      </c>
      <c r="Q19" s="28" t="s">
        <v>84</v>
      </c>
      <c r="R19" s="25" t="s">
        <v>66</v>
      </c>
      <c r="S19" s="25" t="str">
        <f t="shared" si="3"/>
        <v>B.1XA.8</v>
      </c>
      <c r="T19" s="25" t="str">
        <f t="shared" si="1"/>
        <v>Heterospecifics-elegansXgraellsii-LaxeXMontalvo</v>
      </c>
      <c r="U19" s="25">
        <v>2</v>
      </c>
      <c r="V19" s="25">
        <v>0</v>
      </c>
      <c r="W19" s="25">
        <v>0</v>
      </c>
      <c r="X19" s="25">
        <v>0</v>
      </c>
      <c r="Y19" s="29" t="s">
        <v>6</v>
      </c>
      <c r="Z19" s="25" t="str">
        <f t="shared" si="4"/>
        <v>N</v>
      </c>
      <c r="AA19" s="25" t="str">
        <f t="shared" ref="AA19:AH20" si="14">IF($Z19="N","NA","")</f>
        <v>NA</v>
      </c>
      <c r="AB19" s="25" t="str">
        <f t="shared" si="14"/>
        <v>NA</v>
      </c>
      <c r="AC19" s="25" t="str">
        <f t="shared" si="14"/>
        <v>NA</v>
      </c>
      <c r="AD19" s="25" t="str">
        <f t="shared" si="14"/>
        <v>NA</v>
      </c>
      <c r="AE19" s="25" t="str">
        <f t="shared" si="14"/>
        <v>NA</v>
      </c>
      <c r="AF19" s="25" t="str">
        <f t="shared" si="14"/>
        <v>NA</v>
      </c>
      <c r="AG19" s="25" t="str">
        <f t="shared" si="14"/>
        <v>NA</v>
      </c>
      <c r="AH19" s="25" t="str">
        <f t="shared" si="14"/>
        <v>NA</v>
      </c>
      <c r="AI19" s="29" t="s">
        <v>6</v>
      </c>
      <c r="AJ19" s="25" t="s">
        <v>6</v>
      </c>
      <c r="AK19" s="25" t="s">
        <v>6</v>
      </c>
      <c r="AL19" s="25" t="s">
        <v>6</v>
      </c>
      <c r="AM19" s="25" t="s">
        <v>6</v>
      </c>
      <c r="AN19" s="25" t="s">
        <v>6</v>
      </c>
    </row>
    <row r="20" spans="1:40" x14ac:dyDescent="0.25">
      <c r="A20" s="25" t="s">
        <v>59</v>
      </c>
      <c r="B20" s="25">
        <v>2019</v>
      </c>
      <c r="C20" s="25" t="s">
        <v>38</v>
      </c>
      <c r="D20" s="25" t="s">
        <v>701</v>
      </c>
      <c r="E20" s="25" t="s">
        <v>39</v>
      </c>
      <c r="F20" s="25" t="s">
        <v>309</v>
      </c>
      <c r="G20" s="25" t="s">
        <v>64</v>
      </c>
      <c r="H20" s="25" t="s">
        <v>64</v>
      </c>
      <c r="I20" s="25" t="s">
        <v>60</v>
      </c>
      <c r="J20" s="25" t="s">
        <v>40</v>
      </c>
      <c r="K20" s="25" t="s">
        <v>62</v>
      </c>
      <c r="L20" s="25" t="s">
        <v>62</v>
      </c>
      <c r="M20" s="25" t="s">
        <v>48</v>
      </c>
      <c r="N20" s="26" t="str">
        <f t="shared" si="0"/>
        <v>elegansXgraellsii</v>
      </c>
      <c r="O20" s="26" t="str">
        <f t="shared" si="2"/>
        <v>elegansXgraellsii</v>
      </c>
      <c r="P20" s="27">
        <v>43629</v>
      </c>
      <c r="Q20" s="28" t="s">
        <v>84</v>
      </c>
      <c r="R20" s="25" t="s">
        <v>75</v>
      </c>
      <c r="S20" s="25" t="str">
        <f t="shared" si="3"/>
        <v>B.7XA.8</v>
      </c>
      <c r="T20" s="25" t="str">
        <f t="shared" si="1"/>
        <v>Heterospecifics-elegansXgraellsii-LaxeXMontalvo</v>
      </c>
      <c r="U20" s="25">
        <v>2</v>
      </c>
      <c r="V20" s="25">
        <v>0</v>
      </c>
      <c r="W20" s="25">
        <v>0</v>
      </c>
      <c r="X20" s="25">
        <v>0</v>
      </c>
      <c r="Y20" s="29" t="s">
        <v>6</v>
      </c>
      <c r="Z20" s="25" t="str">
        <f t="shared" si="4"/>
        <v>N</v>
      </c>
      <c r="AA20" s="25" t="str">
        <f t="shared" si="14"/>
        <v>NA</v>
      </c>
      <c r="AB20" s="25" t="str">
        <f t="shared" si="14"/>
        <v>NA</v>
      </c>
      <c r="AC20" s="25" t="str">
        <f t="shared" si="14"/>
        <v>NA</v>
      </c>
      <c r="AD20" s="25" t="str">
        <f t="shared" si="14"/>
        <v>NA</v>
      </c>
      <c r="AE20" s="25" t="str">
        <f t="shared" si="14"/>
        <v>NA</v>
      </c>
      <c r="AF20" s="25" t="str">
        <f t="shared" si="14"/>
        <v>NA</v>
      </c>
      <c r="AG20" s="25" t="str">
        <f t="shared" si="14"/>
        <v>NA</v>
      </c>
      <c r="AH20" s="25" t="str">
        <f t="shared" si="14"/>
        <v>NA</v>
      </c>
      <c r="AI20" s="29" t="s">
        <v>6</v>
      </c>
      <c r="AJ20" s="25" t="s">
        <v>6</v>
      </c>
      <c r="AK20" s="25" t="s">
        <v>6</v>
      </c>
      <c r="AL20" s="25" t="s">
        <v>6</v>
      </c>
      <c r="AM20" s="25" t="s">
        <v>6</v>
      </c>
      <c r="AN20" s="25" t="s">
        <v>6</v>
      </c>
    </row>
    <row r="21" spans="1:40" x14ac:dyDescent="0.25">
      <c r="A21" s="25" t="s">
        <v>59</v>
      </c>
      <c r="B21" s="25">
        <v>2019</v>
      </c>
      <c r="C21" s="25" t="s">
        <v>38</v>
      </c>
      <c r="D21" s="25" t="s">
        <v>701</v>
      </c>
      <c r="E21" s="25" t="s">
        <v>39</v>
      </c>
      <c r="F21" s="25" t="s">
        <v>309</v>
      </c>
      <c r="G21" s="25" t="s">
        <v>64</v>
      </c>
      <c r="H21" s="25" t="s">
        <v>64</v>
      </c>
      <c r="I21" s="25" t="s">
        <v>60</v>
      </c>
      <c r="J21" s="25" t="s">
        <v>40</v>
      </c>
      <c r="K21" s="25" t="s">
        <v>62</v>
      </c>
      <c r="L21" s="25" t="s">
        <v>62</v>
      </c>
      <c r="M21" s="25" t="s">
        <v>48</v>
      </c>
      <c r="N21" s="26" t="str">
        <f t="shared" si="0"/>
        <v>elegansXgraellsii</v>
      </c>
      <c r="O21" s="26" t="str">
        <f t="shared" si="2"/>
        <v>elegansXgraellsii</v>
      </c>
      <c r="P21" s="27">
        <v>43629</v>
      </c>
      <c r="Q21" s="28" t="s">
        <v>84</v>
      </c>
      <c r="R21" s="25" t="s">
        <v>81</v>
      </c>
      <c r="S21" s="25" t="str">
        <f t="shared" si="3"/>
        <v>B.9XA.8</v>
      </c>
      <c r="T21" s="25" t="str">
        <f t="shared" si="1"/>
        <v>Heterospecifics-elegansXgraellsii-LaxeXMontalvo</v>
      </c>
      <c r="U21" s="25">
        <v>1</v>
      </c>
      <c r="V21" s="25">
        <v>1</v>
      </c>
      <c r="W21" s="25">
        <v>1</v>
      </c>
      <c r="X21" s="25">
        <v>1</v>
      </c>
      <c r="Y21" s="29" t="s">
        <v>6</v>
      </c>
      <c r="Z21" s="25" t="str">
        <f t="shared" si="4"/>
        <v>Y</v>
      </c>
      <c r="AA21" s="25">
        <v>3</v>
      </c>
      <c r="AB21" s="25">
        <v>3</v>
      </c>
      <c r="AC21" s="25">
        <v>0</v>
      </c>
      <c r="AD21" s="25">
        <v>23</v>
      </c>
      <c r="AE21" s="25">
        <v>0</v>
      </c>
      <c r="AF21" s="25">
        <v>16</v>
      </c>
      <c r="AG21" s="25">
        <v>0</v>
      </c>
      <c r="AH21" s="25">
        <v>11</v>
      </c>
      <c r="AI21" s="29" t="s">
        <v>6</v>
      </c>
      <c r="AJ21" s="25">
        <f t="shared" si="5"/>
        <v>0</v>
      </c>
      <c r="AK21" s="25">
        <f t="shared" si="5"/>
        <v>50</v>
      </c>
      <c r="AL21" s="25">
        <f t="shared" si="6"/>
        <v>50</v>
      </c>
      <c r="AM21" s="25">
        <f t="shared" si="7"/>
        <v>16.666666666666668</v>
      </c>
      <c r="AN21" s="25">
        <f t="shared" si="8"/>
        <v>0</v>
      </c>
    </row>
    <row r="22" spans="1:40" x14ac:dyDescent="0.25">
      <c r="A22" s="25" t="s">
        <v>59</v>
      </c>
      <c r="B22" s="25">
        <v>2019</v>
      </c>
      <c r="C22" s="25" t="s">
        <v>38</v>
      </c>
      <c r="D22" s="25" t="s">
        <v>700</v>
      </c>
      <c r="E22" s="25" t="s">
        <v>60</v>
      </c>
      <c r="F22" s="25" t="s">
        <v>40</v>
      </c>
      <c r="G22" s="25" t="s">
        <v>62</v>
      </c>
      <c r="H22" s="25" t="s">
        <v>62</v>
      </c>
      <c r="I22" s="25" t="s">
        <v>60</v>
      </c>
      <c r="J22" s="25" t="s">
        <v>40</v>
      </c>
      <c r="K22" s="25" t="s">
        <v>62</v>
      </c>
      <c r="L22" s="25" t="s">
        <v>62</v>
      </c>
      <c r="M22" s="25" t="s">
        <v>41</v>
      </c>
      <c r="N22" s="26" t="str">
        <f t="shared" si="0"/>
        <v>graellsiiXgraellsii</v>
      </c>
      <c r="O22" s="26" t="str">
        <f t="shared" si="2"/>
        <v>graellsiiXgraellsii</v>
      </c>
      <c r="P22" s="27">
        <v>43629</v>
      </c>
      <c r="Q22" s="28" t="s">
        <v>85</v>
      </c>
      <c r="R22" s="25" t="s">
        <v>86</v>
      </c>
      <c r="S22" s="25" t="str">
        <f t="shared" si="3"/>
        <v>A.21XA.9</v>
      </c>
      <c r="T22" s="25" t="str">
        <f t="shared" si="1"/>
        <v>Conspecifics-graellsiiXgraellsii-MontalvoXMontalvo</v>
      </c>
      <c r="U22" s="25">
        <v>1</v>
      </c>
      <c r="V22" s="25">
        <v>1</v>
      </c>
      <c r="W22" s="25">
        <v>1</v>
      </c>
      <c r="X22" s="25">
        <v>1</v>
      </c>
      <c r="Y22" s="29" t="s">
        <v>6</v>
      </c>
      <c r="Z22" s="25" t="str">
        <f t="shared" si="4"/>
        <v>Y</v>
      </c>
      <c r="AA22" s="25">
        <v>3</v>
      </c>
      <c r="AB22" s="25">
        <v>3</v>
      </c>
      <c r="AC22" s="25">
        <v>101</v>
      </c>
      <c r="AD22" s="25">
        <v>3</v>
      </c>
      <c r="AE22" s="25">
        <v>104</v>
      </c>
      <c r="AF22" s="25">
        <v>2</v>
      </c>
      <c r="AG22" s="25">
        <v>227</v>
      </c>
      <c r="AH22" s="25">
        <v>3</v>
      </c>
      <c r="AI22" s="29" t="s">
        <v>6</v>
      </c>
      <c r="AJ22" s="25">
        <f t="shared" si="5"/>
        <v>432</v>
      </c>
      <c r="AK22" s="25">
        <f t="shared" si="5"/>
        <v>8</v>
      </c>
      <c r="AL22" s="25">
        <f t="shared" si="6"/>
        <v>440</v>
      </c>
      <c r="AM22" s="25">
        <f t="shared" si="7"/>
        <v>146.66666666666666</v>
      </c>
      <c r="AN22" s="25">
        <f t="shared" si="8"/>
        <v>0.98181818181818181</v>
      </c>
    </row>
    <row r="23" spans="1:40" x14ac:dyDescent="0.25">
      <c r="A23" s="25" t="s">
        <v>59</v>
      </c>
      <c r="B23" s="25">
        <v>2019</v>
      </c>
      <c r="C23" s="25" t="s">
        <v>38</v>
      </c>
      <c r="D23" s="25" t="s">
        <v>701</v>
      </c>
      <c r="E23" s="25" t="s">
        <v>39</v>
      </c>
      <c r="F23" s="25" t="s">
        <v>309</v>
      </c>
      <c r="G23" s="25" t="s">
        <v>64</v>
      </c>
      <c r="H23" s="25" t="s">
        <v>64</v>
      </c>
      <c r="I23" s="25" t="s">
        <v>60</v>
      </c>
      <c r="J23" s="25" t="s">
        <v>40</v>
      </c>
      <c r="K23" s="25" t="s">
        <v>62</v>
      </c>
      <c r="L23" s="25" t="s">
        <v>62</v>
      </c>
      <c r="M23" s="25" t="s">
        <v>41</v>
      </c>
      <c r="N23" s="26" t="str">
        <f t="shared" si="0"/>
        <v>elegansXgraellsii</v>
      </c>
      <c r="O23" s="26" t="str">
        <f t="shared" si="2"/>
        <v>elegansXgraellsii</v>
      </c>
      <c r="P23" s="27">
        <v>43630</v>
      </c>
      <c r="Q23" s="28" t="s">
        <v>87</v>
      </c>
      <c r="R23" s="25" t="s">
        <v>88</v>
      </c>
      <c r="S23" s="25" t="str">
        <f t="shared" si="3"/>
        <v>B.22XA.11</v>
      </c>
      <c r="T23" s="25" t="str">
        <f t="shared" si="1"/>
        <v>Heterospecifics-elegansXgraellsii-LaxeXMontalvo</v>
      </c>
      <c r="U23" s="25">
        <v>2</v>
      </c>
      <c r="V23" s="25">
        <v>1</v>
      </c>
      <c r="W23" s="25">
        <v>1</v>
      </c>
      <c r="X23" s="25">
        <v>1</v>
      </c>
      <c r="Y23" s="29" t="s">
        <v>6</v>
      </c>
      <c r="Z23" s="25" t="str">
        <f t="shared" si="4"/>
        <v>Y</v>
      </c>
      <c r="AA23" s="25">
        <v>3</v>
      </c>
      <c r="AB23" s="25">
        <v>3</v>
      </c>
      <c r="AC23" s="25">
        <v>152</v>
      </c>
      <c r="AD23" s="25">
        <v>22</v>
      </c>
      <c r="AE23" s="25">
        <v>187</v>
      </c>
      <c r="AF23" s="25">
        <v>39</v>
      </c>
      <c r="AG23" s="25">
        <v>207</v>
      </c>
      <c r="AH23" s="25">
        <v>55</v>
      </c>
      <c r="AI23" s="29" t="s">
        <v>6</v>
      </c>
      <c r="AJ23" s="25">
        <f t="shared" si="5"/>
        <v>546</v>
      </c>
      <c r="AK23" s="25">
        <f t="shared" si="5"/>
        <v>116</v>
      </c>
      <c r="AL23" s="25">
        <f t="shared" si="6"/>
        <v>662</v>
      </c>
      <c r="AM23" s="25">
        <f t="shared" si="7"/>
        <v>220.66666666666666</v>
      </c>
      <c r="AN23" s="25">
        <f t="shared" si="8"/>
        <v>0.82477341389728098</v>
      </c>
    </row>
    <row r="24" spans="1:40" x14ac:dyDescent="0.25">
      <c r="A24" s="25" t="s">
        <v>59</v>
      </c>
      <c r="B24" s="25">
        <v>2019</v>
      </c>
      <c r="C24" s="25" t="s">
        <v>38</v>
      </c>
      <c r="D24" s="25" t="s">
        <v>701</v>
      </c>
      <c r="E24" s="25" t="s">
        <v>39</v>
      </c>
      <c r="F24" s="25" t="s">
        <v>309</v>
      </c>
      <c r="G24" s="25" t="s">
        <v>64</v>
      </c>
      <c r="H24" s="25" t="s">
        <v>64</v>
      </c>
      <c r="I24" s="25" t="s">
        <v>60</v>
      </c>
      <c r="J24" s="25" t="s">
        <v>40</v>
      </c>
      <c r="K24" s="25" t="s">
        <v>62</v>
      </c>
      <c r="L24" s="25" t="s">
        <v>62</v>
      </c>
      <c r="M24" s="25" t="s">
        <v>41</v>
      </c>
      <c r="N24" s="26" t="str">
        <f t="shared" si="0"/>
        <v>elegansXgraellsii</v>
      </c>
      <c r="O24" s="26" t="str">
        <f t="shared" si="2"/>
        <v>elegansXgraellsii</v>
      </c>
      <c r="P24" s="27">
        <v>43630</v>
      </c>
      <c r="Q24" s="28" t="s">
        <v>69</v>
      </c>
      <c r="R24" s="25" t="s">
        <v>89</v>
      </c>
      <c r="S24" s="25" t="str">
        <f t="shared" si="3"/>
        <v>B.25XA.14</v>
      </c>
      <c r="T24" s="25" t="str">
        <f t="shared" si="1"/>
        <v>Heterospecifics-elegansXgraellsii-LaxeXMontalvo</v>
      </c>
      <c r="U24" s="25">
        <v>1</v>
      </c>
      <c r="V24" s="25">
        <v>1</v>
      </c>
      <c r="W24" s="25">
        <v>1</v>
      </c>
      <c r="X24" s="25">
        <v>1</v>
      </c>
      <c r="Y24" s="29" t="s">
        <v>6</v>
      </c>
      <c r="Z24" s="25" t="str">
        <f t="shared" si="4"/>
        <v>Y</v>
      </c>
      <c r="AA24" s="25">
        <v>3</v>
      </c>
      <c r="AB24" s="25">
        <v>2</v>
      </c>
      <c r="AC24" s="25">
        <v>101</v>
      </c>
      <c r="AD24" s="25">
        <v>9</v>
      </c>
      <c r="AE24" s="25">
        <v>192</v>
      </c>
      <c r="AF24" s="25">
        <v>22</v>
      </c>
      <c r="AG24" s="25">
        <v>0</v>
      </c>
      <c r="AH24" s="25">
        <v>0</v>
      </c>
      <c r="AI24" s="29" t="s">
        <v>6</v>
      </c>
      <c r="AJ24" s="25">
        <f t="shared" si="5"/>
        <v>293</v>
      </c>
      <c r="AK24" s="25">
        <f t="shared" si="5"/>
        <v>31</v>
      </c>
      <c r="AL24" s="25">
        <f t="shared" si="6"/>
        <v>324</v>
      </c>
      <c r="AM24" s="25">
        <f t="shared" si="7"/>
        <v>108</v>
      </c>
      <c r="AN24" s="25">
        <f t="shared" si="8"/>
        <v>0.90432098765432101</v>
      </c>
    </row>
    <row r="25" spans="1:40" x14ac:dyDescent="0.25">
      <c r="A25" s="25" t="s">
        <v>59</v>
      </c>
      <c r="B25" s="25">
        <v>2019</v>
      </c>
      <c r="C25" s="25" t="s">
        <v>38</v>
      </c>
      <c r="D25" s="25" t="s">
        <v>701</v>
      </c>
      <c r="E25" s="25" t="s">
        <v>39</v>
      </c>
      <c r="F25" s="25" t="s">
        <v>309</v>
      </c>
      <c r="G25" s="25" t="s">
        <v>64</v>
      </c>
      <c r="H25" s="25" t="s">
        <v>64</v>
      </c>
      <c r="I25" s="25" t="s">
        <v>60</v>
      </c>
      <c r="J25" s="25" t="s">
        <v>40</v>
      </c>
      <c r="K25" s="25" t="s">
        <v>62</v>
      </c>
      <c r="L25" s="25" t="s">
        <v>62</v>
      </c>
      <c r="M25" s="25" t="s">
        <v>41</v>
      </c>
      <c r="N25" s="26" t="str">
        <f t="shared" si="0"/>
        <v>elegansXgraellsii</v>
      </c>
      <c r="O25" s="26" t="str">
        <f t="shared" si="2"/>
        <v>elegansXgraellsii</v>
      </c>
      <c r="P25" s="27">
        <v>43630</v>
      </c>
      <c r="Q25" s="28" t="s">
        <v>90</v>
      </c>
      <c r="R25" s="25" t="s">
        <v>89</v>
      </c>
      <c r="S25" s="25" t="str">
        <f t="shared" si="3"/>
        <v>B.25XA.5</v>
      </c>
      <c r="T25" s="25" t="str">
        <f t="shared" si="1"/>
        <v>Heterospecifics-elegansXgraellsii-LaxeXMontalvo</v>
      </c>
      <c r="U25" s="25">
        <v>3</v>
      </c>
      <c r="V25" s="25">
        <v>0</v>
      </c>
      <c r="W25" s="25" t="s">
        <v>6</v>
      </c>
      <c r="X25" s="25">
        <v>0</v>
      </c>
      <c r="Y25" s="29" t="s">
        <v>6</v>
      </c>
      <c r="Z25" s="25" t="str">
        <f t="shared" si="4"/>
        <v>N</v>
      </c>
      <c r="AA25" s="25" t="str">
        <f t="shared" ref="AA25:AH25" si="15">IF($Z25="N","NA","")</f>
        <v>NA</v>
      </c>
      <c r="AB25" s="25" t="str">
        <f t="shared" si="15"/>
        <v>NA</v>
      </c>
      <c r="AC25" s="25" t="str">
        <f t="shared" si="15"/>
        <v>NA</v>
      </c>
      <c r="AD25" s="25" t="str">
        <f t="shared" si="15"/>
        <v>NA</v>
      </c>
      <c r="AE25" s="25" t="str">
        <f t="shared" si="15"/>
        <v>NA</v>
      </c>
      <c r="AF25" s="25" t="str">
        <f t="shared" si="15"/>
        <v>NA</v>
      </c>
      <c r="AG25" s="25" t="str">
        <f t="shared" si="15"/>
        <v>NA</v>
      </c>
      <c r="AH25" s="25" t="str">
        <f t="shared" si="15"/>
        <v>NA</v>
      </c>
      <c r="AI25" s="29" t="s">
        <v>6</v>
      </c>
      <c r="AJ25" s="25" t="s">
        <v>6</v>
      </c>
      <c r="AK25" s="25" t="s">
        <v>6</v>
      </c>
      <c r="AL25" s="25" t="s">
        <v>6</v>
      </c>
      <c r="AM25" s="25" t="s">
        <v>6</v>
      </c>
      <c r="AN25" s="25" t="s">
        <v>6</v>
      </c>
    </row>
    <row r="26" spans="1:40" x14ac:dyDescent="0.25">
      <c r="A26" s="25" t="s">
        <v>59</v>
      </c>
      <c r="B26" s="25">
        <v>2019</v>
      </c>
      <c r="C26" s="25" t="s">
        <v>38</v>
      </c>
      <c r="D26" s="25" t="s">
        <v>700</v>
      </c>
      <c r="E26" s="25" t="s">
        <v>39</v>
      </c>
      <c r="F26" s="25" t="s">
        <v>309</v>
      </c>
      <c r="G26" s="25" t="s">
        <v>64</v>
      </c>
      <c r="H26" s="25" t="s">
        <v>64</v>
      </c>
      <c r="I26" s="25" t="s">
        <v>39</v>
      </c>
      <c r="J26" s="25" t="s">
        <v>309</v>
      </c>
      <c r="K26" s="25" t="s">
        <v>64</v>
      </c>
      <c r="L26" s="25" t="s">
        <v>64</v>
      </c>
      <c r="M26" s="25" t="s">
        <v>43</v>
      </c>
      <c r="N26" s="26" t="str">
        <f t="shared" si="0"/>
        <v>elegansXelegans</v>
      </c>
      <c r="O26" s="26" t="str">
        <f t="shared" si="2"/>
        <v>elegansXelegans</v>
      </c>
      <c r="P26" s="27">
        <v>43630</v>
      </c>
      <c r="Q26" s="28" t="s">
        <v>91</v>
      </c>
      <c r="R26" s="25" t="s">
        <v>66</v>
      </c>
      <c r="S26" s="25" t="str">
        <f t="shared" si="3"/>
        <v>B.1XB.13</v>
      </c>
      <c r="T26" s="25" t="str">
        <f t="shared" si="1"/>
        <v>Conspecifics-elegansXelegans-LaxeXLaxe</v>
      </c>
      <c r="U26" s="25">
        <v>1</v>
      </c>
      <c r="V26" s="25">
        <v>1</v>
      </c>
      <c r="W26" s="25">
        <v>2</v>
      </c>
      <c r="X26" s="25">
        <v>1</v>
      </c>
      <c r="Y26" s="29" t="s">
        <v>6</v>
      </c>
      <c r="Z26" s="25" t="str">
        <f t="shared" si="4"/>
        <v>Y</v>
      </c>
      <c r="AA26" s="25">
        <v>3</v>
      </c>
      <c r="AB26" s="25">
        <v>3</v>
      </c>
      <c r="AC26" s="25">
        <v>131</v>
      </c>
      <c r="AD26" s="25">
        <v>1</v>
      </c>
      <c r="AE26" s="25">
        <v>103</v>
      </c>
      <c r="AF26" s="25">
        <v>2</v>
      </c>
      <c r="AG26" s="25">
        <v>126</v>
      </c>
      <c r="AH26" s="25">
        <v>2</v>
      </c>
      <c r="AI26" s="29" t="s">
        <v>6</v>
      </c>
      <c r="AJ26" s="25">
        <f t="shared" si="5"/>
        <v>360</v>
      </c>
      <c r="AK26" s="25">
        <f t="shared" si="5"/>
        <v>5</v>
      </c>
      <c r="AL26" s="25">
        <f t="shared" si="6"/>
        <v>365</v>
      </c>
      <c r="AM26" s="25">
        <f t="shared" si="7"/>
        <v>121.66666666666667</v>
      </c>
      <c r="AN26" s="25">
        <f t="shared" si="8"/>
        <v>0.98630136986301364</v>
      </c>
    </row>
    <row r="27" spans="1:40" x14ac:dyDescent="0.25">
      <c r="A27" s="25" t="s">
        <v>59</v>
      </c>
      <c r="B27" s="25">
        <v>2019</v>
      </c>
      <c r="C27" s="25" t="s">
        <v>38</v>
      </c>
      <c r="D27" s="25" t="s">
        <v>700</v>
      </c>
      <c r="E27" s="25" t="s">
        <v>39</v>
      </c>
      <c r="F27" s="25" t="s">
        <v>309</v>
      </c>
      <c r="G27" s="25" t="s">
        <v>64</v>
      </c>
      <c r="H27" s="25" t="s">
        <v>64</v>
      </c>
      <c r="I27" s="25" t="s">
        <v>39</v>
      </c>
      <c r="J27" s="25" t="s">
        <v>309</v>
      </c>
      <c r="K27" s="25" t="s">
        <v>64</v>
      </c>
      <c r="L27" s="25" t="s">
        <v>64</v>
      </c>
      <c r="M27" s="25" t="s">
        <v>43</v>
      </c>
      <c r="N27" s="26" t="str">
        <f t="shared" si="0"/>
        <v>elegansXelegans</v>
      </c>
      <c r="O27" s="26" t="str">
        <f t="shared" si="2"/>
        <v>elegansXelegans</v>
      </c>
      <c r="P27" s="27">
        <v>43630</v>
      </c>
      <c r="Q27" s="28" t="s">
        <v>92</v>
      </c>
      <c r="R27" s="25" t="s">
        <v>66</v>
      </c>
      <c r="S27" s="25" t="str">
        <f t="shared" si="3"/>
        <v>B.1XB.14</v>
      </c>
      <c r="T27" s="25" t="str">
        <f t="shared" si="1"/>
        <v>Conspecifics-elegansXelegans-LaxeXLaxe</v>
      </c>
      <c r="U27" s="25">
        <v>1</v>
      </c>
      <c r="V27" s="25">
        <v>1</v>
      </c>
      <c r="W27" s="25">
        <v>1</v>
      </c>
      <c r="X27" s="25">
        <v>1</v>
      </c>
      <c r="Y27" s="29" t="s">
        <v>6</v>
      </c>
      <c r="Z27" s="25" t="s">
        <v>47</v>
      </c>
      <c r="AA27" s="25">
        <v>0</v>
      </c>
      <c r="AB27" s="25" t="str">
        <f t="shared" ref="AB27:AH27" si="16">IF($AA27=0,"NA","")</f>
        <v>NA</v>
      </c>
      <c r="AC27" s="25" t="str">
        <f t="shared" si="16"/>
        <v>NA</v>
      </c>
      <c r="AD27" s="25" t="str">
        <f t="shared" si="16"/>
        <v>NA</v>
      </c>
      <c r="AE27" s="25" t="str">
        <f t="shared" si="16"/>
        <v>NA</v>
      </c>
      <c r="AF27" s="25" t="str">
        <f t="shared" si="16"/>
        <v>NA</v>
      </c>
      <c r="AG27" s="25" t="str">
        <f t="shared" si="16"/>
        <v>NA</v>
      </c>
      <c r="AH27" s="25" t="str">
        <f t="shared" si="16"/>
        <v>NA</v>
      </c>
      <c r="AI27" s="29" t="s">
        <v>6</v>
      </c>
      <c r="AJ27" s="25" t="s">
        <v>6</v>
      </c>
      <c r="AK27" s="25" t="s">
        <v>6</v>
      </c>
      <c r="AL27" s="25" t="s">
        <v>6</v>
      </c>
      <c r="AM27" s="25" t="s">
        <v>6</v>
      </c>
      <c r="AN27" s="25" t="s">
        <v>6</v>
      </c>
    </row>
    <row r="28" spans="1:40" x14ac:dyDescent="0.25">
      <c r="A28" s="25" t="s">
        <v>59</v>
      </c>
      <c r="B28" s="25">
        <v>2019</v>
      </c>
      <c r="C28" s="25" t="s">
        <v>38</v>
      </c>
      <c r="D28" s="25" t="s">
        <v>700</v>
      </c>
      <c r="E28" s="25" t="s">
        <v>39</v>
      </c>
      <c r="F28" s="25" t="s">
        <v>309</v>
      </c>
      <c r="G28" s="25" t="s">
        <v>64</v>
      </c>
      <c r="H28" s="25" t="s">
        <v>64</v>
      </c>
      <c r="I28" s="25" t="s">
        <v>39</v>
      </c>
      <c r="J28" s="25" t="s">
        <v>309</v>
      </c>
      <c r="K28" s="25" t="s">
        <v>64</v>
      </c>
      <c r="L28" s="25" t="s">
        <v>64</v>
      </c>
      <c r="M28" s="25" t="s">
        <v>43</v>
      </c>
      <c r="N28" s="26" t="str">
        <f t="shared" si="0"/>
        <v>elegansXelegans</v>
      </c>
      <c r="O28" s="26" t="str">
        <f t="shared" si="2"/>
        <v>elegansXelegans</v>
      </c>
      <c r="P28" s="27">
        <v>43630</v>
      </c>
      <c r="Q28" s="28" t="s">
        <v>92</v>
      </c>
      <c r="R28" s="25" t="s">
        <v>81</v>
      </c>
      <c r="S28" s="25" t="str">
        <f t="shared" si="3"/>
        <v>B.9XB.14</v>
      </c>
      <c r="T28" s="25" t="str">
        <f t="shared" si="1"/>
        <v>Conspecifics-elegansXelegans-LaxeXLaxe</v>
      </c>
      <c r="U28" s="25">
        <v>1</v>
      </c>
      <c r="V28" s="25">
        <v>0</v>
      </c>
      <c r="W28" s="25">
        <v>0</v>
      </c>
      <c r="X28" s="25">
        <v>0</v>
      </c>
      <c r="Y28" s="29" t="s">
        <v>6</v>
      </c>
      <c r="Z28" s="25" t="str">
        <f t="shared" si="4"/>
        <v>N</v>
      </c>
      <c r="AA28" s="25" t="str">
        <f t="shared" ref="AA28:AH31" si="17">IF($Z28="N","NA","")</f>
        <v>NA</v>
      </c>
      <c r="AB28" s="25" t="str">
        <f t="shared" si="17"/>
        <v>NA</v>
      </c>
      <c r="AC28" s="25" t="str">
        <f t="shared" si="17"/>
        <v>NA</v>
      </c>
      <c r="AD28" s="25" t="str">
        <f t="shared" si="17"/>
        <v>NA</v>
      </c>
      <c r="AE28" s="25" t="str">
        <f t="shared" si="17"/>
        <v>NA</v>
      </c>
      <c r="AF28" s="25" t="str">
        <f t="shared" si="17"/>
        <v>NA</v>
      </c>
      <c r="AG28" s="25" t="str">
        <f t="shared" si="17"/>
        <v>NA</v>
      </c>
      <c r="AH28" s="25" t="str">
        <f t="shared" si="17"/>
        <v>NA</v>
      </c>
      <c r="AI28" s="29" t="s">
        <v>6</v>
      </c>
      <c r="AJ28" s="25" t="s">
        <v>6</v>
      </c>
      <c r="AK28" s="25" t="s">
        <v>6</v>
      </c>
      <c r="AL28" s="25" t="s">
        <v>6</v>
      </c>
      <c r="AM28" s="25" t="s">
        <v>6</v>
      </c>
      <c r="AN28" s="25" t="s">
        <v>6</v>
      </c>
    </row>
    <row r="29" spans="1:40" x14ac:dyDescent="0.25">
      <c r="A29" s="25" t="s">
        <v>59</v>
      </c>
      <c r="B29" s="25">
        <v>2019</v>
      </c>
      <c r="C29" s="25" t="s">
        <v>38</v>
      </c>
      <c r="D29" s="25" t="s">
        <v>700</v>
      </c>
      <c r="E29" s="25" t="s">
        <v>39</v>
      </c>
      <c r="F29" s="25" t="s">
        <v>309</v>
      </c>
      <c r="G29" s="25" t="s">
        <v>64</v>
      </c>
      <c r="H29" s="25" t="s">
        <v>64</v>
      </c>
      <c r="I29" s="25" t="s">
        <v>39</v>
      </c>
      <c r="J29" s="25" t="s">
        <v>309</v>
      </c>
      <c r="K29" s="25" t="s">
        <v>64</v>
      </c>
      <c r="L29" s="25" t="s">
        <v>64</v>
      </c>
      <c r="M29" s="25" t="s">
        <v>43</v>
      </c>
      <c r="N29" s="26" t="str">
        <f t="shared" si="0"/>
        <v>elegansXelegans</v>
      </c>
      <c r="O29" s="26" t="str">
        <f t="shared" si="2"/>
        <v>elegansXelegans</v>
      </c>
      <c r="P29" s="27">
        <v>43630</v>
      </c>
      <c r="Q29" s="28" t="s">
        <v>93</v>
      </c>
      <c r="R29" s="25" t="s">
        <v>66</v>
      </c>
      <c r="S29" s="25" t="str">
        <f t="shared" si="3"/>
        <v>B.1XB.15</v>
      </c>
      <c r="T29" s="25" t="str">
        <f t="shared" si="1"/>
        <v>Conspecifics-elegansXelegans-LaxeXLaxe</v>
      </c>
      <c r="U29" s="25">
        <v>1</v>
      </c>
      <c r="V29" s="25">
        <v>1</v>
      </c>
      <c r="W29" s="25">
        <v>0</v>
      </c>
      <c r="X29" s="25">
        <v>0</v>
      </c>
      <c r="Y29" s="29" t="s">
        <v>6</v>
      </c>
      <c r="Z29" s="25" t="str">
        <f t="shared" si="4"/>
        <v>N</v>
      </c>
      <c r="AA29" s="25" t="str">
        <f t="shared" si="17"/>
        <v>NA</v>
      </c>
      <c r="AB29" s="25" t="str">
        <f t="shared" si="17"/>
        <v>NA</v>
      </c>
      <c r="AC29" s="25" t="str">
        <f t="shared" si="17"/>
        <v>NA</v>
      </c>
      <c r="AD29" s="25" t="str">
        <f t="shared" si="17"/>
        <v>NA</v>
      </c>
      <c r="AE29" s="25" t="str">
        <f t="shared" si="17"/>
        <v>NA</v>
      </c>
      <c r="AF29" s="25" t="str">
        <f t="shared" si="17"/>
        <v>NA</v>
      </c>
      <c r="AG29" s="25" t="str">
        <f t="shared" si="17"/>
        <v>NA</v>
      </c>
      <c r="AH29" s="25" t="str">
        <f t="shared" si="17"/>
        <v>NA</v>
      </c>
      <c r="AI29" s="29" t="s">
        <v>6</v>
      </c>
      <c r="AJ29" s="25" t="s">
        <v>6</v>
      </c>
      <c r="AK29" s="25" t="s">
        <v>6</v>
      </c>
      <c r="AL29" s="25" t="s">
        <v>6</v>
      </c>
      <c r="AM29" s="25" t="s">
        <v>6</v>
      </c>
      <c r="AN29" s="25" t="s">
        <v>6</v>
      </c>
    </row>
    <row r="30" spans="1:40" x14ac:dyDescent="0.25">
      <c r="A30" s="25" t="s">
        <v>59</v>
      </c>
      <c r="B30" s="25">
        <v>2019</v>
      </c>
      <c r="C30" s="25" t="s">
        <v>38</v>
      </c>
      <c r="D30" s="25" t="s">
        <v>700</v>
      </c>
      <c r="E30" s="25" t="s">
        <v>39</v>
      </c>
      <c r="F30" s="25" t="s">
        <v>309</v>
      </c>
      <c r="G30" s="25" t="s">
        <v>64</v>
      </c>
      <c r="H30" s="25" t="s">
        <v>64</v>
      </c>
      <c r="I30" s="25" t="s">
        <v>39</v>
      </c>
      <c r="J30" s="25" t="s">
        <v>309</v>
      </c>
      <c r="K30" s="25" t="s">
        <v>64</v>
      </c>
      <c r="L30" s="25" t="s">
        <v>64</v>
      </c>
      <c r="M30" s="25" t="s">
        <v>41</v>
      </c>
      <c r="N30" s="26" t="str">
        <f t="shared" si="0"/>
        <v>elegansXelegans</v>
      </c>
      <c r="O30" s="26" t="str">
        <f t="shared" si="2"/>
        <v>elegansXelegans</v>
      </c>
      <c r="P30" s="27">
        <v>43630</v>
      </c>
      <c r="Q30" s="28" t="s">
        <v>94</v>
      </c>
      <c r="R30" s="25" t="s">
        <v>66</v>
      </c>
      <c r="S30" s="25" t="str">
        <f t="shared" si="3"/>
        <v>B.1XB.17</v>
      </c>
      <c r="T30" s="25" t="str">
        <f t="shared" si="1"/>
        <v>Conspecifics-elegansXelegans-LaxeXLaxe</v>
      </c>
      <c r="U30" s="25">
        <v>3</v>
      </c>
      <c r="V30" s="25">
        <v>2</v>
      </c>
      <c r="W30" s="25">
        <v>21</v>
      </c>
      <c r="X30" s="25">
        <v>0</v>
      </c>
      <c r="Y30" s="29" t="s">
        <v>6</v>
      </c>
      <c r="Z30" s="25" t="str">
        <f t="shared" si="4"/>
        <v>N</v>
      </c>
      <c r="AA30" s="25" t="str">
        <f t="shared" si="17"/>
        <v>NA</v>
      </c>
      <c r="AB30" s="25" t="str">
        <f t="shared" si="17"/>
        <v>NA</v>
      </c>
      <c r="AC30" s="25" t="str">
        <f t="shared" si="17"/>
        <v>NA</v>
      </c>
      <c r="AD30" s="25" t="str">
        <f t="shared" si="17"/>
        <v>NA</v>
      </c>
      <c r="AE30" s="25" t="str">
        <f t="shared" si="17"/>
        <v>NA</v>
      </c>
      <c r="AF30" s="25" t="str">
        <f t="shared" si="17"/>
        <v>NA</v>
      </c>
      <c r="AG30" s="25" t="str">
        <f t="shared" si="17"/>
        <v>NA</v>
      </c>
      <c r="AH30" s="25" t="str">
        <f t="shared" si="17"/>
        <v>NA</v>
      </c>
      <c r="AI30" s="29" t="s">
        <v>6</v>
      </c>
      <c r="AJ30" s="25" t="s">
        <v>6</v>
      </c>
      <c r="AK30" s="25" t="s">
        <v>6</v>
      </c>
      <c r="AL30" s="25" t="s">
        <v>6</v>
      </c>
      <c r="AM30" s="25" t="s">
        <v>6</v>
      </c>
      <c r="AN30" s="25" t="s">
        <v>6</v>
      </c>
    </row>
    <row r="31" spans="1:40" x14ac:dyDescent="0.25">
      <c r="A31" s="25" t="s">
        <v>59</v>
      </c>
      <c r="B31" s="25">
        <v>2019</v>
      </c>
      <c r="C31" s="25" t="s">
        <v>38</v>
      </c>
      <c r="D31" s="25" t="s">
        <v>700</v>
      </c>
      <c r="E31" s="25" t="s">
        <v>39</v>
      </c>
      <c r="F31" s="25" t="s">
        <v>309</v>
      </c>
      <c r="G31" s="25" t="s">
        <v>64</v>
      </c>
      <c r="H31" s="25" t="s">
        <v>64</v>
      </c>
      <c r="I31" s="25" t="s">
        <v>39</v>
      </c>
      <c r="J31" s="25" t="s">
        <v>309</v>
      </c>
      <c r="K31" s="25" t="s">
        <v>64</v>
      </c>
      <c r="L31" s="25" t="s">
        <v>64</v>
      </c>
      <c r="M31" s="25" t="s">
        <v>41</v>
      </c>
      <c r="N31" s="26" t="str">
        <f t="shared" si="0"/>
        <v>elegansXelegans</v>
      </c>
      <c r="O31" s="26" t="str">
        <f t="shared" si="2"/>
        <v>elegansXelegans</v>
      </c>
      <c r="P31" s="27">
        <v>43630</v>
      </c>
      <c r="Q31" s="28" t="s">
        <v>94</v>
      </c>
      <c r="R31" s="25" t="s">
        <v>81</v>
      </c>
      <c r="S31" s="25" t="str">
        <f t="shared" si="3"/>
        <v>B.9XB.17</v>
      </c>
      <c r="T31" s="25" t="str">
        <f t="shared" si="1"/>
        <v>Conspecifics-elegansXelegans-LaxeXLaxe</v>
      </c>
      <c r="U31" s="25">
        <v>5</v>
      </c>
      <c r="V31" s="25">
        <v>3</v>
      </c>
      <c r="W31" s="25">
        <v>13</v>
      </c>
      <c r="X31" s="25">
        <v>0</v>
      </c>
      <c r="Y31" s="29" t="s">
        <v>6</v>
      </c>
      <c r="Z31" s="25" t="str">
        <f t="shared" si="4"/>
        <v>N</v>
      </c>
      <c r="AA31" s="25" t="str">
        <f t="shared" si="17"/>
        <v>NA</v>
      </c>
      <c r="AB31" s="25" t="str">
        <f t="shared" si="17"/>
        <v>NA</v>
      </c>
      <c r="AC31" s="25" t="str">
        <f t="shared" si="17"/>
        <v>NA</v>
      </c>
      <c r="AD31" s="25" t="str">
        <f t="shared" si="17"/>
        <v>NA</v>
      </c>
      <c r="AE31" s="25" t="str">
        <f t="shared" si="17"/>
        <v>NA</v>
      </c>
      <c r="AF31" s="25" t="str">
        <f t="shared" si="17"/>
        <v>NA</v>
      </c>
      <c r="AG31" s="25" t="str">
        <f t="shared" si="17"/>
        <v>NA</v>
      </c>
      <c r="AH31" s="25" t="str">
        <f t="shared" si="17"/>
        <v>NA</v>
      </c>
      <c r="AI31" s="29" t="s">
        <v>6</v>
      </c>
      <c r="AJ31" s="25" t="s">
        <v>6</v>
      </c>
      <c r="AK31" s="25" t="s">
        <v>6</v>
      </c>
      <c r="AL31" s="25" t="s">
        <v>6</v>
      </c>
      <c r="AM31" s="25" t="s">
        <v>6</v>
      </c>
      <c r="AN31" s="25" t="s">
        <v>6</v>
      </c>
    </row>
    <row r="32" spans="1:40" x14ac:dyDescent="0.25">
      <c r="A32" s="25" t="s">
        <v>59</v>
      </c>
      <c r="B32" s="25">
        <v>2019</v>
      </c>
      <c r="C32" s="25" t="s">
        <v>38</v>
      </c>
      <c r="D32" s="25" t="s">
        <v>700</v>
      </c>
      <c r="E32" s="25" t="s">
        <v>39</v>
      </c>
      <c r="F32" s="25" t="s">
        <v>309</v>
      </c>
      <c r="G32" s="25" t="s">
        <v>64</v>
      </c>
      <c r="H32" s="25" t="s">
        <v>64</v>
      </c>
      <c r="I32" s="25" t="s">
        <v>39</v>
      </c>
      <c r="J32" s="25" t="s">
        <v>309</v>
      </c>
      <c r="K32" s="25" t="s">
        <v>64</v>
      </c>
      <c r="L32" s="25" t="s">
        <v>64</v>
      </c>
      <c r="M32" s="25" t="s">
        <v>41</v>
      </c>
      <c r="N32" s="26" t="str">
        <f t="shared" si="0"/>
        <v>elegansXelegans</v>
      </c>
      <c r="O32" s="26" t="str">
        <f t="shared" si="2"/>
        <v>elegansXelegans</v>
      </c>
      <c r="P32" s="27">
        <v>43630</v>
      </c>
      <c r="Q32" s="28" t="s">
        <v>95</v>
      </c>
      <c r="R32" s="25" t="s">
        <v>81</v>
      </c>
      <c r="S32" s="25" t="str">
        <f t="shared" si="3"/>
        <v>B.9XB.18</v>
      </c>
      <c r="T32" s="25" t="str">
        <f t="shared" si="1"/>
        <v>Conspecifics-elegansXelegans-LaxeXLaxe</v>
      </c>
      <c r="U32" s="25">
        <v>1</v>
      </c>
      <c r="V32" s="25">
        <v>1</v>
      </c>
      <c r="W32" s="25">
        <v>1</v>
      </c>
      <c r="X32" s="25">
        <v>1</v>
      </c>
      <c r="Y32" s="29" t="s">
        <v>6</v>
      </c>
      <c r="Z32" s="25" t="s">
        <v>47</v>
      </c>
      <c r="AA32" s="25">
        <v>0</v>
      </c>
      <c r="AB32" s="25" t="str">
        <f t="shared" ref="AB32:AH32" si="18">IF($AA32=0,"NA","")</f>
        <v>NA</v>
      </c>
      <c r="AC32" s="25" t="str">
        <f t="shared" si="18"/>
        <v>NA</v>
      </c>
      <c r="AD32" s="25" t="str">
        <f t="shared" si="18"/>
        <v>NA</v>
      </c>
      <c r="AE32" s="25" t="str">
        <f t="shared" si="18"/>
        <v>NA</v>
      </c>
      <c r="AF32" s="25" t="str">
        <f t="shared" si="18"/>
        <v>NA</v>
      </c>
      <c r="AG32" s="25" t="str">
        <f t="shared" si="18"/>
        <v>NA</v>
      </c>
      <c r="AH32" s="25" t="str">
        <f t="shared" si="18"/>
        <v>NA</v>
      </c>
      <c r="AI32" s="29" t="s">
        <v>6</v>
      </c>
      <c r="AJ32" s="25" t="s">
        <v>6</v>
      </c>
      <c r="AK32" s="25" t="s">
        <v>6</v>
      </c>
      <c r="AL32" s="25" t="s">
        <v>6</v>
      </c>
      <c r="AM32" s="25" t="s">
        <v>6</v>
      </c>
      <c r="AN32" s="25" t="s">
        <v>6</v>
      </c>
    </row>
    <row r="33" spans="1:40" x14ac:dyDescent="0.25">
      <c r="A33" s="25" t="s">
        <v>59</v>
      </c>
      <c r="B33" s="25">
        <v>2019</v>
      </c>
      <c r="C33" s="25" t="s">
        <v>38</v>
      </c>
      <c r="D33" s="25" t="s">
        <v>700</v>
      </c>
      <c r="E33" s="25" t="s">
        <v>39</v>
      </c>
      <c r="F33" s="25" t="s">
        <v>309</v>
      </c>
      <c r="G33" s="25" t="s">
        <v>64</v>
      </c>
      <c r="H33" s="25" t="s">
        <v>64</v>
      </c>
      <c r="I33" s="25" t="s">
        <v>39</v>
      </c>
      <c r="J33" s="25" t="s">
        <v>309</v>
      </c>
      <c r="K33" s="25" t="s">
        <v>64</v>
      </c>
      <c r="L33" s="25" t="s">
        <v>64</v>
      </c>
      <c r="M33" s="25" t="s">
        <v>43</v>
      </c>
      <c r="N33" s="26" t="str">
        <f t="shared" si="0"/>
        <v>elegansXelegans</v>
      </c>
      <c r="O33" s="26" t="str">
        <f t="shared" si="2"/>
        <v>elegansXelegans</v>
      </c>
      <c r="P33" s="27">
        <v>43630</v>
      </c>
      <c r="Q33" s="28" t="s">
        <v>96</v>
      </c>
      <c r="R33" s="25" t="s">
        <v>66</v>
      </c>
      <c r="S33" s="25" t="str">
        <f t="shared" si="3"/>
        <v>B.1XB.19</v>
      </c>
      <c r="T33" s="25" t="str">
        <f t="shared" si="1"/>
        <v>Conspecifics-elegansXelegans-LaxeXLaxe</v>
      </c>
      <c r="U33" s="25">
        <v>3</v>
      </c>
      <c r="V33" s="25">
        <v>2</v>
      </c>
      <c r="W33" s="25">
        <v>0</v>
      </c>
      <c r="X33" s="25">
        <v>0</v>
      </c>
      <c r="Y33" s="29" t="s">
        <v>6</v>
      </c>
      <c r="Z33" s="25" t="str">
        <f t="shared" si="4"/>
        <v>N</v>
      </c>
      <c r="AA33" s="25" t="str">
        <f t="shared" ref="AA33:AH38" si="19">IF($Z33="N","NA","")</f>
        <v>NA</v>
      </c>
      <c r="AB33" s="25" t="str">
        <f t="shared" si="19"/>
        <v>NA</v>
      </c>
      <c r="AC33" s="25" t="str">
        <f t="shared" si="19"/>
        <v>NA</v>
      </c>
      <c r="AD33" s="25" t="str">
        <f t="shared" si="19"/>
        <v>NA</v>
      </c>
      <c r="AE33" s="25" t="str">
        <f t="shared" si="19"/>
        <v>NA</v>
      </c>
      <c r="AF33" s="25" t="str">
        <f t="shared" si="19"/>
        <v>NA</v>
      </c>
      <c r="AG33" s="25" t="str">
        <f t="shared" si="19"/>
        <v>NA</v>
      </c>
      <c r="AH33" s="25" t="str">
        <f t="shared" si="19"/>
        <v>NA</v>
      </c>
      <c r="AI33" s="29" t="s">
        <v>6</v>
      </c>
      <c r="AJ33" s="25" t="s">
        <v>6</v>
      </c>
      <c r="AK33" s="25" t="s">
        <v>6</v>
      </c>
      <c r="AL33" s="25" t="s">
        <v>6</v>
      </c>
      <c r="AM33" s="25" t="s">
        <v>6</v>
      </c>
      <c r="AN33" s="25" t="s">
        <v>6</v>
      </c>
    </row>
    <row r="34" spans="1:40" x14ac:dyDescent="0.25">
      <c r="A34" s="25" t="s">
        <v>59</v>
      </c>
      <c r="B34" s="25">
        <v>2019</v>
      </c>
      <c r="C34" s="25" t="s">
        <v>38</v>
      </c>
      <c r="D34" s="25" t="s">
        <v>700</v>
      </c>
      <c r="E34" s="25" t="s">
        <v>39</v>
      </c>
      <c r="F34" s="25" t="s">
        <v>309</v>
      </c>
      <c r="G34" s="25" t="s">
        <v>64</v>
      </c>
      <c r="H34" s="25" t="s">
        <v>64</v>
      </c>
      <c r="I34" s="25" t="s">
        <v>39</v>
      </c>
      <c r="J34" s="25" t="s">
        <v>309</v>
      </c>
      <c r="K34" s="25" t="s">
        <v>64</v>
      </c>
      <c r="L34" s="25" t="s">
        <v>64</v>
      </c>
      <c r="M34" s="25" t="s">
        <v>43</v>
      </c>
      <c r="N34" s="26" t="str">
        <f t="shared" ref="N34:N65" si="20">CONCATENATE(E34,"X",I34)</f>
        <v>elegansXelegans</v>
      </c>
      <c r="O34" s="26" t="str">
        <f t="shared" si="2"/>
        <v>elegansXelegans</v>
      </c>
      <c r="P34" s="27">
        <v>43630</v>
      </c>
      <c r="Q34" s="28" t="s">
        <v>96</v>
      </c>
      <c r="R34" s="25" t="s">
        <v>97</v>
      </c>
      <c r="S34" s="25" t="str">
        <f t="shared" si="3"/>
        <v>B.8XB.19</v>
      </c>
      <c r="T34" s="25" t="str">
        <f t="shared" ref="T34:T65" si="21">_xlfn.CONCAT(D34,"-",O34,"-",H34,"X",L34)</f>
        <v>Conspecifics-elegansXelegans-LaxeXLaxe</v>
      </c>
      <c r="U34" s="25">
        <v>1</v>
      </c>
      <c r="V34" s="25">
        <v>0</v>
      </c>
      <c r="W34" s="25">
        <v>2</v>
      </c>
      <c r="X34" s="25">
        <v>0</v>
      </c>
      <c r="Y34" s="29" t="s">
        <v>6</v>
      </c>
      <c r="Z34" s="25" t="str">
        <f t="shared" si="4"/>
        <v>N</v>
      </c>
      <c r="AA34" s="25" t="str">
        <f t="shared" si="19"/>
        <v>NA</v>
      </c>
      <c r="AB34" s="25" t="str">
        <f t="shared" si="19"/>
        <v>NA</v>
      </c>
      <c r="AC34" s="25" t="str">
        <f t="shared" si="19"/>
        <v>NA</v>
      </c>
      <c r="AD34" s="25" t="str">
        <f t="shared" si="19"/>
        <v>NA</v>
      </c>
      <c r="AE34" s="25" t="str">
        <f t="shared" si="19"/>
        <v>NA</v>
      </c>
      <c r="AF34" s="25" t="str">
        <f t="shared" si="19"/>
        <v>NA</v>
      </c>
      <c r="AG34" s="25" t="str">
        <f t="shared" si="19"/>
        <v>NA</v>
      </c>
      <c r="AH34" s="25" t="str">
        <f t="shared" si="19"/>
        <v>NA</v>
      </c>
      <c r="AI34" s="29" t="s">
        <v>6</v>
      </c>
      <c r="AJ34" s="25" t="s">
        <v>6</v>
      </c>
      <c r="AK34" s="25" t="s">
        <v>6</v>
      </c>
      <c r="AL34" s="25" t="s">
        <v>6</v>
      </c>
      <c r="AM34" s="25" t="s">
        <v>6</v>
      </c>
      <c r="AN34" s="25" t="s">
        <v>6</v>
      </c>
    </row>
    <row r="35" spans="1:40" x14ac:dyDescent="0.25">
      <c r="A35" s="25" t="s">
        <v>59</v>
      </c>
      <c r="B35" s="25">
        <v>2019</v>
      </c>
      <c r="C35" s="25" t="s">
        <v>38</v>
      </c>
      <c r="D35" s="25" t="s">
        <v>700</v>
      </c>
      <c r="E35" s="25" t="s">
        <v>39</v>
      </c>
      <c r="F35" s="25" t="s">
        <v>309</v>
      </c>
      <c r="G35" s="25" t="s">
        <v>64</v>
      </c>
      <c r="H35" s="25" t="s">
        <v>64</v>
      </c>
      <c r="I35" s="25" t="s">
        <v>39</v>
      </c>
      <c r="J35" s="25" t="s">
        <v>309</v>
      </c>
      <c r="K35" s="25" t="s">
        <v>64</v>
      </c>
      <c r="L35" s="25" t="s">
        <v>64</v>
      </c>
      <c r="M35" s="25" t="s">
        <v>43</v>
      </c>
      <c r="N35" s="26" t="str">
        <f t="shared" si="20"/>
        <v>elegansXelegans</v>
      </c>
      <c r="O35" s="26" t="str">
        <f t="shared" si="2"/>
        <v>elegansXelegans</v>
      </c>
      <c r="P35" s="27">
        <v>43630</v>
      </c>
      <c r="Q35" s="28" t="s">
        <v>96</v>
      </c>
      <c r="R35" s="25" t="s">
        <v>81</v>
      </c>
      <c r="S35" s="25" t="str">
        <f t="shared" si="3"/>
        <v>B.9XB.19</v>
      </c>
      <c r="T35" s="25" t="str">
        <f t="shared" si="21"/>
        <v>Conspecifics-elegansXelegans-LaxeXLaxe</v>
      </c>
      <c r="U35" s="25">
        <v>1</v>
      </c>
      <c r="V35" s="25">
        <v>0</v>
      </c>
      <c r="W35" s="25">
        <v>0</v>
      </c>
      <c r="X35" s="25">
        <v>0</v>
      </c>
      <c r="Y35" s="29" t="s">
        <v>6</v>
      </c>
      <c r="Z35" s="25" t="str">
        <f t="shared" si="4"/>
        <v>N</v>
      </c>
      <c r="AA35" s="25" t="str">
        <f t="shared" si="19"/>
        <v>NA</v>
      </c>
      <c r="AB35" s="25" t="str">
        <f t="shared" si="19"/>
        <v>NA</v>
      </c>
      <c r="AC35" s="25" t="str">
        <f t="shared" si="19"/>
        <v>NA</v>
      </c>
      <c r="AD35" s="25" t="str">
        <f t="shared" si="19"/>
        <v>NA</v>
      </c>
      <c r="AE35" s="25" t="str">
        <f t="shared" si="19"/>
        <v>NA</v>
      </c>
      <c r="AF35" s="25" t="str">
        <f t="shared" si="19"/>
        <v>NA</v>
      </c>
      <c r="AG35" s="25" t="str">
        <f t="shared" si="19"/>
        <v>NA</v>
      </c>
      <c r="AH35" s="25" t="str">
        <f t="shared" si="19"/>
        <v>NA</v>
      </c>
      <c r="AI35" s="29" t="s">
        <v>6</v>
      </c>
      <c r="AJ35" s="25" t="s">
        <v>6</v>
      </c>
      <c r="AK35" s="25" t="s">
        <v>6</v>
      </c>
      <c r="AL35" s="25" t="s">
        <v>6</v>
      </c>
      <c r="AM35" s="25" t="s">
        <v>6</v>
      </c>
      <c r="AN35" s="25" t="s">
        <v>6</v>
      </c>
    </row>
    <row r="36" spans="1:40" x14ac:dyDescent="0.25">
      <c r="A36" s="25" t="s">
        <v>59</v>
      </c>
      <c r="B36" s="25">
        <v>2019</v>
      </c>
      <c r="C36" s="25" t="s">
        <v>38</v>
      </c>
      <c r="D36" s="25" t="s">
        <v>700</v>
      </c>
      <c r="E36" s="25" t="s">
        <v>39</v>
      </c>
      <c r="F36" s="25" t="s">
        <v>309</v>
      </c>
      <c r="G36" s="25" t="s">
        <v>64</v>
      </c>
      <c r="H36" s="25" t="s">
        <v>64</v>
      </c>
      <c r="I36" s="25" t="s">
        <v>39</v>
      </c>
      <c r="J36" s="25" t="s">
        <v>309</v>
      </c>
      <c r="K36" s="25" t="s">
        <v>64</v>
      </c>
      <c r="L36" s="25" t="s">
        <v>64</v>
      </c>
      <c r="M36" s="25" t="s">
        <v>41</v>
      </c>
      <c r="N36" s="26" t="str">
        <f t="shared" si="20"/>
        <v>elegansXelegans</v>
      </c>
      <c r="O36" s="26" t="str">
        <f t="shared" si="2"/>
        <v>elegansXelegans</v>
      </c>
      <c r="P36" s="27">
        <v>43630</v>
      </c>
      <c r="Q36" s="28" t="s">
        <v>98</v>
      </c>
      <c r="R36" s="25" t="s">
        <v>66</v>
      </c>
      <c r="S36" s="25" t="str">
        <f t="shared" si="3"/>
        <v>B.1XB.20</v>
      </c>
      <c r="T36" s="25" t="str">
        <f t="shared" si="21"/>
        <v>Conspecifics-elegansXelegans-LaxeXLaxe</v>
      </c>
      <c r="U36" s="25">
        <v>4</v>
      </c>
      <c r="V36" s="25">
        <v>0</v>
      </c>
      <c r="W36" s="25">
        <v>0</v>
      </c>
      <c r="X36" s="25">
        <v>0</v>
      </c>
      <c r="Y36" s="29" t="s">
        <v>6</v>
      </c>
      <c r="Z36" s="25" t="str">
        <f t="shared" si="4"/>
        <v>N</v>
      </c>
      <c r="AA36" s="25" t="str">
        <f t="shared" si="19"/>
        <v>NA</v>
      </c>
      <c r="AB36" s="25" t="str">
        <f t="shared" si="19"/>
        <v>NA</v>
      </c>
      <c r="AC36" s="25" t="str">
        <f t="shared" si="19"/>
        <v>NA</v>
      </c>
      <c r="AD36" s="25" t="str">
        <f t="shared" si="19"/>
        <v>NA</v>
      </c>
      <c r="AE36" s="25" t="str">
        <f t="shared" si="19"/>
        <v>NA</v>
      </c>
      <c r="AF36" s="25" t="str">
        <f t="shared" si="19"/>
        <v>NA</v>
      </c>
      <c r="AG36" s="25" t="str">
        <f t="shared" si="19"/>
        <v>NA</v>
      </c>
      <c r="AH36" s="25" t="str">
        <f t="shared" si="19"/>
        <v>NA</v>
      </c>
      <c r="AI36" s="29" t="s">
        <v>6</v>
      </c>
      <c r="AJ36" s="25" t="s">
        <v>6</v>
      </c>
      <c r="AK36" s="25" t="s">
        <v>6</v>
      </c>
      <c r="AL36" s="25" t="s">
        <v>6</v>
      </c>
      <c r="AM36" s="25" t="s">
        <v>6</v>
      </c>
      <c r="AN36" s="25" t="s">
        <v>6</v>
      </c>
    </row>
    <row r="37" spans="1:40" x14ac:dyDescent="0.25">
      <c r="A37" s="25" t="s">
        <v>59</v>
      </c>
      <c r="B37" s="25">
        <v>2019</v>
      </c>
      <c r="C37" s="25" t="s">
        <v>38</v>
      </c>
      <c r="D37" s="25" t="s">
        <v>700</v>
      </c>
      <c r="E37" s="25" t="s">
        <v>39</v>
      </c>
      <c r="F37" s="25" t="s">
        <v>309</v>
      </c>
      <c r="G37" s="25" t="s">
        <v>64</v>
      </c>
      <c r="H37" s="25" t="s">
        <v>64</v>
      </c>
      <c r="I37" s="25" t="s">
        <v>39</v>
      </c>
      <c r="J37" s="25" t="s">
        <v>309</v>
      </c>
      <c r="K37" s="25" t="s">
        <v>64</v>
      </c>
      <c r="L37" s="25" t="s">
        <v>64</v>
      </c>
      <c r="M37" s="25" t="s">
        <v>41</v>
      </c>
      <c r="N37" s="26" t="str">
        <f t="shared" si="20"/>
        <v>elegansXelegans</v>
      </c>
      <c r="O37" s="26" t="str">
        <f t="shared" si="2"/>
        <v>elegansXelegans</v>
      </c>
      <c r="P37" s="27">
        <v>43630</v>
      </c>
      <c r="Q37" s="28" t="s">
        <v>98</v>
      </c>
      <c r="R37" s="25" t="s">
        <v>81</v>
      </c>
      <c r="S37" s="25" t="str">
        <f t="shared" si="3"/>
        <v>B.9XB.20</v>
      </c>
      <c r="T37" s="25" t="str">
        <f t="shared" si="21"/>
        <v>Conspecifics-elegansXelegans-LaxeXLaxe</v>
      </c>
      <c r="U37" s="25">
        <v>1</v>
      </c>
      <c r="V37" s="25">
        <v>0</v>
      </c>
      <c r="W37" s="25">
        <v>0</v>
      </c>
      <c r="X37" s="25">
        <v>0</v>
      </c>
      <c r="Y37" s="29" t="s">
        <v>6</v>
      </c>
      <c r="Z37" s="25" t="str">
        <f t="shared" si="4"/>
        <v>N</v>
      </c>
      <c r="AA37" s="25" t="str">
        <f t="shared" si="19"/>
        <v>NA</v>
      </c>
      <c r="AB37" s="25" t="str">
        <f t="shared" si="19"/>
        <v>NA</v>
      </c>
      <c r="AC37" s="25" t="str">
        <f t="shared" si="19"/>
        <v>NA</v>
      </c>
      <c r="AD37" s="25" t="str">
        <f t="shared" si="19"/>
        <v>NA</v>
      </c>
      <c r="AE37" s="25" t="str">
        <f t="shared" si="19"/>
        <v>NA</v>
      </c>
      <c r="AF37" s="25" t="str">
        <f t="shared" si="19"/>
        <v>NA</v>
      </c>
      <c r="AG37" s="25" t="str">
        <f t="shared" si="19"/>
        <v>NA</v>
      </c>
      <c r="AH37" s="25" t="str">
        <f t="shared" si="19"/>
        <v>NA</v>
      </c>
      <c r="AI37" s="29" t="s">
        <v>6</v>
      </c>
      <c r="AJ37" s="25" t="s">
        <v>6</v>
      </c>
      <c r="AK37" s="25" t="s">
        <v>6</v>
      </c>
      <c r="AL37" s="25" t="s">
        <v>6</v>
      </c>
      <c r="AM37" s="25" t="s">
        <v>6</v>
      </c>
      <c r="AN37" s="25" t="s">
        <v>6</v>
      </c>
    </row>
    <row r="38" spans="1:40" x14ac:dyDescent="0.25">
      <c r="A38" s="25" t="s">
        <v>59</v>
      </c>
      <c r="B38" s="25">
        <v>2019</v>
      </c>
      <c r="C38" s="25" t="s">
        <v>38</v>
      </c>
      <c r="D38" s="25" t="s">
        <v>700</v>
      </c>
      <c r="E38" s="25" t="s">
        <v>39</v>
      </c>
      <c r="F38" s="25" t="s">
        <v>309</v>
      </c>
      <c r="G38" s="25" t="s">
        <v>64</v>
      </c>
      <c r="H38" s="25" t="s">
        <v>64</v>
      </c>
      <c r="I38" s="25" t="s">
        <v>39</v>
      </c>
      <c r="J38" s="25" t="s">
        <v>309</v>
      </c>
      <c r="K38" s="25" t="s">
        <v>64</v>
      </c>
      <c r="L38" s="25" t="s">
        <v>64</v>
      </c>
      <c r="M38" s="25" t="s">
        <v>43</v>
      </c>
      <c r="N38" s="26" t="str">
        <f t="shared" si="20"/>
        <v>elegansXelegans</v>
      </c>
      <c r="O38" s="26" t="str">
        <f t="shared" si="2"/>
        <v>elegansXelegans</v>
      </c>
      <c r="P38" s="27">
        <v>43630</v>
      </c>
      <c r="Q38" s="28" t="s">
        <v>97</v>
      </c>
      <c r="R38" s="25" t="s">
        <v>66</v>
      </c>
      <c r="S38" s="25" t="str">
        <f t="shared" si="3"/>
        <v>B.1XB.8</v>
      </c>
      <c r="T38" s="25" t="str">
        <f t="shared" si="21"/>
        <v>Conspecifics-elegansXelegans-LaxeXLaxe</v>
      </c>
      <c r="U38" s="25">
        <v>1</v>
      </c>
      <c r="V38" s="25">
        <v>1</v>
      </c>
      <c r="W38" s="25">
        <v>0</v>
      </c>
      <c r="X38" s="25">
        <v>0</v>
      </c>
      <c r="Y38" s="29" t="s">
        <v>6</v>
      </c>
      <c r="Z38" s="25" t="str">
        <f t="shared" si="4"/>
        <v>N</v>
      </c>
      <c r="AA38" s="25" t="str">
        <f t="shared" si="19"/>
        <v>NA</v>
      </c>
      <c r="AB38" s="25" t="str">
        <f t="shared" si="19"/>
        <v>NA</v>
      </c>
      <c r="AC38" s="25" t="str">
        <f t="shared" si="19"/>
        <v>NA</v>
      </c>
      <c r="AD38" s="25" t="str">
        <f t="shared" si="19"/>
        <v>NA</v>
      </c>
      <c r="AE38" s="25" t="str">
        <f t="shared" si="19"/>
        <v>NA</v>
      </c>
      <c r="AF38" s="25" t="str">
        <f t="shared" si="19"/>
        <v>NA</v>
      </c>
      <c r="AG38" s="25" t="str">
        <f t="shared" si="19"/>
        <v>NA</v>
      </c>
      <c r="AH38" s="25" t="str">
        <f t="shared" si="19"/>
        <v>NA</v>
      </c>
      <c r="AI38" s="29" t="s">
        <v>6</v>
      </c>
      <c r="AJ38" s="25" t="s">
        <v>6</v>
      </c>
      <c r="AK38" s="25" t="s">
        <v>6</v>
      </c>
      <c r="AL38" s="25" t="s">
        <v>6</v>
      </c>
      <c r="AM38" s="25" t="s">
        <v>6</v>
      </c>
      <c r="AN38" s="25" t="s">
        <v>6</v>
      </c>
    </row>
    <row r="39" spans="1:40" x14ac:dyDescent="0.25">
      <c r="A39" s="25" t="s">
        <v>42</v>
      </c>
      <c r="B39" s="25">
        <v>2019</v>
      </c>
      <c r="C39" s="25" t="s">
        <v>38</v>
      </c>
      <c r="D39" s="25" t="s">
        <v>700</v>
      </c>
      <c r="E39" s="25" t="s">
        <v>39</v>
      </c>
      <c r="F39" s="25" t="s">
        <v>309</v>
      </c>
      <c r="G39" s="25" t="s">
        <v>64</v>
      </c>
      <c r="H39" s="25" t="s">
        <v>64</v>
      </c>
      <c r="I39" s="25" t="s">
        <v>39</v>
      </c>
      <c r="J39" s="25" t="s">
        <v>309</v>
      </c>
      <c r="K39" s="25" t="s">
        <v>64</v>
      </c>
      <c r="L39" s="25" t="s">
        <v>64</v>
      </c>
      <c r="M39" s="25" t="s">
        <v>41</v>
      </c>
      <c r="N39" s="26" t="str">
        <f t="shared" si="20"/>
        <v>elegansXelegans</v>
      </c>
      <c r="O39" s="26" t="str">
        <f t="shared" si="2"/>
        <v>elegansXelegans</v>
      </c>
      <c r="P39" s="27">
        <v>43632</v>
      </c>
      <c r="Q39" s="28" t="s">
        <v>99</v>
      </c>
      <c r="R39" s="25" t="s">
        <v>100</v>
      </c>
      <c r="S39" s="25" t="str">
        <f t="shared" si="3"/>
        <v>B.31XB.11</v>
      </c>
      <c r="T39" s="25" t="str">
        <f t="shared" si="21"/>
        <v>Conspecifics-elegansXelegans-LaxeXLaxe</v>
      </c>
      <c r="U39" s="25">
        <v>1</v>
      </c>
      <c r="V39" s="25">
        <v>1</v>
      </c>
      <c r="W39" s="25">
        <v>1</v>
      </c>
      <c r="X39" s="25">
        <v>1</v>
      </c>
      <c r="Y39" s="29" t="s">
        <v>6</v>
      </c>
      <c r="Z39" s="25" t="s">
        <v>47</v>
      </c>
      <c r="AA39" s="25">
        <v>0</v>
      </c>
      <c r="AB39" s="25" t="str">
        <f t="shared" ref="AB39:AH39" si="22">IF($AA39=0,"NA","")</f>
        <v>NA</v>
      </c>
      <c r="AC39" s="25" t="str">
        <f t="shared" si="22"/>
        <v>NA</v>
      </c>
      <c r="AD39" s="25" t="str">
        <f t="shared" si="22"/>
        <v>NA</v>
      </c>
      <c r="AE39" s="25" t="str">
        <f t="shared" si="22"/>
        <v>NA</v>
      </c>
      <c r="AF39" s="25" t="str">
        <f t="shared" si="22"/>
        <v>NA</v>
      </c>
      <c r="AG39" s="25" t="str">
        <f t="shared" si="22"/>
        <v>NA</v>
      </c>
      <c r="AH39" s="25" t="str">
        <f t="shared" si="22"/>
        <v>NA</v>
      </c>
      <c r="AI39" s="29" t="s">
        <v>6</v>
      </c>
      <c r="AJ39" s="25" t="s">
        <v>6</v>
      </c>
      <c r="AK39" s="25" t="s">
        <v>6</v>
      </c>
      <c r="AL39" s="25" t="s">
        <v>6</v>
      </c>
      <c r="AM39" s="25" t="s">
        <v>6</v>
      </c>
      <c r="AN39" s="25" t="s">
        <v>6</v>
      </c>
    </row>
    <row r="40" spans="1:40" x14ac:dyDescent="0.25">
      <c r="A40" s="25" t="s">
        <v>42</v>
      </c>
      <c r="B40" s="25">
        <v>2019</v>
      </c>
      <c r="C40" s="25" t="s">
        <v>38</v>
      </c>
      <c r="D40" s="25" t="s">
        <v>700</v>
      </c>
      <c r="E40" s="25" t="s">
        <v>39</v>
      </c>
      <c r="F40" s="25" t="s">
        <v>309</v>
      </c>
      <c r="G40" s="25" t="s">
        <v>64</v>
      </c>
      <c r="H40" s="25" t="s">
        <v>64</v>
      </c>
      <c r="I40" s="25" t="s">
        <v>39</v>
      </c>
      <c r="J40" s="25" t="s">
        <v>309</v>
      </c>
      <c r="K40" s="25" t="s">
        <v>64</v>
      </c>
      <c r="L40" s="25" t="s">
        <v>64</v>
      </c>
      <c r="M40" s="25" t="s">
        <v>43</v>
      </c>
      <c r="N40" s="26" t="str">
        <f t="shared" si="20"/>
        <v>elegansXelegans</v>
      </c>
      <c r="O40" s="26" t="str">
        <f t="shared" si="2"/>
        <v>elegansXelegans</v>
      </c>
      <c r="P40" s="27">
        <v>43632</v>
      </c>
      <c r="Q40" s="28" t="s">
        <v>93</v>
      </c>
      <c r="R40" s="25" t="s">
        <v>97</v>
      </c>
      <c r="S40" s="25" t="str">
        <f t="shared" si="3"/>
        <v>B.8XB.15</v>
      </c>
      <c r="T40" s="25" t="str">
        <f t="shared" si="21"/>
        <v>Conspecifics-elegansXelegans-LaxeXLaxe</v>
      </c>
      <c r="U40" s="25" t="s">
        <v>6</v>
      </c>
      <c r="V40" s="25" t="s">
        <v>6</v>
      </c>
      <c r="W40" s="25" t="s">
        <v>6</v>
      </c>
      <c r="X40" s="25" t="s">
        <v>6</v>
      </c>
      <c r="Y40" s="29" t="s">
        <v>101</v>
      </c>
      <c r="Z40" s="25" t="s">
        <v>47</v>
      </c>
      <c r="AA40" s="25">
        <v>3</v>
      </c>
      <c r="AB40" s="25">
        <v>3</v>
      </c>
      <c r="AC40" s="25">
        <v>65</v>
      </c>
      <c r="AD40" s="25">
        <v>197</v>
      </c>
      <c r="AE40" s="25">
        <v>55</v>
      </c>
      <c r="AF40" s="25">
        <v>124</v>
      </c>
      <c r="AG40" s="25">
        <v>87</v>
      </c>
      <c r="AH40" s="25">
        <v>51</v>
      </c>
      <c r="AI40" s="29" t="s">
        <v>6</v>
      </c>
      <c r="AJ40" s="25">
        <f t="shared" si="5"/>
        <v>207</v>
      </c>
      <c r="AK40" s="25">
        <f t="shared" si="5"/>
        <v>372</v>
      </c>
      <c r="AL40" s="25">
        <f t="shared" si="6"/>
        <v>579</v>
      </c>
      <c r="AM40" s="25">
        <f t="shared" si="7"/>
        <v>193</v>
      </c>
      <c r="AN40" s="25">
        <f t="shared" si="8"/>
        <v>0.35751295336787564</v>
      </c>
    </row>
    <row r="41" spans="1:40" x14ac:dyDescent="0.25">
      <c r="A41" s="25" t="s">
        <v>42</v>
      </c>
      <c r="B41" s="25">
        <v>2019</v>
      </c>
      <c r="C41" s="25" t="s">
        <v>38</v>
      </c>
      <c r="D41" s="25" t="s">
        <v>700</v>
      </c>
      <c r="E41" s="25" t="s">
        <v>39</v>
      </c>
      <c r="F41" s="25" t="s">
        <v>309</v>
      </c>
      <c r="G41" s="25" t="s">
        <v>64</v>
      </c>
      <c r="H41" s="25" t="s">
        <v>64</v>
      </c>
      <c r="I41" s="25" t="s">
        <v>39</v>
      </c>
      <c r="J41" s="25" t="s">
        <v>309</v>
      </c>
      <c r="K41" s="25" t="s">
        <v>64</v>
      </c>
      <c r="L41" s="25" t="s">
        <v>64</v>
      </c>
      <c r="M41" s="25" t="s">
        <v>41</v>
      </c>
      <c r="N41" s="26" t="str">
        <f t="shared" si="20"/>
        <v>elegansXelegans</v>
      </c>
      <c r="O41" s="26" t="str">
        <f t="shared" si="2"/>
        <v>elegansXelegans</v>
      </c>
      <c r="P41" s="27">
        <v>43632</v>
      </c>
      <c r="Q41" s="28" t="s">
        <v>102</v>
      </c>
      <c r="R41" s="25" t="s">
        <v>103</v>
      </c>
      <c r="S41" s="25" t="str">
        <f t="shared" si="3"/>
        <v xml:space="preserve">B.26XB.16 </v>
      </c>
      <c r="T41" s="25" t="str">
        <f t="shared" si="21"/>
        <v>Conspecifics-elegansXelegans-LaxeXLaxe</v>
      </c>
      <c r="U41" s="25">
        <v>1</v>
      </c>
      <c r="V41" s="25">
        <v>0</v>
      </c>
      <c r="W41" s="25">
        <v>0</v>
      </c>
      <c r="X41" s="25">
        <v>0</v>
      </c>
      <c r="Y41" s="29" t="s">
        <v>6</v>
      </c>
      <c r="Z41" s="25" t="str">
        <f t="shared" ref="Z41:Z46" si="23">IF(X41=1,"Y","N")</f>
        <v>N</v>
      </c>
      <c r="AA41" s="25" t="str">
        <f t="shared" ref="AA41:AH41" si="24">IF($Z41="N","NA","")</f>
        <v>NA</v>
      </c>
      <c r="AB41" s="25" t="str">
        <f t="shared" si="24"/>
        <v>NA</v>
      </c>
      <c r="AC41" s="25" t="str">
        <f t="shared" si="24"/>
        <v>NA</v>
      </c>
      <c r="AD41" s="25" t="str">
        <f t="shared" si="24"/>
        <v>NA</v>
      </c>
      <c r="AE41" s="25" t="str">
        <f t="shared" si="24"/>
        <v>NA</v>
      </c>
      <c r="AF41" s="25" t="str">
        <f t="shared" si="24"/>
        <v>NA</v>
      </c>
      <c r="AG41" s="25" t="str">
        <f t="shared" si="24"/>
        <v>NA</v>
      </c>
      <c r="AH41" s="25" t="str">
        <f t="shared" si="24"/>
        <v>NA</v>
      </c>
      <c r="AI41" s="29" t="s">
        <v>6</v>
      </c>
      <c r="AJ41" s="25" t="s">
        <v>6</v>
      </c>
      <c r="AK41" s="25" t="s">
        <v>6</v>
      </c>
      <c r="AL41" s="25" t="s">
        <v>6</v>
      </c>
      <c r="AM41" s="25" t="s">
        <v>6</v>
      </c>
      <c r="AN41" s="25" t="s">
        <v>6</v>
      </c>
    </row>
    <row r="42" spans="1:40" x14ac:dyDescent="0.25">
      <c r="A42" s="25" t="s">
        <v>42</v>
      </c>
      <c r="B42" s="25">
        <v>2019</v>
      </c>
      <c r="C42" s="25" t="s">
        <v>38</v>
      </c>
      <c r="D42" s="25" t="s">
        <v>700</v>
      </c>
      <c r="E42" s="25" t="s">
        <v>39</v>
      </c>
      <c r="F42" s="25" t="s">
        <v>309</v>
      </c>
      <c r="G42" s="25" t="s">
        <v>64</v>
      </c>
      <c r="H42" s="25" t="s">
        <v>64</v>
      </c>
      <c r="I42" s="25" t="s">
        <v>39</v>
      </c>
      <c r="J42" s="25" t="s">
        <v>309</v>
      </c>
      <c r="K42" s="25" t="s">
        <v>64</v>
      </c>
      <c r="L42" s="25" t="s">
        <v>64</v>
      </c>
      <c r="M42" s="25" t="s">
        <v>41</v>
      </c>
      <c r="N42" s="26" t="str">
        <f t="shared" si="20"/>
        <v>elegansXelegans</v>
      </c>
      <c r="O42" s="26" t="str">
        <f t="shared" si="2"/>
        <v>elegansXelegans</v>
      </c>
      <c r="P42" s="27">
        <v>43632</v>
      </c>
      <c r="Q42" s="28" t="s">
        <v>104</v>
      </c>
      <c r="R42" s="25" t="s">
        <v>89</v>
      </c>
      <c r="S42" s="25" t="str">
        <f t="shared" si="3"/>
        <v>B.25XB.16</v>
      </c>
      <c r="T42" s="25" t="str">
        <f t="shared" si="21"/>
        <v>Conspecifics-elegansXelegans-LaxeXLaxe</v>
      </c>
      <c r="U42" s="25">
        <v>1</v>
      </c>
      <c r="V42" s="25">
        <v>1</v>
      </c>
      <c r="W42" s="25">
        <v>1</v>
      </c>
      <c r="X42" s="25">
        <v>1</v>
      </c>
      <c r="Y42" s="29" t="s">
        <v>6</v>
      </c>
      <c r="Z42" s="25" t="s">
        <v>47</v>
      </c>
      <c r="AA42" s="25">
        <v>0</v>
      </c>
      <c r="AB42" s="25" t="str">
        <f t="shared" ref="AB42:AH42" si="25">IF($AA42=0,"NA","")</f>
        <v>NA</v>
      </c>
      <c r="AC42" s="25" t="str">
        <f t="shared" si="25"/>
        <v>NA</v>
      </c>
      <c r="AD42" s="25" t="str">
        <f t="shared" si="25"/>
        <v>NA</v>
      </c>
      <c r="AE42" s="25" t="str">
        <f t="shared" si="25"/>
        <v>NA</v>
      </c>
      <c r="AF42" s="25" t="str">
        <f t="shared" si="25"/>
        <v>NA</v>
      </c>
      <c r="AG42" s="25" t="str">
        <f t="shared" si="25"/>
        <v>NA</v>
      </c>
      <c r="AH42" s="25" t="str">
        <f t="shared" si="25"/>
        <v>NA</v>
      </c>
      <c r="AI42" s="29" t="s">
        <v>6</v>
      </c>
      <c r="AJ42" s="25" t="s">
        <v>6</v>
      </c>
      <c r="AK42" s="25" t="s">
        <v>6</v>
      </c>
      <c r="AL42" s="25" t="s">
        <v>6</v>
      </c>
      <c r="AM42" s="25" t="s">
        <v>6</v>
      </c>
      <c r="AN42" s="25" t="s">
        <v>6</v>
      </c>
    </row>
    <row r="43" spans="1:40" x14ac:dyDescent="0.25">
      <c r="A43" s="25" t="s">
        <v>59</v>
      </c>
      <c r="B43" s="25">
        <v>2019</v>
      </c>
      <c r="C43" s="25" t="s">
        <v>38</v>
      </c>
      <c r="D43" s="25" t="s">
        <v>701</v>
      </c>
      <c r="E43" s="25" t="s">
        <v>39</v>
      </c>
      <c r="F43" s="25" t="s">
        <v>309</v>
      </c>
      <c r="G43" s="25" t="s">
        <v>64</v>
      </c>
      <c r="H43" s="25" t="s">
        <v>64</v>
      </c>
      <c r="I43" s="25" t="s">
        <v>60</v>
      </c>
      <c r="J43" s="25" t="s">
        <v>40</v>
      </c>
      <c r="K43" s="25" t="s">
        <v>62</v>
      </c>
      <c r="L43" s="25" t="s">
        <v>62</v>
      </c>
      <c r="M43" s="25" t="s">
        <v>41</v>
      </c>
      <c r="N43" s="26" t="str">
        <f t="shared" si="20"/>
        <v>elegansXgraellsii</v>
      </c>
      <c r="O43" s="26" t="str">
        <f t="shared" si="2"/>
        <v>elegansXgraellsii</v>
      </c>
      <c r="P43" s="27">
        <v>43642</v>
      </c>
      <c r="Q43" s="28" t="s">
        <v>107</v>
      </c>
      <c r="R43" s="25" t="s">
        <v>108</v>
      </c>
      <c r="S43" s="25" t="str">
        <f t="shared" si="3"/>
        <v>B.38XA.24</v>
      </c>
      <c r="T43" s="25" t="str">
        <f t="shared" si="21"/>
        <v>Heterospecifics-elegansXgraellsii-LaxeXMontalvo</v>
      </c>
      <c r="U43" s="25">
        <v>1</v>
      </c>
      <c r="V43" s="25">
        <v>1</v>
      </c>
      <c r="W43" s="25">
        <v>1</v>
      </c>
      <c r="X43" s="25">
        <v>1</v>
      </c>
      <c r="Y43" s="29" t="s">
        <v>6</v>
      </c>
      <c r="Z43" s="25" t="s">
        <v>47</v>
      </c>
      <c r="AA43" s="25">
        <v>0</v>
      </c>
      <c r="AB43" s="25" t="str">
        <f t="shared" ref="AB43:AH43" si="26">IF($AA43=0,"NA","")</f>
        <v>NA</v>
      </c>
      <c r="AC43" s="25" t="str">
        <f t="shared" si="26"/>
        <v>NA</v>
      </c>
      <c r="AD43" s="25" t="str">
        <f t="shared" si="26"/>
        <v>NA</v>
      </c>
      <c r="AE43" s="25" t="str">
        <f t="shared" si="26"/>
        <v>NA</v>
      </c>
      <c r="AF43" s="25" t="str">
        <f t="shared" si="26"/>
        <v>NA</v>
      </c>
      <c r="AG43" s="25" t="str">
        <f t="shared" si="26"/>
        <v>NA</v>
      </c>
      <c r="AH43" s="25" t="str">
        <f t="shared" si="26"/>
        <v>NA</v>
      </c>
      <c r="AI43" s="29" t="s">
        <v>6</v>
      </c>
      <c r="AJ43" s="25" t="s">
        <v>6</v>
      </c>
      <c r="AK43" s="25" t="s">
        <v>6</v>
      </c>
      <c r="AL43" s="25" t="s">
        <v>6</v>
      </c>
      <c r="AM43" s="25" t="s">
        <v>6</v>
      </c>
      <c r="AN43" s="25" t="s">
        <v>6</v>
      </c>
    </row>
    <row r="44" spans="1:40" x14ac:dyDescent="0.25">
      <c r="A44" s="25" t="s">
        <v>59</v>
      </c>
      <c r="B44" s="25">
        <v>2019</v>
      </c>
      <c r="C44" s="25" t="s">
        <v>38</v>
      </c>
      <c r="D44" s="25" t="s">
        <v>701</v>
      </c>
      <c r="E44" s="25" t="s">
        <v>39</v>
      </c>
      <c r="F44" s="25" t="s">
        <v>309</v>
      </c>
      <c r="G44" s="25" t="s">
        <v>64</v>
      </c>
      <c r="H44" s="25" t="s">
        <v>64</v>
      </c>
      <c r="I44" s="25" t="s">
        <v>60</v>
      </c>
      <c r="J44" s="25" t="s">
        <v>40</v>
      </c>
      <c r="K44" s="25" t="s">
        <v>62</v>
      </c>
      <c r="L44" s="25" t="s">
        <v>62</v>
      </c>
      <c r="M44" s="25" t="s">
        <v>41</v>
      </c>
      <c r="N44" s="26" t="str">
        <f t="shared" si="20"/>
        <v>elegansXgraellsii</v>
      </c>
      <c r="O44" s="26" t="str">
        <f t="shared" si="2"/>
        <v>elegansXgraellsii</v>
      </c>
      <c r="P44" s="27">
        <v>43642</v>
      </c>
      <c r="Q44" s="28" t="s">
        <v>109</v>
      </c>
      <c r="R44" s="25" t="s">
        <v>110</v>
      </c>
      <c r="S44" s="25" t="str">
        <f t="shared" si="3"/>
        <v>B.32XA.25</v>
      </c>
      <c r="T44" s="25" t="str">
        <f t="shared" si="21"/>
        <v>Heterospecifics-elegansXgraellsii-LaxeXMontalvo</v>
      </c>
      <c r="U44" s="25">
        <v>1</v>
      </c>
      <c r="V44" s="25">
        <v>1</v>
      </c>
      <c r="W44" s="25">
        <v>1</v>
      </c>
      <c r="X44" s="25">
        <v>1</v>
      </c>
      <c r="Y44" s="29" t="s">
        <v>6</v>
      </c>
      <c r="Z44" s="25" t="str">
        <f t="shared" si="23"/>
        <v>Y</v>
      </c>
      <c r="AA44" s="25">
        <v>3</v>
      </c>
      <c r="AB44" s="25">
        <v>3</v>
      </c>
      <c r="AC44" s="25">
        <v>0</v>
      </c>
      <c r="AD44" s="25">
        <v>19</v>
      </c>
      <c r="AE44" s="25" t="s">
        <v>6</v>
      </c>
      <c r="AF44" s="25" t="s">
        <v>6</v>
      </c>
      <c r="AG44" s="25" t="s">
        <v>6</v>
      </c>
      <c r="AH44" s="25" t="s">
        <v>6</v>
      </c>
      <c r="AI44" s="29" t="s">
        <v>111</v>
      </c>
      <c r="AJ44" s="25">
        <f>AC44</f>
        <v>0</v>
      </c>
      <c r="AK44" s="25">
        <f>AD44</f>
        <v>19</v>
      </c>
      <c r="AL44" s="25">
        <f t="shared" si="6"/>
        <v>19</v>
      </c>
      <c r="AM44" s="25">
        <f t="shared" si="7"/>
        <v>6.333333333333333</v>
      </c>
      <c r="AN44" s="25">
        <f t="shared" si="8"/>
        <v>0</v>
      </c>
    </row>
    <row r="45" spans="1:40" x14ac:dyDescent="0.25">
      <c r="A45" s="25" t="s">
        <v>59</v>
      </c>
      <c r="B45" s="25">
        <v>2019</v>
      </c>
      <c r="C45" s="25" t="s">
        <v>38</v>
      </c>
      <c r="D45" s="25" t="s">
        <v>701</v>
      </c>
      <c r="E45" s="25" t="s">
        <v>39</v>
      </c>
      <c r="F45" s="25" t="s">
        <v>309</v>
      </c>
      <c r="G45" s="25" t="s">
        <v>64</v>
      </c>
      <c r="H45" s="25" t="s">
        <v>64</v>
      </c>
      <c r="I45" s="25" t="s">
        <v>60</v>
      </c>
      <c r="J45" s="25" t="s">
        <v>40</v>
      </c>
      <c r="K45" s="25" t="s">
        <v>62</v>
      </c>
      <c r="L45" s="25" t="s">
        <v>62</v>
      </c>
      <c r="M45" s="25" t="s">
        <v>41</v>
      </c>
      <c r="N45" s="26" t="str">
        <f t="shared" si="20"/>
        <v>elegansXgraellsii</v>
      </c>
      <c r="O45" s="26" t="str">
        <f t="shared" si="2"/>
        <v>elegansXgraellsii</v>
      </c>
      <c r="P45" s="27">
        <v>43642</v>
      </c>
      <c r="Q45" s="28" t="s">
        <v>112</v>
      </c>
      <c r="R45" s="25" t="s">
        <v>110</v>
      </c>
      <c r="S45" s="25" t="str">
        <f t="shared" si="3"/>
        <v>B.32XA.26</v>
      </c>
      <c r="T45" s="25" t="str">
        <f t="shared" si="21"/>
        <v>Heterospecifics-elegansXgraellsii-LaxeXMontalvo</v>
      </c>
      <c r="U45" s="25">
        <v>1</v>
      </c>
      <c r="V45" s="25">
        <v>1</v>
      </c>
      <c r="W45" s="25">
        <v>1</v>
      </c>
      <c r="X45" s="25">
        <v>1</v>
      </c>
      <c r="Y45" s="29" t="s">
        <v>6</v>
      </c>
      <c r="Z45" s="25" t="str">
        <f t="shared" si="23"/>
        <v>Y</v>
      </c>
      <c r="AA45" s="25">
        <v>3</v>
      </c>
      <c r="AB45" s="25">
        <v>3</v>
      </c>
      <c r="AC45" s="25">
        <v>2</v>
      </c>
      <c r="AD45" s="25">
        <v>1</v>
      </c>
      <c r="AE45" s="25" t="s">
        <v>6</v>
      </c>
      <c r="AF45" s="25" t="s">
        <v>6</v>
      </c>
      <c r="AG45" s="25" t="s">
        <v>6</v>
      </c>
      <c r="AH45" s="25" t="s">
        <v>6</v>
      </c>
      <c r="AI45" s="29" t="s">
        <v>111</v>
      </c>
      <c r="AJ45" s="25">
        <f>AC45</f>
        <v>2</v>
      </c>
      <c r="AK45" s="25">
        <f>AD45</f>
        <v>1</v>
      </c>
      <c r="AL45" s="25">
        <f t="shared" si="6"/>
        <v>3</v>
      </c>
      <c r="AM45" s="25">
        <f t="shared" si="7"/>
        <v>1</v>
      </c>
      <c r="AN45" s="25">
        <f t="shared" si="8"/>
        <v>0.66666666666666663</v>
      </c>
    </row>
    <row r="46" spans="1:40" x14ac:dyDescent="0.25">
      <c r="A46" s="25" t="s">
        <v>59</v>
      </c>
      <c r="B46" s="25">
        <v>2019</v>
      </c>
      <c r="C46" s="25" t="s">
        <v>38</v>
      </c>
      <c r="D46" s="25" t="s">
        <v>701</v>
      </c>
      <c r="E46" s="25" t="s">
        <v>39</v>
      </c>
      <c r="F46" s="25" t="s">
        <v>309</v>
      </c>
      <c r="G46" s="25" t="s">
        <v>64</v>
      </c>
      <c r="H46" s="25" t="s">
        <v>64</v>
      </c>
      <c r="I46" s="25" t="s">
        <v>60</v>
      </c>
      <c r="J46" s="25" t="s">
        <v>40</v>
      </c>
      <c r="K46" s="25" t="s">
        <v>62</v>
      </c>
      <c r="L46" s="25" t="s">
        <v>62</v>
      </c>
      <c r="M46" s="25" t="s">
        <v>48</v>
      </c>
      <c r="N46" s="26" t="str">
        <f t="shared" si="20"/>
        <v>elegansXgraellsii</v>
      </c>
      <c r="O46" s="26" t="str">
        <f t="shared" si="2"/>
        <v>elegansXgraellsii</v>
      </c>
      <c r="P46" s="27">
        <v>43642</v>
      </c>
      <c r="Q46" s="28" t="s">
        <v>112</v>
      </c>
      <c r="R46" s="25" t="s">
        <v>105</v>
      </c>
      <c r="S46" s="25" t="str">
        <f t="shared" si="3"/>
        <v>B.37XA.26</v>
      </c>
      <c r="T46" s="25" t="str">
        <f t="shared" si="21"/>
        <v>Heterospecifics-elegansXgraellsii-LaxeXMontalvo</v>
      </c>
      <c r="U46" s="25">
        <v>1</v>
      </c>
      <c r="V46" s="25">
        <v>0</v>
      </c>
      <c r="W46" s="25">
        <v>0</v>
      </c>
      <c r="X46" s="25">
        <v>0</v>
      </c>
      <c r="Y46" s="29" t="s">
        <v>6</v>
      </c>
      <c r="Z46" s="25" t="str">
        <f t="shared" si="23"/>
        <v>N</v>
      </c>
      <c r="AA46" s="25" t="str">
        <f t="shared" ref="AA46:AH46" si="27">IF($Z46="N","NA","")</f>
        <v>NA</v>
      </c>
      <c r="AB46" s="25" t="str">
        <f t="shared" si="27"/>
        <v>NA</v>
      </c>
      <c r="AC46" s="25" t="str">
        <f t="shared" si="27"/>
        <v>NA</v>
      </c>
      <c r="AD46" s="25" t="str">
        <f t="shared" si="27"/>
        <v>NA</v>
      </c>
      <c r="AE46" s="25" t="str">
        <f t="shared" si="27"/>
        <v>NA</v>
      </c>
      <c r="AF46" s="25" t="str">
        <f t="shared" si="27"/>
        <v>NA</v>
      </c>
      <c r="AG46" s="25" t="str">
        <f t="shared" si="27"/>
        <v>NA</v>
      </c>
      <c r="AH46" s="25" t="str">
        <f t="shared" si="27"/>
        <v>NA</v>
      </c>
      <c r="AI46" s="29" t="s">
        <v>6</v>
      </c>
      <c r="AJ46" s="25" t="s">
        <v>6</v>
      </c>
      <c r="AK46" s="25" t="s">
        <v>6</v>
      </c>
      <c r="AL46" s="25" t="s">
        <v>6</v>
      </c>
      <c r="AM46" s="25" t="s">
        <v>6</v>
      </c>
      <c r="AN46" s="25" t="s">
        <v>6</v>
      </c>
    </row>
    <row r="47" spans="1:40" x14ac:dyDescent="0.25">
      <c r="A47" s="25" t="s">
        <v>59</v>
      </c>
      <c r="B47" s="25">
        <v>2019</v>
      </c>
      <c r="C47" s="25" t="s">
        <v>38</v>
      </c>
      <c r="D47" s="25" t="s">
        <v>701</v>
      </c>
      <c r="E47" s="25" t="s">
        <v>39</v>
      </c>
      <c r="F47" s="25" t="s">
        <v>309</v>
      </c>
      <c r="G47" s="25" t="s">
        <v>64</v>
      </c>
      <c r="H47" s="25" t="s">
        <v>64</v>
      </c>
      <c r="I47" s="25" t="s">
        <v>60</v>
      </c>
      <c r="J47" s="25" t="s">
        <v>40</v>
      </c>
      <c r="K47" s="25" t="s">
        <v>62</v>
      </c>
      <c r="L47" s="25" t="s">
        <v>62</v>
      </c>
      <c r="M47" s="25" t="s">
        <v>41</v>
      </c>
      <c r="N47" s="26" t="str">
        <f t="shared" si="20"/>
        <v>elegansXgraellsii</v>
      </c>
      <c r="O47" s="26" t="str">
        <f t="shared" si="2"/>
        <v>elegansXgraellsii</v>
      </c>
      <c r="P47" s="27">
        <v>43642</v>
      </c>
      <c r="Q47" s="28" t="s">
        <v>113</v>
      </c>
      <c r="R47" s="25" t="s">
        <v>114</v>
      </c>
      <c r="S47" s="25" t="str">
        <f t="shared" si="3"/>
        <v>B.35XA.27</v>
      </c>
      <c r="T47" s="25" t="str">
        <f t="shared" si="21"/>
        <v>Heterospecifics-elegansXgraellsii-LaxeXMontalvo</v>
      </c>
      <c r="U47" s="25">
        <v>2</v>
      </c>
      <c r="V47" s="25">
        <v>2</v>
      </c>
      <c r="W47" s="25">
        <v>1</v>
      </c>
      <c r="X47" s="25">
        <v>1</v>
      </c>
      <c r="Y47" s="29" t="s">
        <v>6</v>
      </c>
      <c r="Z47" s="25" t="s">
        <v>47</v>
      </c>
      <c r="AA47" s="25">
        <v>3</v>
      </c>
      <c r="AB47" s="25">
        <v>3</v>
      </c>
      <c r="AC47" s="25">
        <v>5</v>
      </c>
      <c r="AD47" s="25">
        <v>42</v>
      </c>
      <c r="AE47" s="25" t="s">
        <v>6</v>
      </c>
      <c r="AF47" s="25" t="s">
        <v>6</v>
      </c>
      <c r="AG47" s="25" t="s">
        <v>6</v>
      </c>
      <c r="AH47" s="25" t="s">
        <v>6</v>
      </c>
      <c r="AI47" s="29" t="s">
        <v>111</v>
      </c>
      <c r="AJ47" s="25">
        <f>AC47</f>
        <v>5</v>
      </c>
      <c r="AK47" s="25">
        <f>AD47</f>
        <v>42</v>
      </c>
      <c r="AL47" s="25">
        <f>AJ47+AK47</f>
        <v>47</v>
      </c>
      <c r="AM47" s="25">
        <f>AL47/AA47</f>
        <v>15.666666666666666</v>
      </c>
      <c r="AN47" s="25">
        <f>AJ47/AL47</f>
        <v>0.10638297872340426</v>
      </c>
    </row>
    <row r="48" spans="1:40" x14ac:dyDescent="0.25">
      <c r="A48" s="25" t="s">
        <v>59</v>
      </c>
      <c r="B48" s="25">
        <v>2019</v>
      </c>
      <c r="C48" s="25" t="s">
        <v>38</v>
      </c>
      <c r="D48" s="25" t="s">
        <v>701</v>
      </c>
      <c r="E48" s="25" t="s">
        <v>39</v>
      </c>
      <c r="F48" s="25" t="s">
        <v>309</v>
      </c>
      <c r="G48" s="25" t="s">
        <v>64</v>
      </c>
      <c r="H48" s="25" t="s">
        <v>64</v>
      </c>
      <c r="I48" s="25" t="s">
        <v>60</v>
      </c>
      <c r="J48" s="25" t="s">
        <v>40</v>
      </c>
      <c r="K48" s="25" t="s">
        <v>62</v>
      </c>
      <c r="L48" s="25" t="s">
        <v>62</v>
      </c>
      <c r="M48" s="25" t="s">
        <v>41</v>
      </c>
      <c r="N48" s="26" t="str">
        <f t="shared" si="20"/>
        <v>elegansXgraellsii</v>
      </c>
      <c r="O48" s="26" t="str">
        <f t="shared" si="2"/>
        <v>elegansXgraellsii</v>
      </c>
      <c r="P48" s="27">
        <v>43642</v>
      </c>
      <c r="Q48" s="28" t="s">
        <v>113</v>
      </c>
      <c r="R48" s="25" t="s">
        <v>115</v>
      </c>
      <c r="S48" s="25" t="str">
        <f t="shared" si="3"/>
        <v>B.41XA.27</v>
      </c>
      <c r="T48" s="25" t="str">
        <f t="shared" si="21"/>
        <v>Heterospecifics-elegansXgraellsii-LaxeXMontalvo</v>
      </c>
      <c r="U48" s="25">
        <v>1</v>
      </c>
      <c r="V48" s="25">
        <v>1</v>
      </c>
      <c r="W48" s="25">
        <v>1</v>
      </c>
      <c r="X48" s="25">
        <v>1</v>
      </c>
      <c r="Y48" s="29" t="s">
        <v>6</v>
      </c>
      <c r="Z48" s="25" t="str">
        <f t="shared" ref="Z48:Z63" si="28">IF(X48=1,"Y","N")</f>
        <v>Y</v>
      </c>
      <c r="AA48" s="25">
        <v>3</v>
      </c>
      <c r="AB48" s="25">
        <v>3</v>
      </c>
      <c r="AC48" s="25">
        <v>5</v>
      </c>
      <c r="AD48" s="25">
        <v>42</v>
      </c>
      <c r="AE48" s="25" t="s">
        <v>6</v>
      </c>
      <c r="AF48" s="25" t="s">
        <v>6</v>
      </c>
      <c r="AG48" s="25" t="s">
        <v>6</v>
      </c>
      <c r="AH48" s="25" t="s">
        <v>6</v>
      </c>
      <c r="AI48" s="29" t="s">
        <v>111</v>
      </c>
      <c r="AJ48" s="25">
        <f t="shared" ref="AJ48:AK48" si="29">AC48</f>
        <v>5</v>
      </c>
      <c r="AK48" s="25">
        <f t="shared" si="29"/>
        <v>42</v>
      </c>
      <c r="AL48" s="25">
        <f t="shared" si="6"/>
        <v>47</v>
      </c>
      <c r="AM48" s="25">
        <f t="shared" si="7"/>
        <v>15.666666666666666</v>
      </c>
      <c r="AN48" s="25">
        <f t="shared" si="8"/>
        <v>0.10638297872340426</v>
      </c>
    </row>
    <row r="49" spans="1:40" x14ac:dyDescent="0.25">
      <c r="A49" s="25" t="s">
        <v>59</v>
      </c>
      <c r="B49" s="25">
        <v>2019</v>
      </c>
      <c r="C49" s="25" t="s">
        <v>38</v>
      </c>
      <c r="D49" s="25" t="s">
        <v>701</v>
      </c>
      <c r="E49" s="25" t="s">
        <v>39</v>
      </c>
      <c r="F49" s="25" t="s">
        <v>309</v>
      </c>
      <c r="G49" s="25" t="s">
        <v>64</v>
      </c>
      <c r="H49" s="25" t="s">
        <v>64</v>
      </c>
      <c r="I49" s="25" t="s">
        <v>60</v>
      </c>
      <c r="J49" s="25" t="s">
        <v>40</v>
      </c>
      <c r="K49" s="25" t="s">
        <v>62</v>
      </c>
      <c r="L49" s="25" t="s">
        <v>62</v>
      </c>
      <c r="M49" s="25" t="s">
        <v>41</v>
      </c>
      <c r="N49" s="26" t="str">
        <f t="shared" si="20"/>
        <v>elegansXgraellsii</v>
      </c>
      <c r="O49" s="26" t="str">
        <f t="shared" si="2"/>
        <v>elegansXgraellsii</v>
      </c>
      <c r="P49" s="27">
        <v>43642</v>
      </c>
      <c r="Q49" s="28" t="s">
        <v>116</v>
      </c>
      <c r="R49" s="25" t="s">
        <v>117</v>
      </c>
      <c r="S49" s="25" t="str">
        <f t="shared" si="3"/>
        <v>B.33XA.28</v>
      </c>
      <c r="T49" s="25" t="str">
        <f t="shared" si="21"/>
        <v>Heterospecifics-elegansXgraellsii-LaxeXMontalvo</v>
      </c>
      <c r="U49" s="25">
        <v>1</v>
      </c>
      <c r="V49" s="25">
        <v>1</v>
      </c>
      <c r="W49" s="25">
        <v>1</v>
      </c>
      <c r="X49" s="25">
        <v>1</v>
      </c>
      <c r="Y49" s="29" t="s">
        <v>6</v>
      </c>
      <c r="Z49" s="25" t="s">
        <v>47</v>
      </c>
      <c r="AA49" s="25">
        <v>0</v>
      </c>
      <c r="AB49" s="25" t="str">
        <f t="shared" ref="AB49:AH49" si="30">IF($AA49=0,"NA","")</f>
        <v>NA</v>
      </c>
      <c r="AC49" s="25" t="str">
        <f t="shared" si="30"/>
        <v>NA</v>
      </c>
      <c r="AD49" s="25" t="str">
        <f t="shared" si="30"/>
        <v>NA</v>
      </c>
      <c r="AE49" s="25" t="str">
        <f t="shared" si="30"/>
        <v>NA</v>
      </c>
      <c r="AF49" s="25" t="str">
        <f t="shared" si="30"/>
        <v>NA</v>
      </c>
      <c r="AG49" s="25" t="str">
        <f t="shared" si="30"/>
        <v>NA</v>
      </c>
      <c r="AH49" s="25" t="str">
        <f t="shared" si="30"/>
        <v>NA</v>
      </c>
      <c r="AI49" s="29" t="s">
        <v>6</v>
      </c>
      <c r="AJ49" s="25" t="s">
        <v>6</v>
      </c>
      <c r="AK49" s="25" t="s">
        <v>6</v>
      </c>
      <c r="AL49" s="25" t="s">
        <v>6</v>
      </c>
      <c r="AM49" s="25" t="s">
        <v>6</v>
      </c>
      <c r="AN49" s="25" t="s">
        <v>6</v>
      </c>
    </row>
    <row r="50" spans="1:40" x14ac:dyDescent="0.25">
      <c r="A50" s="25" t="s">
        <v>59</v>
      </c>
      <c r="B50" s="25">
        <v>2019</v>
      </c>
      <c r="C50" s="25" t="s">
        <v>38</v>
      </c>
      <c r="D50" s="25" t="s">
        <v>701</v>
      </c>
      <c r="E50" s="25" t="s">
        <v>39</v>
      </c>
      <c r="F50" s="25" t="s">
        <v>309</v>
      </c>
      <c r="G50" s="25" t="s">
        <v>64</v>
      </c>
      <c r="H50" s="25" t="s">
        <v>64</v>
      </c>
      <c r="I50" s="25" t="s">
        <v>60</v>
      </c>
      <c r="J50" s="25" t="s">
        <v>40</v>
      </c>
      <c r="K50" s="25" t="s">
        <v>62</v>
      </c>
      <c r="L50" s="25" t="s">
        <v>62</v>
      </c>
      <c r="M50" s="25" t="s">
        <v>41</v>
      </c>
      <c r="N50" s="26" t="str">
        <f t="shared" si="20"/>
        <v>elegansXgraellsii</v>
      </c>
      <c r="O50" s="26" t="str">
        <f t="shared" si="2"/>
        <v>elegansXgraellsii</v>
      </c>
      <c r="P50" s="27">
        <v>43642</v>
      </c>
      <c r="Q50" s="28" t="s">
        <v>118</v>
      </c>
      <c r="R50" s="25" t="s">
        <v>110</v>
      </c>
      <c r="S50" s="25" t="str">
        <f t="shared" si="3"/>
        <v>B.32XA.29</v>
      </c>
      <c r="T50" s="25" t="str">
        <f t="shared" si="21"/>
        <v>Heterospecifics-elegansXgraellsii-LaxeXMontalvo</v>
      </c>
      <c r="U50" s="25">
        <v>1</v>
      </c>
      <c r="V50" s="25">
        <v>1</v>
      </c>
      <c r="W50" s="25">
        <v>4</v>
      </c>
      <c r="X50" s="25">
        <v>1</v>
      </c>
      <c r="Y50" s="29" t="s">
        <v>6</v>
      </c>
      <c r="Z50" s="25" t="str">
        <f t="shared" si="28"/>
        <v>Y</v>
      </c>
      <c r="AA50" s="25">
        <v>3</v>
      </c>
      <c r="AB50" s="25">
        <v>1</v>
      </c>
      <c r="AC50" s="25">
        <v>1</v>
      </c>
      <c r="AD50" s="25">
        <v>9</v>
      </c>
      <c r="AE50" s="25" t="s">
        <v>6</v>
      </c>
      <c r="AF50" s="25" t="s">
        <v>6</v>
      </c>
      <c r="AG50" s="25" t="s">
        <v>6</v>
      </c>
      <c r="AH50" s="25" t="s">
        <v>6</v>
      </c>
      <c r="AI50" s="29" t="s">
        <v>6</v>
      </c>
      <c r="AJ50" s="25">
        <f>AC50</f>
        <v>1</v>
      </c>
      <c r="AK50" s="25">
        <f>AD50</f>
        <v>9</v>
      </c>
      <c r="AL50" s="25">
        <f t="shared" si="6"/>
        <v>10</v>
      </c>
      <c r="AM50" s="25">
        <f t="shared" si="7"/>
        <v>3.3333333333333335</v>
      </c>
      <c r="AN50" s="25">
        <f t="shared" si="8"/>
        <v>0.1</v>
      </c>
    </row>
    <row r="51" spans="1:40" x14ac:dyDescent="0.25">
      <c r="A51" s="25" t="s">
        <v>59</v>
      </c>
      <c r="B51" s="25">
        <v>2019</v>
      </c>
      <c r="C51" s="25" t="s">
        <v>38</v>
      </c>
      <c r="D51" s="25" t="s">
        <v>701</v>
      </c>
      <c r="E51" s="25" t="s">
        <v>39</v>
      </c>
      <c r="F51" s="25" t="s">
        <v>309</v>
      </c>
      <c r="G51" s="25" t="s">
        <v>64</v>
      </c>
      <c r="H51" s="25" t="s">
        <v>64</v>
      </c>
      <c r="I51" s="25" t="s">
        <v>60</v>
      </c>
      <c r="J51" s="25" t="s">
        <v>40</v>
      </c>
      <c r="K51" s="25" t="s">
        <v>62</v>
      </c>
      <c r="L51" s="25" t="s">
        <v>62</v>
      </c>
      <c r="M51" s="25" t="s">
        <v>41</v>
      </c>
      <c r="N51" s="26" t="str">
        <f t="shared" si="20"/>
        <v>elegansXgraellsii</v>
      </c>
      <c r="O51" s="26" t="str">
        <f t="shared" si="2"/>
        <v>elegansXgraellsii</v>
      </c>
      <c r="P51" s="27">
        <v>43642</v>
      </c>
      <c r="Q51" s="28" t="s">
        <v>118</v>
      </c>
      <c r="R51" s="25" t="s">
        <v>114</v>
      </c>
      <c r="S51" s="25" t="str">
        <f t="shared" si="3"/>
        <v>B.35XA.29</v>
      </c>
      <c r="T51" s="25" t="str">
        <f t="shared" si="21"/>
        <v>Heterospecifics-elegansXgraellsii-LaxeXMontalvo</v>
      </c>
      <c r="U51" s="25">
        <v>1</v>
      </c>
      <c r="V51" s="25">
        <v>0</v>
      </c>
      <c r="W51" s="25">
        <v>0</v>
      </c>
      <c r="X51" s="25">
        <v>0</v>
      </c>
      <c r="Y51" s="29" t="s">
        <v>6</v>
      </c>
      <c r="Z51" s="25" t="str">
        <f t="shared" si="28"/>
        <v>N</v>
      </c>
      <c r="AA51" s="25" t="str">
        <f t="shared" ref="AA51:AH52" si="31">IF($Z51="N","NA","")</f>
        <v>NA</v>
      </c>
      <c r="AB51" s="25" t="str">
        <f t="shared" si="31"/>
        <v>NA</v>
      </c>
      <c r="AC51" s="25" t="str">
        <f t="shared" si="31"/>
        <v>NA</v>
      </c>
      <c r="AD51" s="25" t="str">
        <f t="shared" si="31"/>
        <v>NA</v>
      </c>
      <c r="AE51" s="25" t="str">
        <f t="shared" si="31"/>
        <v>NA</v>
      </c>
      <c r="AF51" s="25" t="str">
        <f t="shared" si="31"/>
        <v>NA</v>
      </c>
      <c r="AG51" s="25" t="str">
        <f t="shared" si="31"/>
        <v>NA</v>
      </c>
      <c r="AH51" s="25" t="str">
        <f t="shared" si="31"/>
        <v>NA</v>
      </c>
      <c r="AI51" s="29" t="s">
        <v>6</v>
      </c>
      <c r="AJ51" s="25" t="s">
        <v>6</v>
      </c>
      <c r="AK51" s="25" t="s">
        <v>6</v>
      </c>
      <c r="AL51" s="25" t="s">
        <v>6</v>
      </c>
      <c r="AM51" s="25" t="s">
        <v>6</v>
      </c>
      <c r="AN51" s="25" t="s">
        <v>6</v>
      </c>
    </row>
    <row r="52" spans="1:40" x14ac:dyDescent="0.25">
      <c r="A52" s="25" t="s">
        <v>59</v>
      </c>
      <c r="B52" s="25">
        <v>2019</v>
      </c>
      <c r="C52" s="25" t="s">
        <v>38</v>
      </c>
      <c r="D52" s="25" t="s">
        <v>701</v>
      </c>
      <c r="E52" s="25" t="s">
        <v>39</v>
      </c>
      <c r="F52" s="25" t="s">
        <v>309</v>
      </c>
      <c r="G52" s="25" t="s">
        <v>64</v>
      </c>
      <c r="H52" s="25" t="s">
        <v>64</v>
      </c>
      <c r="I52" s="25" t="s">
        <v>60</v>
      </c>
      <c r="J52" s="25" t="s">
        <v>40</v>
      </c>
      <c r="K52" s="25" t="s">
        <v>62</v>
      </c>
      <c r="L52" s="25" t="s">
        <v>62</v>
      </c>
      <c r="M52" s="25" t="s">
        <v>41</v>
      </c>
      <c r="N52" s="26" t="str">
        <f t="shared" si="20"/>
        <v>elegansXgraellsii</v>
      </c>
      <c r="O52" s="26" t="str">
        <f t="shared" si="2"/>
        <v>elegansXgraellsii</v>
      </c>
      <c r="P52" s="27">
        <v>43642</v>
      </c>
      <c r="Q52" s="28" t="s">
        <v>118</v>
      </c>
      <c r="R52" s="25" t="s">
        <v>105</v>
      </c>
      <c r="S52" s="25" t="str">
        <f t="shared" si="3"/>
        <v>B.37XA.29</v>
      </c>
      <c r="T52" s="25" t="str">
        <f t="shared" si="21"/>
        <v>Heterospecifics-elegansXgraellsii-LaxeXMontalvo</v>
      </c>
      <c r="U52" s="25">
        <v>1</v>
      </c>
      <c r="V52" s="25">
        <v>0</v>
      </c>
      <c r="W52" s="25">
        <v>0</v>
      </c>
      <c r="X52" s="25">
        <v>0</v>
      </c>
      <c r="Y52" s="29" t="s">
        <v>6</v>
      </c>
      <c r="Z52" s="25" t="str">
        <f t="shared" si="28"/>
        <v>N</v>
      </c>
      <c r="AA52" s="25" t="str">
        <f t="shared" si="31"/>
        <v>NA</v>
      </c>
      <c r="AB52" s="25" t="str">
        <f t="shared" si="31"/>
        <v>NA</v>
      </c>
      <c r="AC52" s="25" t="str">
        <f t="shared" si="31"/>
        <v>NA</v>
      </c>
      <c r="AD52" s="25" t="str">
        <f t="shared" si="31"/>
        <v>NA</v>
      </c>
      <c r="AE52" s="25" t="str">
        <f t="shared" si="31"/>
        <v>NA</v>
      </c>
      <c r="AF52" s="25" t="str">
        <f t="shared" si="31"/>
        <v>NA</v>
      </c>
      <c r="AG52" s="25" t="str">
        <f t="shared" si="31"/>
        <v>NA</v>
      </c>
      <c r="AH52" s="25" t="str">
        <f t="shared" si="31"/>
        <v>NA</v>
      </c>
      <c r="AI52" s="29" t="s">
        <v>6</v>
      </c>
      <c r="AJ52" s="25" t="s">
        <v>6</v>
      </c>
      <c r="AK52" s="25" t="s">
        <v>6</v>
      </c>
      <c r="AL52" s="25" t="s">
        <v>6</v>
      </c>
      <c r="AM52" s="25" t="s">
        <v>6</v>
      </c>
      <c r="AN52" s="25" t="s">
        <v>6</v>
      </c>
    </row>
    <row r="53" spans="1:40" x14ac:dyDescent="0.25">
      <c r="A53" s="25" t="s">
        <v>59</v>
      </c>
      <c r="B53" s="25">
        <v>2019</v>
      </c>
      <c r="C53" s="25" t="s">
        <v>38</v>
      </c>
      <c r="D53" s="25" t="s">
        <v>701</v>
      </c>
      <c r="E53" s="25" t="s">
        <v>39</v>
      </c>
      <c r="F53" s="25" t="s">
        <v>309</v>
      </c>
      <c r="G53" s="25" t="s">
        <v>64</v>
      </c>
      <c r="H53" s="25" t="s">
        <v>64</v>
      </c>
      <c r="I53" s="25" t="s">
        <v>60</v>
      </c>
      <c r="J53" s="25" t="s">
        <v>40</v>
      </c>
      <c r="K53" s="25" t="s">
        <v>62</v>
      </c>
      <c r="L53" s="25" t="s">
        <v>62</v>
      </c>
      <c r="M53" s="25" t="s">
        <v>41</v>
      </c>
      <c r="N53" s="26" t="str">
        <f t="shared" si="20"/>
        <v>elegansXgraellsii</v>
      </c>
      <c r="O53" s="26" t="str">
        <f t="shared" si="2"/>
        <v>elegansXgraellsii</v>
      </c>
      <c r="P53" s="27">
        <v>43642</v>
      </c>
      <c r="Q53" s="28" t="s">
        <v>119</v>
      </c>
      <c r="R53" s="25" t="s">
        <v>120</v>
      </c>
      <c r="S53" s="25" t="str">
        <f t="shared" si="3"/>
        <v>B.39XA.30</v>
      </c>
      <c r="T53" s="25" t="str">
        <f t="shared" si="21"/>
        <v>Heterospecifics-elegansXgraellsii-LaxeXMontalvo</v>
      </c>
      <c r="U53" s="25">
        <v>1</v>
      </c>
      <c r="V53" s="25">
        <v>1</v>
      </c>
      <c r="W53" s="25">
        <v>1</v>
      </c>
      <c r="X53" s="25">
        <v>1</v>
      </c>
      <c r="Y53" s="29" t="s">
        <v>6</v>
      </c>
      <c r="Z53" s="25" t="str">
        <f t="shared" si="28"/>
        <v>Y</v>
      </c>
      <c r="AA53" s="25">
        <v>3</v>
      </c>
      <c r="AB53" s="25">
        <v>3</v>
      </c>
      <c r="AC53" s="25">
        <v>447</v>
      </c>
      <c r="AD53" s="25">
        <v>33</v>
      </c>
      <c r="AE53" s="25" t="s">
        <v>6</v>
      </c>
      <c r="AF53" s="25" t="s">
        <v>6</v>
      </c>
      <c r="AG53" s="25" t="s">
        <v>6</v>
      </c>
      <c r="AH53" s="25" t="s">
        <v>6</v>
      </c>
      <c r="AI53" s="29" t="s">
        <v>111</v>
      </c>
      <c r="AJ53" s="25">
        <f>AC53</f>
        <v>447</v>
      </c>
      <c r="AK53" s="25">
        <f>AD53</f>
        <v>33</v>
      </c>
      <c r="AL53" s="25">
        <f t="shared" si="6"/>
        <v>480</v>
      </c>
      <c r="AM53" s="25">
        <f t="shared" si="7"/>
        <v>160</v>
      </c>
      <c r="AN53" s="25">
        <f t="shared" si="8"/>
        <v>0.93125000000000002</v>
      </c>
    </row>
    <row r="54" spans="1:40" x14ac:dyDescent="0.25">
      <c r="A54" s="25" t="s">
        <v>59</v>
      </c>
      <c r="B54" s="25">
        <v>2019</v>
      </c>
      <c r="C54" s="25" t="s">
        <v>38</v>
      </c>
      <c r="D54" s="25" t="s">
        <v>701</v>
      </c>
      <c r="E54" s="25" t="s">
        <v>39</v>
      </c>
      <c r="F54" s="25" t="s">
        <v>309</v>
      </c>
      <c r="G54" s="25" t="s">
        <v>64</v>
      </c>
      <c r="H54" s="25" t="s">
        <v>64</v>
      </c>
      <c r="I54" s="25" t="s">
        <v>60</v>
      </c>
      <c r="J54" s="25" t="s">
        <v>40</v>
      </c>
      <c r="K54" s="25" t="s">
        <v>62</v>
      </c>
      <c r="L54" s="25" t="s">
        <v>62</v>
      </c>
      <c r="M54" s="25" t="s">
        <v>41</v>
      </c>
      <c r="N54" s="26" t="str">
        <f t="shared" si="20"/>
        <v>elegansXgraellsii</v>
      </c>
      <c r="O54" s="26" t="str">
        <f t="shared" si="2"/>
        <v>elegansXgraellsii</v>
      </c>
      <c r="P54" s="27">
        <v>43642</v>
      </c>
      <c r="Q54" s="28" t="s">
        <v>121</v>
      </c>
      <c r="R54" s="25" t="s">
        <v>110</v>
      </c>
      <c r="S54" s="25" t="str">
        <f t="shared" si="3"/>
        <v>B.32XA.31</v>
      </c>
      <c r="T54" s="25" t="str">
        <f t="shared" si="21"/>
        <v>Heterospecifics-elegansXgraellsii-LaxeXMontalvo</v>
      </c>
      <c r="U54" s="25">
        <v>3</v>
      </c>
      <c r="V54" s="25">
        <v>3</v>
      </c>
      <c r="W54" s="25">
        <v>3</v>
      </c>
      <c r="X54" s="25">
        <v>3</v>
      </c>
      <c r="Y54" s="29" t="s">
        <v>122</v>
      </c>
      <c r="Z54" s="25" t="str">
        <f t="shared" si="28"/>
        <v>N</v>
      </c>
      <c r="AA54" s="25" t="str">
        <f t="shared" ref="AA54:AH54" si="32">IF($Z54="N","NA","")</f>
        <v>NA</v>
      </c>
      <c r="AB54" s="25" t="str">
        <f t="shared" si="32"/>
        <v>NA</v>
      </c>
      <c r="AC54" s="25" t="str">
        <f t="shared" si="32"/>
        <v>NA</v>
      </c>
      <c r="AD54" s="25" t="str">
        <f t="shared" si="32"/>
        <v>NA</v>
      </c>
      <c r="AE54" s="25" t="str">
        <f t="shared" si="32"/>
        <v>NA</v>
      </c>
      <c r="AF54" s="25" t="str">
        <f t="shared" si="32"/>
        <v>NA</v>
      </c>
      <c r="AG54" s="25" t="str">
        <f t="shared" si="32"/>
        <v>NA</v>
      </c>
      <c r="AH54" s="25" t="str">
        <f t="shared" si="32"/>
        <v>NA</v>
      </c>
      <c r="AI54" s="29" t="s">
        <v>6</v>
      </c>
      <c r="AJ54" s="25" t="s">
        <v>6</v>
      </c>
      <c r="AK54" s="25" t="s">
        <v>6</v>
      </c>
      <c r="AL54" s="25" t="s">
        <v>6</v>
      </c>
      <c r="AM54" s="25" t="s">
        <v>6</v>
      </c>
      <c r="AN54" s="25" t="s">
        <v>6</v>
      </c>
    </row>
    <row r="55" spans="1:40" x14ac:dyDescent="0.25">
      <c r="A55" s="25" t="s">
        <v>59</v>
      </c>
      <c r="B55" s="25">
        <v>2019</v>
      </c>
      <c r="C55" s="25" t="s">
        <v>38</v>
      </c>
      <c r="D55" s="25" t="s">
        <v>701</v>
      </c>
      <c r="E55" s="25" t="s">
        <v>39</v>
      </c>
      <c r="F55" s="25" t="s">
        <v>309</v>
      </c>
      <c r="G55" s="25" t="s">
        <v>64</v>
      </c>
      <c r="H55" s="25" t="s">
        <v>64</v>
      </c>
      <c r="I55" s="25" t="s">
        <v>60</v>
      </c>
      <c r="J55" s="25" t="s">
        <v>40</v>
      </c>
      <c r="K55" s="25" t="s">
        <v>62</v>
      </c>
      <c r="L55" s="25" t="s">
        <v>62</v>
      </c>
      <c r="M55" s="25" t="s">
        <v>41</v>
      </c>
      <c r="N55" s="26" t="str">
        <f t="shared" si="20"/>
        <v>elegansXgraellsii</v>
      </c>
      <c r="O55" s="26" t="str">
        <f t="shared" si="2"/>
        <v>elegansXgraellsii</v>
      </c>
      <c r="P55" s="27">
        <v>43642</v>
      </c>
      <c r="Q55" s="28" t="s">
        <v>121</v>
      </c>
      <c r="R55" s="25" t="s">
        <v>114</v>
      </c>
      <c r="S55" s="25" t="str">
        <f t="shared" si="3"/>
        <v>B.35XA.31</v>
      </c>
      <c r="T55" s="25" t="str">
        <f t="shared" si="21"/>
        <v>Heterospecifics-elegansXgraellsii-LaxeXMontalvo</v>
      </c>
      <c r="U55" s="25">
        <v>1</v>
      </c>
      <c r="V55" s="25">
        <v>1</v>
      </c>
      <c r="W55" s="25">
        <v>1</v>
      </c>
      <c r="X55" s="25">
        <v>1</v>
      </c>
      <c r="Y55" s="29" t="s">
        <v>6</v>
      </c>
      <c r="Z55" s="25" t="str">
        <f t="shared" si="28"/>
        <v>Y</v>
      </c>
      <c r="AA55" s="25">
        <v>3</v>
      </c>
      <c r="AB55" s="25">
        <v>3</v>
      </c>
      <c r="AC55" s="25">
        <v>542</v>
      </c>
      <c r="AD55" s="25">
        <v>8</v>
      </c>
      <c r="AE55" s="25" t="s">
        <v>6</v>
      </c>
      <c r="AF55" s="25" t="s">
        <v>6</v>
      </c>
      <c r="AG55" s="25" t="s">
        <v>6</v>
      </c>
      <c r="AH55" s="25" t="s">
        <v>6</v>
      </c>
      <c r="AI55" s="29" t="s">
        <v>111</v>
      </c>
      <c r="AJ55" s="25">
        <f>AC55</f>
        <v>542</v>
      </c>
      <c r="AK55" s="25">
        <f>AD55</f>
        <v>8</v>
      </c>
      <c r="AL55" s="25">
        <f t="shared" si="6"/>
        <v>550</v>
      </c>
      <c r="AM55" s="25">
        <f t="shared" si="7"/>
        <v>183.33333333333334</v>
      </c>
      <c r="AN55" s="25">
        <f t="shared" si="8"/>
        <v>0.98545454545454547</v>
      </c>
    </row>
    <row r="56" spans="1:40" x14ac:dyDescent="0.25">
      <c r="A56" s="25" t="s">
        <v>59</v>
      </c>
      <c r="B56" s="25">
        <v>2019</v>
      </c>
      <c r="C56" s="25" t="s">
        <v>38</v>
      </c>
      <c r="D56" s="25" t="s">
        <v>701</v>
      </c>
      <c r="E56" s="25" t="s">
        <v>39</v>
      </c>
      <c r="F56" s="25" t="s">
        <v>309</v>
      </c>
      <c r="G56" s="25" t="s">
        <v>64</v>
      </c>
      <c r="H56" s="25" t="s">
        <v>64</v>
      </c>
      <c r="I56" s="25" t="s">
        <v>60</v>
      </c>
      <c r="J56" s="25" t="s">
        <v>40</v>
      </c>
      <c r="K56" s="25" t="s">
        <v>123</v>
      </c>
      <c r="L56" s="25" t="s">
        <v>123</v>
      </c>
      <c r="M56" s="25" t="s">
        <v>41</v>
      </c>
      <c r="N56" s="26" t="str">
        <f t="shared" si="20"/>
        <v>elegansXgraellsii</v>
      </c>
      <c r="O56" s="26" t="str">
        <f t="shared" si="2"/>
        <v>elegansXgraellsii</v>
      </c>
      <c r="P56" s="27">
        <v>43642</v>
      </c>
      <c r="Q56" s="28" t="s">
        <v>124</v>
      </c>
      <c r="R56" s="25" t="s">
        <v>125</v>
      </c>
      <c r="S56" s="25" t="str">
        <f t="shared" si="3"/>
        <v>B.42XC.10</v>
      </c>
      <c r="T56" s="25" t="str">
        <f t="shared" si="21"/>
        <v>Heterospecifics-elegansXgraellsii-LaxeXCachadas</v>
      </c>
      <c r="U56" s="25">
        <v>1</v>
      </c>
      <c r="V56" s="25">
        <v>1</v>
      </c>
      <c r="W56" s="25">
        <v>0</v>
      </c>
      <c r="X56" s="25">
        <v>0</v>
      </c>
      <c r="Y56" s="29" t="s">
        <v>6</v>
      </c>
      <c r="Z56" s="25" t="str">
        <f t="shared" si="28"/>
        <v>N</v>
      </c>
      <c r="AA56" s="25" t="str">
        <f t="shared" ref="AA56:AH57" si="33">IF($Z56="N","NA","")</f>
        <v>NA</v>
      </c>
      <c r="AB56" s="25" t="str">
        <f t="shared" si="33"/>
        <v>NA</v>
      </c>
      <c r="AC56" s="25" t="str">
        <f t="shared" si="33"/>
        <v>NA</v>
      </c>
      <c r="AD56" s="25" t="str">
        <f t="shared" si="33"/>
        <v>NA</v>
      </c>
      <c r="AE56" s="25" t="str">
        <f t="shared" si="33"/>
        <v>NA</v>
      </c>
      <c r="AF56" s="25" t="str">
        <f t="shared" si="33"/>
        <v>NA</v>
      </c>
      <c r="AG56" s="25" t="str">
        <f t="shared" si="33"/>
        <v>NA</v>
      </c>
      <c r="AH56" s="25" t="str">
        <f t="shared" si="33"/>
        <v>NA</v>
      </c>
      <c r="AI56" s="29" t="s">
        <v>6</v>
      </c>
      <c r="AJ56" s="25" t="s">
        <v>6</v>
      </c>
      <c r="AK56" s="25" t="s">
        <v>6</v>
      </c>
      <c r="AL56" s="25" t="s">
        <v>6</v>
      </c>
      <c r="AM56" s="25" t="s">
        <v>6</v>
      </c>
      <c r="AN56" s="25" t="s">
        <v>6</v>
      </c>
    </row>
    <row r="57" spans="1:40" x14ac:dyDescent="0.25">
      <c r="A57" s="25" t="s">
        <v>59</v>
      </c>
      <c r="B57" s="25">
        <v>2019</v>
      </c>
      <c r="C57" s="25" t="s">
        <v>38</v>
      </c>
      <c r="D57" s="25" t="s">
        <v>701</v>
      </c>
      <c r="E57" s="25" t="s">
        <v>39</v>
      </c>
      <c r="F57" s="25" t="s">
        <v>309</v>
      </c>
      <c r="G57" s="25" t="s">
        <v>64</v>
      </c>
      <c r="H57" s="25" t="s">
        <v>64</v>
      </c>
      <c r="I57" s="25" t="s">
        <v>60</v>
      </c>
      <c r="J57" s="25" t="s">
        <v>40</v>
      </c>
      <c r="K57" s="25" t="s">
        <v>123</v>
      </c>
      <c r="L57" s="25" t="s">
        <v>123</v>
      </c>
      <c r="M57" s="25" t="s">
        <v>41</v>
      </c>
      <c r="N57" s="26" t="str">
        <f t="shared" si="20"/>
        <v>elegansXgraellsii</v>
      </c>
      <c r="O57" s="26" t="str">
        <f t="shared" si="2"/>
        <v>elegansXgraellsii</v>
      </c>
      <c r="P57" s="27">
        <v>43642</v>
      </c>
      <c r="Q57" s="28" t="s">
        <v>124</v>
      </c>
      <c r="R57" s="25" t="s">
        <v>126</v>
      </c>
      <c r="S57" s="25" t="str">
        <f t="shared" si="3"/>
        <v>B.53XC.10</v>
      </c>
      <c r="T57" s="25" t="str">
        <f t="shared" si="21"/>
        <v>Heterospecifics-elegansXgraellsii-LaxeXCachadas</v>
      </c>
      <c r="U57" s="25">
        <v>1</v>
      </c>
      <c r="V57" s="25">
        <v>1</v>
      </c>
      <c r="W57" s="25">
        <v>0</v>
      </c>
      <c r="X57" s="25">
        <v>0</v>
      </c>
      <c r="Y57" s="29" t="s">
        <v>6</v>
      </c>
      <c r="Z57" s="25" t="str">
        <f t="shared" si="28"/>
        <v>N</v>
      </c>
      <c r="AA57" s="25" t="str">
        <f t="shared" si="33"/>
        <v>NA</v>
      </c>
      <c r="AB57" s="25" t="str">
        <f t="shared" si="33"/>
        <v>NA</v>
      </c>
      <c r="AC57" s="25" t="str">
        <f t="shared" si="33"/>
        <v>NA</v>
      </c>
      <c r="AD57" s="25" t="str">
        <f t="shared" si="33"/>
        <v>NA</v>
      </c>
      <c r="AE57" s="25" t="str">
        <f t="shared" si="33"/>
        <v>NA</v>
      </c>
      <c r="AF57" s="25" t="str">
        <f t="shared" si="33"/>
        <v>NA</v>
      </c>
      <c r="AG57" s="25" t="str">
        <f t="shared" si="33"/>
        <v>NA</v>
      </c>
      <c r="AH57" s="25" t="str">
        <f t="shared" si="33"/>
        <v>NA</v>
      </c>
      <c r="AI57" s="29" t="s">
        <v>6</v>
      </c>
      <c r="AJ57" s="25" t="s">
        <v>6</v>
      </c>
      <c r="AK57" s="25" t="s">
        <v>6</v>
      </c>
      <c r="AL57" s="25" t="s">
        <v>6</v>
      </c>
      <c r="AM57" s="25" t="s">
        <v>6</v>
      </c>
      <c r="AN57" s="25" t="s">
        <v>6</v>
      </c>
    </row>
    <row r="58" spans="1:40" x14ac:dyDescent="0.25">
      <c r="A58" s="25" t="s">
        <v>59</v>
      </c>
      <c r="B58" s="25">
        <v>2019</v>
      </c>
      <c r="C58" s="25" t="s">
        <v>38</v>
      </c>
      <c r="D58" s="25" t="s">
        <v>701</v>
      </c>
      <c r="E58" s="25" t="s">
        <v>39</v>
      </c>
      <c r="F58" s="25" t="s">
        <v>309</v>
      </c>
      <c r="G58" s="25" t="s">
        <v>64</v>
      </c>
      <c r="H58" s="25" t="s">
        <v>64</v>
      </c>
      <c r="I58" s="25" t="s">
        <v>60</v>
      </c>
      <c r="J58" s="25" t="s">
        <v>40</v>
      </c>
      <c r="K58" s="25" t="s">
        <v>123</v>
      </c>
      <c r="L58" s="25" t="s">
        <v>123</v>
      </c>
      <c r="M58" s="25" t="s">
        <v>41</v>
      </c>
      <c r="N58" s="26" t="str">
        <f t="shared" si="20"/>
        <v>elegansXgraellsii</v>
      </c>
      <c r="O58" s="26" t="str">
        <f t="shared" ref="O58:O117" si="34">N58</f>
        <v>elegansXgraellsii</v>
      </c>
      <c r="P58" s="27">
        <v>43642</v>
      </c>
      <c r="Q58" s="28" t="s">
        <v>127</v>
      </c>
      <c r="R58" s="25" t="s">
        <v>126</v>
      </c>
      <c r="S58" s="25" t="str">
        <f t="shared" si="3"/>
        <v>B.53XC.11</v>
      </c>
      <c r="T58" s="25" t="str">
        <f t="shared" si="21"/>
        <v>Heterospecifics-elegansXgraellsii-LaxeXCachadas</v>
      </c>
      <c r="U58" s="25">
        <v>5</v>
      </c>
      <c r="V58" s="25">
        <v>1</v>
      </c>
      <c r="W58" s="25">
        <v>1</v>
      </c>
      <c r="X58" s="25">
        <v>1</v>
      </c>
      <c r="Y58" s="29" t="s">
        <v>6</v>
      </c>
      <c r="Z58" s="25" t="str">
        <f t="shared" si="28"/>
        <v>Y</v>
      </c>
      <c r="AA58" s="25">
        <v>3</v>
      </c>
      <c r="AB58" s="25">
        <v>3</v>
      </c>
      <c r="AC58" s="25">
        <v>434</v>
      </c>
      <c r="AD58" s="25">
        <v>89</v>
      </c>
      <c r="AE58" s="25" t="s">
        <v>6</v>
      </c>
      <c r="AF58" s="25" t="s">
        <v>6</v>
      </c>
      <c r="AG58" s="25" t="s">
        <v>6</v>
      </c>
      <c r="AH58" s="25" t="s">
        <v>6</v>
      </c>
      <c r="AI58" s="29" t="s">
        <v>111</v>
      </c>
      <c r="AJ58" s="25">
        <f t="shared" ref="AJ58:AK61" si="35">AC58</f>
        <v>434</v>
      </c>
      <c r="AK58" s="25">
        <f t="shared" si="35"/>
        <v>89</v>
      </c>
      <c r="AL58" s="25">
        <f t="shared" ref="AL58:AL100" si="36">AJ58+AK58</f>
        <v>523</v>
      </c>
      <c r="AM58" s="25">
        <f t="shared" ref="AM58:AM117" si="37">AL58/AA58</f>
        <v>174.33333333333334</v>
      </c>
      <c r="AN58" s="25">
        <f t="shared" ref="AN58:AN100" si="38">AJ58/AL58</f>
        <v>0.82982791586998084</v>
      </c>
    </row>
    <row r="59" spans="1:40" x14ac:dyDescent="0.25">
      <c r="A59" s="25" t="s">
        <v>59</v>
      </c>
      <c r="B59" s="25">
        <v>2019</v>
      </c>
      <c r="C59" s="25" t="s">
        <v>38</v>
      </c>
      <c r="D59" s="25" t="s">
        <v>701</v>
      </c>
      <c r="E59" s="25" t="s">
        <v>39</v>
      </c>
      <c r="F59" s="25" t="s">
        <v>309</v>
      </c>
      <c r="G59" s="25" t="s">
        <v>64</v>
      </c>
      <c r="H59" s="25" t="s">
        <v>64</v>
      </c>
      <c r="I59" s="25" t="s">
        <v>60</v>
      </c>
      <c r="J59" s="25" t="s">
        <v>40</v>
      </c>
      <c r="K59" s="25" t="s">
        <v>123</v>
      </c>
      <c r="L59" s="25" t="s">
        <v>123</v>
      </c>
      <c r="M59" s="25" t="s">
        <v>41</v>
      </c>
      <c r="N59" s="26" t="str">
        <f t="shared" si="20"/>
        <v>elegansXgraellsii</v>
      </c>
      <c r="O59" s="26" t="str">
        <f t="shared" si="34"/>
        <v>elegansXgraellsii</v>
      </c>
      <c r="P59" s="27">
        <v>43642</v>
      </c>
      <c r="Q59" s="28" t="s">
        <v>128</v>
      </c>
      <c r="R59" s="25" t="s">
        <v>129</v>
      </c>
      <c r="S59" s="25" t="str">
        <f t="shared" si="3"/>
        <v>B.50XC.13</v>
      </c>
      <c r="T59" s="25" t="str">
        <f t="shared" si="21"/>
        <v>Heterospecifics-elegansXgraellsii-LaxeXCachadas</v>
      </c>
      <c r="U59" s="25">
        <v>1</v>
      </c>
      <c r="V59" s="25">
        <v>1</v>
      </c>
      <c r="W59" s="25">
        <v>1</v>
      </c>
      <c r="X59" s="25">
        <v>1</v>
      </c>
      <c r="Y59" s="29" t="s">
        <v>6</v>
      </c>
      <c r="Z59" s="25" t="str">
        <f t="shared" si="28"/>
        <v>Y</v>
      </c>
      <c r="AA59" s="25">
        <v>3</v>
      </c>
      <c r="AB59" s="25">
        <v>3</v>
      </c>
      <c r="AC59" s="25">
        <v>81</v>
      </c>
      <c r="AD59" s="25">
        <v>2</v>
      </c>
      <c r="AE59" s="25" t="s">
        <v>6</v>
      </c>
      <c r="AF59" s="25" t="s">
        <v>6</v>
      </c>
      <c r="AG59" s="25" t="s">
        <v>6</v>
      </c>
      <c r="AH59" s="25" t="s">
        <v>6</v>
      </c>
      <c r="AI59" s="29" t="s">
        <v>111</v>
      </c>
      <c r="AJ59" s="25">
        <f t="shared" si="35"/>
        <v>81</v>
      </c>
      <c r="AK59" s="25">
        <f t="shared" si="35"/>
        <v>2</v>
      </c>
      <c r="AL59" s="25">
        <f t="shared" si="36"/>
        <v>83</v>
      </c>
      <c r="AM59" s="25">
        <f t="shared" si="37"/>
        <v>27.666666666666668</v>
      </c>
      <c r="AN59" s="25">
        <f t="shared" si="38"/>
        <v>0.97590361445783136</v>
      </c>
    </row>
    <row r="60" spans="1:40" x14ac:dyDescent="0.25">
      <c r="A60" s="25" t="s">
        <v>59</v>
      </c>
      <c r="B60" s="25">
        <v>2019</v>
      </c>
      <c r="C60" s="25" t="s">
        <v>38</v>
      </c>
      <c r="D60" s="25" t="s">
        <v>701</v>
      </c>
      <c r="E60" s="25" t="s">
        <v>39</v>
      </c>
      <c r="F60" s="25" t="s">
        <v>309</v>
      </c>
      <c r="G60" s="25" t="s">
        <v>64</v>
      </c>
      <c r="H60" s="25" t="s">
        <v>64</v>
      </c>
      <c r="I60" s="25" t="s">
        <v>60</v>
      </c>
      <c r="J60" s="25" t="s">
        <v>40</v>
      </c>
      <c r="K60" s="25" t="s">
        <v>123</v>
      </c>
      <c r="L60" s="25" t="s">
        <v>123</v>
      </c>
      <c r="M60" s="25" t="s">
        <v>41</v>
      </c>
      <c r="N60" s="26" t="str">
        <f t="shared" si="20"/>
        <v>elegansXgraellsii</v>
      </c>
      <c r="O60" s="26" t="str">
        <f t="shared" si="34"/>
        <v>elegansXgraellsii</v>
      </c>
      <c r="P60" s="27">
        <v>43642</v>
      </c>
      <c r="Q60" s="28" t="s">
        <v>130</v>
      </c>
      <c r="R60" s="25" t="s">
        <v>131</v>
      </c>
      <c r="S60" s="25" t="str">
        <f t="shared" si="3"/>
        <v>B.52XC.14</v>
      </c>
      <c r="T60" s="25" t="str">
        <f t="shared" si="21"/>
        <v>Heterospecifics-elegansXgraellsii-LaxeXCachadas</v>
      </c>
      <c r="U60" s="25">
        <v>3</v>
      </c>
      <c r="V60" s="25">
        <v>1</v>
      </c>
      <c r="W60" s="25">
        <v>1</v>
      </c>
      <c r="X60" s="25">
        <v>1</v>
      </c>
      <c r="Y60" s="29" t="s">
        <v>6</v>
      </c>
      <c r="Z60" s="25" t="str">
        <f t="shared" si="28"/>
        <v>Y</v>
      </c>
      <c r="AA60" s="25">
        <v>3</v>
      </c>
      <c r="AB60" s="25">
        <v>3</v>
      </c>
      <c r="AC60" s="25">
        <v>70</v>
      </c>
      <c r="AD60" s="25">
        <v>478</v>
      </c>
      <c r="AE60" s="25" t="s">
        <v>6</v>
      </c>
      <c r="AF60" s="25" t="s">
        <v>6</v>
      </c>
      <c r="AG60" s="25" t="s">
        <v>6</v>
      </c>
      <c r="AH60" s="25" t="s">
        <v>6</v>
      </c>
      <c r="AI60" s="29" t="s">
        <v>111</v>
      </c>
      <c r="AJ60" s="25">
        <f t="shared" si="35"/>
        <v>70</v>
      </c>
      <c r="AK60" s="25">
        <f t="shared" si="35"/>
        <v>478</v>
      </c>
      <c r="AL60" s="25">
        <f t="shared" si="36"/>
        <v>548</v>
      </c>
      <c r="AM60" s="25">
        <f t="shared" si="37"/>
        <v>182.66666666666666</v>
      </c>
      <c r="AN60" s="25">
        <f t="shared" si="38"/>
        <v>0.12773722627737227</v>
      </c>
    </row>
    <row r="61" spans="1:40" x14ac:dyDescent="0.25">
      <c r="A61" s="25" t="s">
        <v>59</v>
      </c>
      <c r="B61" s="25">
        <v>2019</v>
      </c>
      <c r="C61" s="25" t="s">
        <v>38</v>
      </c>
      <c r="D61" s="25" t="s">
        <v>701</v>
      </c>
      <c r="E61" s="25" t="s">
        <v>39</v>
      </c>
      <c r="F61" s="25" t="s">
        <v>309</v>
      </c>
      <c r="G61" s="25" t="s">
        <v>64</v>
      </c>
      <c r="H61" s="25" t="s">
        <v>64</v>
      </c>
      <c r="I61" s="25" t="s">
        <v>60</v>
      </c>
      <c r="J61" s="25" t="s">
        <v>40</v>
      </c>
      <c r="K61" s="25" t="s">
        <v>123</v>
      </c>
      <c r="L61" s="25" t="s">
        <v>123</v>
      </c>
      <c r="M61" s="25" t="s">
        <v>41</v>
      </c>
      <c r="N61" s="26" t="str">
        <f t="shared" si="20"/>
        <v>elegansXgraellsii</v>
      </c>
      <c r="O61" s="26" t="str">
        <f t="shared" si="34"/>
        <v>elegansXgraellsii</v>
      </c>
      <c r="P61" s="27">
        <v>43642</v>
      </c>
      <c r="Q61" s="28" t="s">
        <v>132</v>
      </c>
      <c r="R61" s="25" t="s">
        <v>133</v>
      </c>
      <c r="S61" s="25" t="str">
        <f t="shared" si="3"/>
        <v>B.55XC.18</v>
      </c>
      <c r="T61" s="25" t="str">
        <f t="shared" si="21"/>
        <v>Heterospecifics-elegansXgraellsii-LaxeXCachadas</v>
      </c>
      <c r="U61" s="25">
        <v>1</v>
      </c>
      <c r="V61" s="25">
        <v>1</v>
      </c>
      <c r="W61" s="25">
        <v>1</v>
      </c>
      <c r="X61" s="25">
        <v>1</v>
      </c>
      <c r="Y61" s="29" t="s">
        <v>6</v>
      </c>
      <c r="Z61" s="25" t="str">
        <f t="shared" si="28"/>
        <v>Y</v>
      </c>
      <c r="AA61" s="25">
        <v>3</v>
      </c>
      <c r="AB61" s="25">
        <v>3</v>
      </c>
      <c r="AC61" s="25">
        <v>714</v>
      </c>
      <c r="AD61" s="25">
        <v>31</v>
      </c>
      <c r="AE61" s="25" t="s">
        <v>6</v>
      </c>
      <c r="AF61" s="25" t="s">
        <v>6</v>
      </c>
      <c r="AG61" s="25" t="s">
        <v>6</v>
      </c>
      <c r="AH61" s="25" t="s">
        <v>6</v>
      </c>
      <c r="AI61" s="29" t="s">
        <v>111</v>
      </c>
      <c r="AJ61" s="25">
        <f t="shared" si="35"/>
        <v>714</v>
      </c>
      <c r="AK61" s="25">
        <f t="shared" si="35"/>
        <v>31</v>
      </c>
      <c r="AL61" s="25">
        <f t="shared" si="36"/>
        <v>745</v>
      </c>
      <c r="AM61" s="25">
        <f t="shared" si="37"/>
        <v>248.33333333333334</v>
      </c>
      <c r="AN61" s="25">
        <f t="shared" si="38"/>
        <v>0.95838926174496641</v>
      </c>
    </row>
    <row r="62" spans="1:40" x14ac:dyDescent="0.25">
      <c r="A62" s="25" t="s">
        <v>59</v>
      </c>
      <c r="B62" s="25">
        <v>2019</v>
      </c>
      <c r="C62" s="25" t="s">
        <v>38</v>
      </c>
      <c r="D62" s="25" t="s">
        <v>701</v>
      </c>
      <c r="E62" s="25" t="s">
        <v>39</v>
      </c>
      <c r="F62" s="25" t="s">
        <v>309</v>
      </c>
      <c r="G62" s="25" t="s">
        <v>64</v>
      </c>
      <c r="H62" s="25" t="s">
        <v>64</v>
      </c>
      <c r="I62" s="25" t="s">
        <v>60</v>
      </c>
      <c r="J62" s="25" t="s">
        <v>40</v>
      </c>
      <c r="K62" s="25" t="s">
        <v>123</v>
      </c>
      <c r="L62" s="25" t="s">
        <v>123</v>
      </c>
      <c r="M62" s="25" t="s">
        <v>48</v>
      </c>
      <c r="N62" s="26" t="str">
        <f t="shared" si="20"/>
        <v>elegansXgraellsii</v>
      </c>
      <c r="O62" s="26" t="str">
        <f t="shared" si="34"/>
        <v>elegansXgraellsii</v>
      </c>
      <c r="P62" s="27">
        <v>43642</v>
      </c>
      <c r="Q62" s="28" t="s">
        <v>134</v>
      </c>
      <c r="R62" s="25" t="s">
        <v>135</v>
      </c>
      <c r="S62" s="25" t="str">
        <f t="shared" si="3"/>
        <v>B.49XC.19</v>
      </c>
      <c r="T62" s="25" t="str">
        <f t="shared" si="21"/>
        <v>Heterospecifics-elegansXgraellsii-LaxeXCachadas</v>
      </c>
      <c r="U62" s="25">
        <v>1</v>
      </c>
      <c r="V62" s="25">
        <v>1</v>
      </c>
      <c r="W62" s="25">
        <v>1</v>
      </c>
      <c r="X62" s="25">
        <v>1</v>
      </c>
      <c r="Y62" s="29" t="s">
        <v>6</v>
      </c>
      <c r="Z62" s="25" t="s">
        <v>47</v>
      </c>
      <c r="AA62" s="25">
        <v>0</v>
      </c>
      <c r="AB62" s="25" t="str">
        <f t="shared" ref="AB62:AH62" si="39">IF($AA62=0,"NA","")</f>
        <v>NA</v>
      </c>
      <c r="AC62" s="25" t="str">
        <f t="shared" si="39"/>
        <v>NA</v>
      </c>
      <c r="AD62" s="25" t="str">
        <f t="shared" si="39"/>
        <v>NA</v>
      </c>
      <c r="AE62" s="25" t="str">
        <f t="shared" si="39"/>
        <v>NA</v>
      </c>
      <c r="AF62" s="25" t="str">
        <f t="shared" si="39"/>
        <v>NA</v>
      </c>
      <c r="AG62" s="25" t="str">
        <f t="shared" si="39"/>
        <v>NA</v>
      </c>
      <c r="AH62" s="25" t="str">
        <f t="shared" si="39"/>
        <v>NA</v>
      </c>
      <c r="AI62" s="29" t="s">
        <v>6</v>
      </c>
      <c r="AJ62" s="25" t="s">
        <v>6</v>
      </c>
      <c r="AK62" s="25" t="s">
        <v>6</v>
      </c>
      <c r="AL62" s="25" t="s">
        <v>6</v>
      </c>
      <c r="AM62" s="25" t="s">
        <v>6</v>
      </c>
      <c r="AN62" s="25" t="s">
        <v>6</v>
      </c>
    </row>
    <row r="63" spans="1:40" x14ac:dyDescent="0.25">
      <c r="A63" s="25" t="s">
        <v>59</v>
      </c>
      <c r="B63" s="25">
        <v>2019</v>
      </c>
      <c r="C63" s="25" t="s">
        <v>38</v>
      </c>
      <c r="D63" s="25" t="s">
        <v>701</v>
      </c>
      <c r="E63" s="25" t="s">
        <v>39</v>
      </c>
      <c r="F63" s="25" t="s">
        <v>309</v>
      </c>
      <c r="G63" s="25" t="s">
        <v>64</v>
      </c>
      <c r="H63" s="25" t="s">
        <v>64</v>
      </c>
      <c r="I63" s="25" t="s">
        <v>60</v>
      </c>
      <c r="J63" s="25" t="s">
        <v>40</v>
      </c>
      <c r="K63" s="25" t="s">
        <v>123</v>
      </c>
      <c r="L63" s="25" t="s">
        <v>123</v>
      </c>
      <c r="M63" s="25" t="s">
        <v>41</v>
      </c>
      <c r="N63" s="26" t="str">
        <f t="shared" si="20"/>
        <v>elegansXgraellsii</v>
      </c>
      <c r="O63" s="26" t="str">
        <f t="shared" si="34"/>
        <v>elegansXgraellsii</v>
      </c>
      <c r="P63" s="27">
        <v>43642</v>
      </c>
      <c r="Q63" s="28" t="s">
        <v>136</v>
      </c>
      <c r="R63" s="25" t="s">
        <v>135</v>
      </c>
      <c r="S63" s="25" t="str">
        <f t="shared" si="3"/>
        <v>B.49XC.1</v>
      </c>
      <c r="T63" s="25" t="str">
        <f t="shared" si="21"/>
        <v>Heterospecifics-elegansXgraellsii-LaxeXCachadas</v>
      </c>
      <c r="U63" s="25">
        <v>1</v>
      </c>
      <c r="V63" s="25">
        <v>1</v>
      </c>
      <c r="W63" s="25">
        <v>1</v>
      </c>
      <c r="X63" s="25">
        <v>1</v>
      </c>
      <c r="Y63" s="29" t="s">
        <v>6</v>
      </c>
      <c r="Z63" s="25" t="str">
        <f t="shared" si="28"/>
        <v>Y</v>
      </c>
      <c r="AA63" s="25">
        <v>3</v>
      </c>
      <c r="AB63" s="25">
        <v>3</v>
      </c>
      <c r="AC63" s="25">
        <v>448</v>
      </c>
      <c r="AD63" s="25">
        <v>89</v>
      </c>
      <c r="AE63" s="25" t="s">
        <v>6</v>
      </c>
      <c r="AF63" s="25" t="s">
        <v>6</v>
      </c>
      <c r="AG63" s="25" t="s">
        <v>6</v>
      </c>
      <c r="AH63" s="25" t="s">
        <v>6</v>
      </c>
      <c r="AI63" s="29" t="s">
        <v>111</v>
      </c>
      <c r="AJ63" s="25">
        <f>AC63</f>
        <v>448</v>
      </c>
      <c r="AK63" s="25">
        <f>AD63</f>
        <v>89</v>
      </c>
      <c r="AL63" s="25">
        <f t="shared" si="36"/>
        <v>537</v>
      </c>
      <c r="AM63" s="25">
        <f t="shared" si="37"/>
        <v>179</v>
      </c>
      <c r="AN63" s="25">
        <f t="shared" si="38"/>
        <v>0.83426443202979517</v>
      </c>
    </row>
    <row r="64" spans="1:40" x14ac:dyDescent="0.25">
      <c r="A64" s="25" t="s">
        <v>59</v>
      </c>
      <c r="B64" s="25">
        <v>2019</v>
      </c>
      <c r="C64" s="25" t="s">
        <v>38</v>
      </c>
      <c r="D64" s="25" t="s">
        <v>701</v>
      </c>
      <c r="E64" s="25" t="s">
        <v>39</v>
      </c>
      <c r="F64" s="25" t="s">
        <v>309</v>
      </c>
      <c r="G64" s="25" t="s">
        <v>64</v>
      </c>
      <c r="H64" s="25" t="s">
        <v>64</v>
      </c>
      <c r="I64" s="25" t="s">
        <v>60</v>
      </c>
      <c r="J64" s="25" t="s">
        <v>40</v>
      </c>
      <c r="K64" s="25" t="s">
        <v>123</v>
      </c>
      <c r="L64" s="25" t="s">
        <v>123</v>
      </c>
      <c r="M64" s="25" t="s">
        <v>43</v>
      </c>
      <c r="N64" s="26" t="str">
        <f t="shared" si="20"/>
        <v>elegansXgraellsii</v>
      </c>
      <c r="O64" s="26" t="str">
        <f t="shared" si="34"/>
        <v>elegansXgraellsii</v>
      </c>
      <c r="P64" s="27">
        <v>43642</v>
      </c>
      <c r="Q64" s="28" t="s">
        <v>137</v>
      </c>
      <c r="R64" s="25" t="s">
        <v>138</v>
      </c>
      <c r="S64" s="25" t="str">
        <f t="shared" si="3"/>
        <v>B.47XC.2</v>
      </c>
      <c r="T64" s="25" t="str">
        <f t="shared" si="21"/>
        <v>Heterospecifics-elegansXgraellsii-LaxeXCachadas</v>
      </c>
      <c r="U64" s="25">
        <v>1</v>
      </c>
      <c r="V64" s="25">
        <v>1</v>
      </c>
      <c r="W64" s="25">
        <v>1</v>
      </c>
      <c r="X64" s="25">
        <v>1</v>
      </c>
      <c r="Y64" s="29" t="s">
        <v>106</v>
      </c>
      <c r="Z64" s="25" t="s">
        <v>2</v>
      </c>
      <c r="AA64" s="25" t="str">
        <f t="shared" ref="AA64:AH67" si="40">IF($Z64="N","NA","")</f>
        <v>NA</v>
      </c>
      <c r="AB64" s="25" t="str">
        <f t="shared" si="40"/>
        <v>NA</v>
      </c>
      <c r="AC64" s="25" t="str">
        <f t="shared" si="40"/>
        <v>NA</v>
      </c>
      <c r="AD64" s="25" t="str">
        <f t="shared" si="40"/>
        <v>NA</v>
      </c>
      <c r="AE64" s="25" t="str">
        <f t="shared" si="40"/>
        <v>NA</v>
      </c>
      <c r="AF64" s="25" t="str">
        <f t="shared" si="40"/>
        <v>NA</v>
      </c>
      <c r="AG64" s="25" t="str">
        <f t="shared" si="40"/>
        <v>NA</v>
      </c>
      <c r="AH64" s="25" t="str">
        <f t="shared" si="40"/>
        <v>NA</v>
      </c>
      <c r="AI64" s="29" t="s">
        <v>6</v>
      </c>
      <c r="AJ64" s="25" t="s">
        <v>6</v>
      </c>
      <c r="AK64" s="25" t="s">
        <v>6</v>
      </c>
      <c r="AL64" s="25" t="s">
        <v>6</v>
      </c>
      <c r="AM64" s="25" t="s">
        <v>6</v>
      </c>
      <c r="AN64" s="25" t="s">
        <v>6</v>
      </c>
    </row>
    <row r="65" spans="1:40" x14ac:dyDescent="0.25">
      <c r="A65" s="25" t="s">
        <v>59</v>
      </c>
      <c r="B65" s="25">
        <v>2019</v>
      </c>
      <c r="C65" s="25" t="s">
        <v>38</v>
      </c>
      <c r="D65" s="25" t="s">
        <v>701</v>
      </c>
      <c r="E65" s="25" t="s">
        <v>39</v>
      </c>
      <c r="F65" s="25" t="s">
        <v>309</v>
      </c>
      <c r="G65" s="25" t="s">
        <v>64</v>
      </c>
      <c r="H65" s="25" t="s">
        <v>64</v>
      </c>
      <c r="I65" s="25" t="s">
        <v>60</v>
      </c>
      <c r="J65" s="25" t="s">
        <v>40</v>
      </c>
      <c r="K65" s="25" t="s">
        <v>123</v>
      </c>
      <c r="L65" s="25" t="s">
        <v>123</v>
      </c>
      <c r="M65" s="25" t="s">
        <v>43</v>
      </c>
      <c r="N65" s="26" t="str">
        <f t="shared" si="20"/>
        <v>elegansXgraellsii</v>
      </c>
      <c r="O65" s="26" t="str">
        <f t="shared" si="34"/>
        <v>elegansXgraellsii</v>
      </c>
      <c r="P65" s="27">
        <v>43642</v>
      </c>
      <c r="Q65" s="28" t="s">
        <v>137</v>
      </c>
      <c r="R65" s="25" t="s">
        <v>126</v>
      </c>
      <c r="S65" s="25" t="str">
        <f t="shared" si="3"/>
        <v>B.53XC.2</v>
      </c>
      <c r="T65" s="25" t="str">
        <f t="shared" si="21"/>
        <v>Heterospecifics-elegansXgraellsii-LaxeXCachadas</v>
      </c>
      <c r="U65" s="25">
        <v>4</v>
      </c>
      <c r="V65" s="25">
        <v>0</v>
      </c>
      <c r="W65" s="25">
        <v>0</v>
      </c>
      <c r="X65" s="25">
        <v>0</v>
      </c>
      <c r="Y65" s="29" t="s">
        <v>6</v>
      </c>
      <c r="Z65" s="25" t="str">
        <f t="shared" ref="Z65:Z92" si="41">IF(X65=1,"Y","N")</f>
        <v>N</v>
      </c>
      <c r="AA65" s="25" t="str">
        <f t="shared" si="40"/>
        <v>NA</v>
      </c>
      <c r="AB65" s="25" t="str">
        <f t="shared" si="40"/>
        <v>NA</v>
      </c>
      <c r="AC65" s="25" t="str">
        <f t="shared" si="40"/>
        <v>NA</v>
      </c>
      <c r="AD65" s="25" t="str">
        <f t="shared" si="40"/>
        <v>NA</v>
      </c>
      <c r="AE65" s="25" t="str">
        <f t="shared" si="40"/>
        <v>NA</v>
      </c>
      <c r="AF65" s="25" t="str">
        <f t="shared" si="40"/>
        <v>NA</v>
      </c>
      <c r="AG65" s="25" t="str">
        <f t="shared" si="40"/>
        <v>NA</v>
      </c>
      <c r="AH65" s="25" t="str">
        <f t="shared" si="40"/>
        <v>NA</v>
      </c>
      <c r="AI65" s="29" t="s">
        <v>6</v>
      </c>
      <c r="AJ65" s="25" t="s">
        <v>6</v>
      </c>
      <c r="AK65" s="25" t="s">
        <v>6</v>
      </c>
      <c r="AL65" s="25" t="s">
        <v>6</v>
      </c>
      <c r="AM65" s="25" t="s">
        <v>6</v>
      </c>
      <c r="AN65" s="25" t="s">
        <v>6</v>
      </c>
    </row>
    <row r="66" spans="1:40" x14ac:dyDescent="0.25">
      <c r="A66" s="25" t="s">
        <v>59</v>
      </c>
      <c r="B66" s="25">
        <v>2019</v>
      </c>
      <c r="C66" s="25" t="s">
        <v>38</v>
      </c>
      <c r="D66" s="25" t="s">
        <v>701</v>
      </c>
      <c r="E66" s="25" t="s">
        <v>39</v>
      </c>
      <c r="F66" s="25" t="s">
        <v>309</v>
      </c>
      <c r="G66" s="25" t="s">
        <v>64</v>
      </c>
      <c r="H66" s="25" t="s">
        <v>64</v>
      </c>
      <c r="I66" s="25" t="s">
        <v>60</v>
      </c>
      <c r="J66" s="25" t="s">
        <v>40</v>
      </c>
      <c r="K66" s="25" t="s">
        <v>123</v>
      </c>
      <c r="L66" s="25" t="s">
        <v>123</v>
      </c>
      <c r="M66" s="25" t="s">
        <v>43</v>
      </c>
      <c r="N66" s="26" t="str">
        <f t="shared" ref="N66:N97" si="42">CONCATENATE(E66,"X",I66)</f>
        <v>elegansXgraellsii</v>
      </c>
      <c r="O66" s="26" t="str">
        <f t="shared" si="34"/>
        <v>elegansXgraellsii</v>
      </c>
      <c r="P66" s="27">
        <v>43642</v>
      </c>
      <c r="Q66" s="28" t="s">
        <v>137</v>
      </c>
      <c r="R66" s="25" t="s">
        <v>139</v>
      </c>
      <c r="S66" s="25" t="str">
        <f t="shared" si="3"/>
        <v>B.56XC.2</v>
      </c>
      <c r="T66" s="25" t="str">
        <f t="shared" ref="T66:T97" si="43">_xlfn.CONCAT(D66,"-",O66,"-",H66,"X",L66)</f>
        <v>Heterospecifics-elegansXgraellsii-LaxeXCachadas</v>
      </c>
      <c r="U66" s="25">
        <v>1</v>
      </c>
      <c r="V66" s="25">
        <v>0</v>
      </c>
      <c r="W66" s="25">
        <v>0</v>
      </c>
      <c r="X66" s="25">
        <v>0</v>
      </c>
      <c r="Y66" s="29" t="s">
        <v>6</v>
      </c>
      <c r="Z66" s="25" t="str">
        <f t="shared" si="41"/>
        <v>N</v>
      </c>
      <c r="AA66" s="25" t="str">
        <f t="shared" si="40"/>
        <v>NA</v>
      </c>
      <c r="AB66" s="25" t="str">
        <f t="shared" si="40"/>
        <v>NA</v>
      </c>
      <c r="AC66" s="25" t="str">
        <f t="shared" si="40"/>
        <v>NA</v>
      </c>
      <c r="AD66" s="25" t="str">
        <f t="shared" si="40"/>
        <v>NA</v>
      </c>
      <c r="AE66" s="25" t="str">
        <f t="shared" si="40"/>
        <v>NA</v>
      </c>
      <c r="AF66" s="25" t="str">
        <f t="shared" si="40"/>
        <v>NA</v>
      </c>
      <c r="AG66" s="25" t="str">
        <f t="shared" si="40"/>
        <v>NA</v>
      </c>
      <c r="AH66" s="25" t="str">
        <f t="shared" si="40"/>
        <v>NA</v>
      </c>
      <c r="AI66" s="29" t="s">
        <v>6</v>
      </c>
      <c r="AJ66" s="25" t="s">
        <v>6</v>
      </c>
      <c r="AK66" s="25" t="s">
        <v>6</v>
      </c>
      <c r="AL66" s="25" t="s">
        <v>6</v>
      </c>
      <c r="AM66" s="25" t="s">
        <v>6</v>
      </c>
      <c r="AN66" s="25" t="s">
        <v>6</v>
      </c>
    </row>
    <row r="67" spans="1:40" x14ac:dyDescent="0.25">
      <c r="A67" s="25" t="s">
        <v>59</v>
      </c>
      <c r="B67" s="25">
        <v>2019</v>
      </c>
      <c r="C67" s="25" t="s">
        <v>38</v>
      </c>
      <c r="D67" s="25" t="s">
        <v>701</v>
      </c>
      <c r="E67" s="25" t="s">
        <v>39</v>
      </c>
      <c r="F67" s="25" t="s">
        <v>309</v>
      </c>
      <c r="G67" s="25" t="s">
        <v>64</v>
      </c>
      <c r="H67" s="25" t="s">
        <v>64</v>
      </c>
      <c r="I67" s="25" t="s">
        <v>60</v>
      </c>
      <c r="J67" s="25" t="s">
        <v>40</v>
      </c>
      <c r="K67" s="25" t="s">
        <v>123</v>
      </c>
      <c r="L67" s="25" t="s">
        <v>123</v>
      </c>
      <c r="M67" s="25" t="s">
        <v>41</v>
      </c>
      <c r="N67" s="26" t="str">
        <f t="shared" si="42"/>
        <v>elegansXgraellsii</v>
      </c>
      <c r="O67" s="26" t="str">
        <f t="shared" si="34"/>
        <v>elegansXgraellsii</v>
      </c>
      <c r="P67" s="27">
        <v>43642</v>
      </c>
      <c r="Q67" s="28" t="s">
        <v>140</v>
      </c>
      <c r="R67" s="25" t="s">
        <v>126</v>
      </c>
      <c r="S67" s="25" t="str">
        <f t="shared" ref="S67:S130" si="44">CONCATENATE(R67,"X",Q67)</f>
        <v>B.53XC.3</v>
      </c>
      <c r="T67" s="25" t="str">
        <f t="shared" si="43"/>
        <v>Heterospecifics-elegansXgraellsii-LaxeXCachadas</v>
      </c>
      <c r="U67" s="25">
        <v>1</v>
      </c>
      <c r="V67" s="25">
        <v>0</v>
      </c>
      <c r="W67" s="25">
        <v>0</v>
      </c>
      <c r="X67" s="25">
        <v>0</v>
      </c>
      <c r="Y67" s="29" t="s">
        <v>6</v>
      </c>
      <c r="Z67" s="25" t="str">
        <f t="shared" si="41"/>
        <v>N</v>
      </c>
      <c r="AA67" s="25" t="str">
        <f t="shared" si="40"/>
        <v>NA</v>
      </c>
      <c r="AB67" s="25" t="str">
        <f t="shared" si="40"/>
        <v>NA</v>
      </c>
      <c r="AC67" s="25" t="str">
        <f t="shared" si="40"/>
        <v>NA</v>
      </c>
      <c r="AD67" s="25" t="str">
        <f t="shared" si="40"/>
        <v>NA</v>
      </c>
      <c r="AE67" s="25" t="str">
        <f t="shared" si="40"/>
        <v>NA</v>
      </c>
      <c r="AF67" s="25" t="str">
        <f t="shared" si="40"/>
        <v>NA</v>
      </c>
      <c r="AG67" s="25" t="str">
        <f t="shared" si="40"/>
        <v>NA</v>
      </c>
      <c r="AH67" s="25" t="str">
        <f t="shared" si="40"/>
        <v>NA</v>
      </c>
      <c r="AI67" s="29" t="s">
        <v>6</v>
      </c>
      <c r="AJ67" s="25" t="s">
        <v>6</v>
      </c>
      <c r="AK67" s="25" t="s">
        <v>6</v>
      </c>
      <c r="AL67" s="25" t="s">
        <v>6</v>
      </c>
      <c r="AM67" s="25" t="s">
        <v>6</v>
      </c>
      <c r="AN67" s="25" t="s">
        <v>6</v>
      </c>
    </row>
    <row r="68" spans="1:40" x14ac:dyDescent="0.25">
      <c r="A68" s="25" t="s">
        <v>59</v>
      </c>
      <c r="B68" s="25">
        <v>2019</v>
      </c>
      <c r="C68" s="25" t="s">
        <v>38</v>
      </c>
      <c r="D68" s="25" t="s">
        <v>701</v>
      </c>
      <c r="E68" s="25" t="s">
        <v>39</v>
      </c>
      <c r="F68" s="25" t="s">
        <v>309</v>
      </c>
      <c r="G68" s="25" t="s">
        <v>64</v>
      </c>
      <c r="H68" s="25" t="s">
        <v>64</v>
      </c>
      <c r="I68" s="25" t="s">
        <v>60</v>
      </c>
      <c r="J68" s="25" t="s">
        <v>40</v>
      </c>
      <c r="K68" s="25" t="s">
        <v>123</v>
      </c>
      <c r="L68" s="25" t="s">
        <v>123</v>
      </c>
      <c r="M68" s="25" t="s">
        <v>48</v>
      </c>
      <c r="N68" s="26" t="str">
        <f t="shared" si="42"/>
        <v>elegansXgraellsii</v>
      </c>
      <c r="O68" s="26" t="str">
        <f t="shared" si="34"/>
        <v>elegansXgraellsii</v>
      </c>
      <c r="P68" s="27">
        <v>43642</v>
      </c>
      <c r="Q68" s="28" t="s">
        <v>141</v>
      </c>
      <c r="R68" s="25" t="s">
        <v>138</v>
      </c>
      <c r="S68" s="25" t="str">
        <f t="shared" si="44"/>
        <v>B.47XC.6</v>
      </c>
      <c r="T68" s="25" t="str">
        <f t="shared" si="43"/>
        <v>Heterospecifics-elegansXgraellsii-LaxeXCachadas</v>
      </c>
      <c r="U68" s="25">
        <v>1</v>
      </c>
      <c r="V68" s="25">
        <v>1</v>
      </c>
      <c r="W68" s="25">
        <v>2</v>
      </c>
      <c r="X68" s="25">
        <v>1</v>
      </c>
      <c r="Y68" s="29" t="s">
        <v>6</v>
      </c>
      <c r="Z68" s="25" t="str">
        <f t="shared" si="41"/>
        <v>Y</v>
      </c>
      <c r="AA68" s="25">
        <v>1</v>
      </c>
      <c r="AB68" s="25">
        <v>0</v>
      </c>
      <c r="AC68" s="25">
        <v>0</v>
      </c>
      <c r="AD68" s="25">
        <v>0</v>
      </c>
      <c r="AE68" s="25" t="s">
        <v>6</v>
      </c>
      <c r="AF68" s="25" t="s">
        <v>6</v>
      </c>
      <c r="AG68" s="25" t="s">
        <v>6</v>
      </c>
      <c r="AH68" s="25" t="s">
        <v>6</v>
      </c>
      <c r="AI68" s="29" t="s">
        <v>6</v>
      </c>
      <c r="AJ68" s="25" t="s">
        <v>6</v>
      </c>
      <c r="AK68" s="25" t="s">
        <v>6</v>
      </c>
      <c r="AL68" s="25" t="s">
        <v>6</v>
      </c>
      <c r="AM68" s="25" t="s">
        <v>6</v>
      </c>
      <c r="AN68" s="25" t="s">
        <v>6</v>
      </c>
    </row>
    <row r="69" spans="1:40" x14ac:dyDescent="0.25">
      <c r="A69" s="25" t="s">
        <v>59</v>
      </c>
      <c r="B69" s="25">
        <v>2019</v>
      </c>
      <c r="C69" s="25" t="s">
        <v>38</v>
      </c>
      <c r="D69" s="25" t="s">
        <v>701</v>
      </c>
      <c r="E69" s="25" t="s">
        <v>39</v>
      </c>
      <c r="F69" s="25" t="s">
        <v>309</v>
      </c>
      <c r="G69" s="25" t="s">
        <v>64</v>
      </c>
      <c r="H69" s="25" t="s">
        <v>64</v>
      </c>
      <c r="I69" s="25" t="s">
        <v>60</v>
      </c>
      <c r="J69" s="25" t="s">
        <v>40</v>
      </c>
      <c r="K69" s="25" t="s">
        <v>123</v>
      </c>
      <c r="L69" s="25" t="s">
        <v>123</v>
      </c>
      <c r="M69" s="25" t="s">
        <v>41</v>
      </c>
      <c r="N69" s="26" t="str">
        <f t="shared" si="42"/>
        <v>elegansXgraellsii</v>
      </c>
      <c r="O69" s="26" t="str">
        <f t="shared" si="34"/>
        <v>elegansXgraellsii</v>
      </c>
      <c r="P69" s="27">
        <v>43642</v>
      </c>
      <c r="Q69" s="28" t="s">
        <v>142</v>
      </c>
      <c r="R69" s="25" t="s">
        <v>129</v>
      </c>
      <c r="S69" s="25" t="str">
        <f t="shared" si="44"/>
        <v>B.50XC.9</v>
      </c>
      <c r="T69" s="25" t="str">
        <f t="shared" si="43"/>
        <v>Heterospecifics-elegansXgraellsii-LaxeXCachadas</v>
      </c>
      <c r="U69" s="25">
        <v>1</v>
      </c>
      <c r="V69" s="25">
        <v>1</v>
      </c>
      <c r="W69" s="25">
        <v>0</v>
      </c>
      <c r="X69" s="25">
        <v>0</v>
      </c>
      <c r="Y69" s="29" t="s">
        <v>6</v>
      </c>
      <c r="Z69" s="25" t="str">
        <f t="shared" si="41"/>
        <v>N</v>
      </c>
      <c r="AA69" s="25" t="str">
        <f t="shared" ref="AA69:AH69" si="45">IF($Z69="N","NA","")</f>
        <v>NA</v>
      </c>
      <c r="AB69" s="25" t="str">
        <f t="shared" si="45"/>
        <v>NA</v>
      </c>
      <c r="AC69" s="25" t="str">
        <f t="shared" si="45"/>
        <v>NA</v>
      </c>
      <c r="AD69" s="25" t="str">
        <f t="shared" si="45"/>
        <v>NA</v>
      </c>
      <c r="AE69" s="25" t="str">
        <f t="shared" si="45"/>
        <v>NA</v>
      </c>
      <c r="AF69" s="25" t="str">
        <f t="shared" si="45"/>
        <v>NA</v>
      </c>
      <c r="AG69" s="25" t="str">
        <f t="shared" si="45"/>
        <v>NA</v>
      </c>
      <c r="AH69" s="25" t="str">
        <f t="shared" si="45"/>
        <v>NA</v>
      </c>
      <c r="AI69" s="29" t="s">
        <v>6</v>
      </c>
      <c r="AJ69" s="25" t="s">
        <v>6</v>
      </c>
      <c r="AK69" s="25" t="s">
        <v>6</v>
      </c>
      <c r="AL69" s="25" t="s">
        <v>6</v>
      </c>
      <c r="AM69" s="25" t="s">
        <v>6</v>
      </c>
      <c r="AN69" s="25" t="s">
        <v>6</v>
      </c>
    </row>
    <row r="70" spans="1:40" x14ac:dyDescent="0.25">
      <c r="A70" s="25" t="s">
        <v>59</v>
      </c>
      <c r="B70" s="25">
        <v>2019</v>
      </c>
      <c r="C70" s="25" t="s">
        <v>38</v>
      </c>
      <c r="D70" s="25" t="s">
        <v>700</v>
      </c>
      <c r="E70" s="25" t="s">
        <v>39</v>
      </c>
      <c r="F70" s="25" t="s">
        <v>309</v>
      </c>
      <c r="G70" s="25" t="s">
        <v>64</v>
      </c>
      <c r="H70" s="25" t="s">
        <v>64</v>
      </c>
      <c r="I70" s="25" t="s">
        <v>39</v>
      </c>
      <c r="J70" s="25" t="s">
        <v>309</v>
      </c>
      <c r="K70" s="25" t="s">
        <v>64</v>
      </c>
      <c r="L70" s="25" t="s">
        <v>64</v>
      </c>
      <c r="M70" s="25" t="s">
        <v>41</v>
      </c>
      <c r="N70" s="26" t="str">
        <f t="shared" si="42"/>
        <v>elegansXelegans</v>
      </c>
      <c r="O70" s="26" t="str">
        <f t="shared" si="34"/>
        <v>elegansXelegans</v>
      </c>
      <c r="P70" s="27">
        <v>43643</v>
      </c>
      <c r="Q70" s="28" t="s">
        <v>143</v>
      </c>
      <c r="R70" s="25" t="s">
        <v>117</v>
      </c>
      <c r="S70" s="25" t="str">
        <f t="shared" si="44"/>
        <v>B.33XB.61</v>
      </c>
      <c r="T70" s="25" t="str">
        <f t="shared" si="43"/>
        <v>Conspecifics-elegansXelegans-LaxeXLaxe</v>
      </c>
      <c r="U70" s="25">
        <v>1</v>
      </c>
      <c r="V70" s="25">
        <v>1</v>
      </c>
      <c r="W70" s="25">
        <v>1</v>
      </c>
      <c r="X70" s="25">
        <v>1</v>
      </c>
      <c r="Y70" s="29" t="s">
        <v>6</v>
      </c>
      <c r="Z70" s="25" t="str">
        <f t="shared" si="41"/>
        <v>Y</v>
      </c>
      <c r="AA70" s="25">
        <v>3</v>
      </c>
      <c r="AB70" s="25">
        <v>0</v>
      </c>
      <c r="AC70" s="25">
        <v>0</v>
      </c>
      <c r="AD70" s="25">
        <v>1</v>
      </c>
      <c r="AE70" s="25" t="s">
        <v>6</v>
      </c>
      <c r="AF70" s="25" t="s">
        <v>6</v>
      </c>
      <c r="AG70" s="25" t="s">
        <v>6</v>
      </c>
      <c r="AH70" s="25" t="s">
        <v>6</v>
      </c>
      <c r="AI70" s="29" t="s">
        <v>6</v>
      </c>
      <c r="AJ70" s="25" t="s">
        <v>6</v>
      </c>
      <c r="AK70" s="25" t="s">
        <v>6</v>
      </c>
      <c r="AL70" s="25" t="s">
        <v>6</v>
      </c>
      <c r="AM70" s="25" t="s">
        <v>6</v>
      </c>
      <c r="AN70" s="25" t="s">
        <v>6</v>
      </c>
    </row>
    <row r="71" spans="1:40" x14ac:dyDescent="0.25">
      <c r="A71" s="25" t="s">
        <v>59</v>
      </c>
      <c r="B71" s="25">
        <v>2019</v>
      </c>
      <c r="C71" s="25" t="s">
        <v>38</v>
      </c>
      <c r="D71" s="25" t="s">
        <v>700</v>
      </c>
      <c r="E71" s="25" t="s">
        <v>39</v>
      </c>
      <c r="F71" s="25" t="s">
        <v>309</v>
      </c>
      <c r="G71" s="25" t="s">
        <v>64</v>
      </c>
      <c r="H71" s="25" t="s">
        <v>64</v>
      </c>
      <c r="I71" s="25" t="s">
        <v>39</v>
      </c>
      <c r="J71" s="25" t="s">
        <v>309</v>
      </c>
      <c r="K71" s="25" t="s">
        <v>64</v>
      </c>
      <c r="L71" s="25" t="s">
        <v>64</v>
      </c>
      <c r="M71" s="25" t="s">
        <v>41</v>
      </c>
      <c r="N71" s="26" t="str">
        <f t="shared" si="42"/>
        <v>elegansXelegans</v>
      </c>
      <c r="O71" s="26" t="str">
        <f t="shared" si="34"/>
        <v>elegansXelegans</v>
      </c>
      <c r="P71" s="27">
        <v>43643</v>
      </c>
      <c r="Q71" s="28" t="s">
        <v>144</v>
      </c>
      <c r="R71" s="25" t="s">
        <v>145</v>
      </c>
      <c r="S71" s="25" t="str">
        <f t="shared" si="44"/>
        <v>B.36XB.62</v>
      </c>
      <c r="T71" s="25" t="str">
        <f t="shared" si="43"/>
        <v>Conspecifics-elegansXelegans-LaxeXLaxe</v>
      </c>
      <c r="U71" s="25">
        <v>1</v>
      </c>
      <c r="V71" s="25">
        <v>1</v>
      </c>
      <c r="W71" s="25">
        <v>1</v>
      </c>
      <c r="X71" s="25">
        <v>1</v>
      </c>
      <c r="Y71" s="29" t="s">
        <v>6</v>
      </c>
      <c r="Z71" s="25" t="str">
        <f t="shared" si="41"/>
        <v>Y</v>
      </c>
      <c r="AA71" s="25">
        <v>3</v>
      </c>
      <c r="AB71" s="25">
        <v>3</v>
      </c>
      <c r="AC71" s="25">
        <v>304</v>
      </c>
      <c r="AD71" s="25">
        <v>11</v>
      </c>
      <c r="AE71" s="25" t="s">
        <v>6</v>
      </c>
      <c r="AF71" s="25" t="s">
        <v>6</v>
      </c>
      <c r="AG71" s="25" t="s">
        <v>6</v>
      </c>
      <c r="AH71" s="25" t="s">
        <v>6</v>
      </c>
      <c r="AI71" s="29" t="s">
        <v>111</v>
      </c>
      <c r="AJ71" s="25">
        <f>AC71</f>
        <v>304</v>
      </c>
      <c r="AK71" s="25">
        <f>AD71</f>
        <v>11</v>
      </c>
      <c r="AL71" s="25">
        <f t="shared" si="36"/>
        <v>315</v>
      </c>
      <c r="AM71" s="25">
        <f t="shared" si="37"/>
        <v>105</v>
      </c>
      <c r="AN71" s="25">
        <f t="shared" si="38"/>
        <v>0.96507936507936509</v>
      </c>
    </row>
    <row r="72" spans="1:40" x14ac:dyDescent="0.25">
      <c r="A72" s="25" t="s">
        <v>59</v>
      </c>
      <c r="B72" s="25">
        <v>2019</v>
      </c>
      <c r="C72" s="25" t="s">
        <v>38</v>
      </c>
      <c r="D72" s="25" t="s">
        <v>701</v>
      </c>
      <c r="E72" s="25" t="s">
        <v>60</v>
      </c>
      <c r="F72" s="25" t="s">
        <v>40</v>
      </c>
      <c r="G72" s="25" t="s">
        <v>123</v>
      </c>
      <c r="H72" s="25" t="s">
        <v>123</v>
      </c>
      <c r="I72" s="25" t="s">
        <v>39</v>
      </c>
      <c r="J72" s="25" t="s">
        <v>309</v>
      </c>
      <c r="K72" s="25" t="s">
        <v>64</v>
      </c>
      <c r="L72" s="25" t="s">
        <v>64</v>
      </c>
      <c r="M72" s="25" t="s">
        <v>43</v>
      </c>
      <c r="N72" s="26" t="str">
        <f t="shared" si="42"/>
        <v>graellsiiXelegans</v>
      </c>
      <c r="O72" s="26" t="str">
        <f t="shared" si="34"/>
        <v>graellsiiXelegans</v>
      </c>
      <c r="P72" s="27">
        <v>43643</v>
      </c>
      <c r="Q72" s="28" t="s">
        <v>146</v>
      </c>
      <c r="R72" s="25" t="s">
        <v>147</v>
      </c>
      <c r="S72" s="25" t="str">
        <f t="shared" si="44"/>
        <v>C.26XB.63</v>
      </c>
      <c r="T72" s="25" t="str">
        <f t="shared" si="43"/>
        <v>Heterospecifics-graellsiiXelegans-CachadasXLaxe</v>
      </c>
      <c r="U72" s="25">
        <v>1</v>
      </c>
      <c r="V72" s="25">
        <v>0</v>
      </c>
      <c r="W72" s="25">
        <v>0</v>
      </c>
      <c r="X72" s="25">
        <v>0</v>
      </c>
      <c r="Y72" s="29" t="s">
        <v>6</v>
      </c>
      <c r="Z72" s="25" t="str">
        <f t="shared" si="41"/>
        <v>N</v>
      </c>
      <c r="AA72" s="25" t="str">
        <f t="shared" ref="AA72:AH80" si="46">IF($Z72="N","NA","")</f>
        <v>NA</v>
      </c>
      <c r="AB72" s="25" t="str">
        <f t="shared" si="46"/>
        <v>NA</v>
      </c>
      <c r="AC72" s="25" t="str">
        <f t="shared" si="46"/>
        <v>NA</v>
      </c>
      <c r="AD72" s="25" t="str">
        <f t="shared" si="46"/>
        <v>NA</v>
      </c>
      <c r="AE72" s="25" t="str">
        <f t="shared" si="46"/>
        <v>NA</v>
      </c>
      <c r="AF72" s="25" t="str">
        <f t="shared" si="46"/>
        <v>NA</v>
      </c>
      <c r="AG72" s="25" t="str">
        <f t="shared" si="46"/>
        <v>NA</v>
      </c>
      <c r="AH72" s="25" t="str">
        <f t="shared" si="46"/>
        <v>NA</v>
      </c>
      <c r="AI72" s="29" t="s">
        <v>6</v>
      </c>
      <c r="AJ72" s="25" t="s">
        <v>6</v>
      </c>
      <c r="AK72" s="25" t="s">
        <v>6</v>
      </c>
      <c r="AL72" s="25" t="s">
        <v>6</v>
      </c>
      <c r="AM72" s="25" t="s">
        <v>6</v>
      </c>
      <c r="AN72" s="25" t="s">
        <v>6</v>
      </c>
    </row>
    <row r="73" spans="1:40" x14ac:dyDescent="0.25">
      <c r="A73" s="25" t="s">
        <v>59</v>
      </c>
      <c r="B73" s="25">
        <v>2019</v>
      </c>
      <c r="C73" s="25" t="s">
        <v>38</v>
      </c>
      <c r="D73" s="25" t="s">
        <v>701</v>
      </c>
      <c r="E73" s="25" t="s">
        <v>60</v>
      </c>
      <c r="F73" s="25" t="s">
        <v>40</v>
      </c>
      <c r="G73" s="25" t="s">
        <v>123</v>
      </c>
      <c r="H73" s="25" t="s">
        <v>123</v>
      </c>
      <c r="I73" s="25" t="s">
        <v>39</v>
      </c>
      <c r="J73" s="25" t="s">
        <v>309</v>
      </c>
      <c r="K73" s="25" t="s">
        <v>64</v>
      </c>
      <c r="L73" s="25" t="s">
        <v>64</v>
      </c>
      <c r="M73" s="25" t="s">
        <v>41</v>
      </c>
      <c r="N73" s="26" t="str">
        <f t="shared" si="42"/>
        <v>graellsiiXelegans</v>
      </c>
      <c r="O73" s="26" t="str">
        <f t="shared" si="34"/>
        <v>graellsiiXelegans</v>
      </c>
      <c r="P73" s="27">
        <v>43643</v>
      </c>
      <c r="Q73" s="28" t="s">
        <v>148</v>
      </c>
      <c r="R73" s="25" t="s">
        <v>149</v>
      </c>
      <c r="S73" s="25" t="str">
        <f t="shared" si="44"/>
        <v>C.24XB.64</v>
      </c>
      <c r="T73" s="25" t="str">
        <f t="shared" si="43"/>
        <v>Heterospecifics-graellsiiXelegans-CachadasXLaxe</v>
      </c>
      <c r="U73" s="25">
        <v>1</v>
      </c>
      <c r="V73" s="25">
        <v>0</v>
      </c>
      <c r="W73" s="25">
        <v>0</v>
      </c>
      <c r="X73" s="25">
        <v>0</v>
      </c>
      <c r="Y73" s="29" t="s">
        <v>6</v>
      </c>
      <c r="Z73" s="25" t="str">
        <f t="shared" si="41"/>
        <v>N</v>
      </c>
      <c r="AA73" s="25" t="str">
        <f t="shared" si="46"/>
        <v>NA</v>
      </c>
      <c r="AB73" s="25" t="str">
        <f t="shared" si="46"/>
        <v>NA</v>
      </c>
      <c r="AC73" s="25" t="str">
        <f t="shared" si="46"/>
        <v>NA</v>
      </c>
      <c r="AD73" s="25" t="str">
        <f t="shared" si="46"/>
        <v>NA</v>
      </c>
      <c r="AE73" s="25" t="str">
        <f t="shared" si="46"/>
        <v>NA</v>
      </c>
      <c r="AF73" s="25" t="str">
        <f t="shared" si="46"/>
        <v>NA</v>
      </c>
      <c r="AG73" s="25" t="str">
        <f t="shared" si="46"/>
        <v>NA</v>
      </c>
      <c r="AH73" s="25" t="str">
        <f t="shared" si="46"/>
        <v>NA</v>
      </c>
      <c r="AI73" s="29" t="s">
        <v>6</v>
      </c>
      <c r="AJ73" s="25" t="s">
        <v>6</v>
      </c>
      <c r="AK73" s="25" t="s">
        <v>6</v>
      </c>
      <c r="AL73" s="25" t="s">
        <v>6</v>
      </c>
      <c r="AM73" s="25" t="s">
        <v>6</v>
      </c>
      <c r="AN73" s="25" t="s">
        <v>6</v>
      </c>
    </row>
    <row r="74" spans="1:40" x14ac:dyDescent="0.25">
      <c r="A74" s="25" t="s">
        <v>59</v>
      </c>
      <c r="B74" s="25">
        <v>2019</v>
      </c>
      <c r="C74" s="25" t="s">
        <v>38</v>
      </c>
      <c r="D74" s="25" t="s">
        <v>701</v>
      </c>
      <c r="E74" s="25" t="s">
        <v>60</v>
      </c>
      <c r="F74" s="25" t="s">
        <v>40</v>
      </c>
      <c r="G74" s="25" t="s">
        <v>123</v>
      </c>
      <c r="H74" s="25" t="s">
        <v>123</v>
      </c>
      <c r="I74" s="25" t="s">
        <v>39</v>
      </c>
      <c r="J74" s="25" t="s">
        <v>309</v>
      </c>
      <c r="K74" s="25" t="s">
        <v>64</v>
      </c>
      <c r="L74" s="25" t="s">
        <v>64</v>
      </c>
      <c r="M74" s="25" t="s">
        <v>41</v>
      </c>
      <c r="N74" s="26" t="str">
        <f t="shared" si="42"/>
        <v>graellsiiXelegans</v>
      </c>
      <c r="O74" s="26" t="str">
        <f t="shared" si="34"/>
        <v>graellsiiXelegans</v>
      </c>
      <c r="P74" s="27">
        <v>43643</v>
      </c>
      <c r="Q74" s="28" t="s">
        <v>148</v>
      </c>
      <c r="R74" s="25" t="s">
        <v>147</v>
      </c>
      <c r="S74" s="25" t="str">
        <f t="shared" si="44"/>
        <v>C.26XB.64</v>
      </c>
      <c r="T74" s="25" t="str">
        <f t="shared" si="43"/>
        <v>Heterospecifics-graellsiiXelegans-CachadasXLaxe</v>
      </c>
      <c r="U74" s="25">
        <v>1</v>
      </c>
      <c r="V74" s="25">
        <v>0</v>
      </c>
      <c r="W74" s="25">
        <v>0</v>
      </c>
      <c r="X74" s="25">
        <v>0</v>
      </c>
      <c r="Y74" s="29" t="s">
        <v>6</v>
      </c>
      <c r="Z74" s="25" t="str">
        <f t="shared" si="41"/>
        <v>N</v>
      </c>
      <c r="AA74" s="25" t="str">
        <f t="shared" si="46"/>
        <v>NA</v>
      </c>
      <c r="AB74" s="25" t="str">
        <f t="shared" si="46"/>
        <v>NA</v>
      </c>
      <c r="AC74" s="25" t="str">
        <f t="shared" si="46"/>
        <v>NA</v>
      </c>
      <c r="AD74" s="25" t="str">
        <f t="shared" si="46"/>
        <v>NA</v>
      </c>
      <c r="AE74" s="25" t="str">
        <f t="shared" si="46"/>
        <v>NA</v>
      </c>
      <c r="AF74" s="25" t="str">
        <f t="shared" si="46"/>
        <v>NA</v>
      </c>
      <c r="AG74" s="25" t="str">
        <f t="shared" si="46"/>
        <v>NA</v>
      </c>
      <c r="AH74" s="25" t="str">
        <f t="shared" si="46"/>
        <v>NA</v>
      </c>
      <c r="AI74" s="29" t="s">
        <v>6</v>
      </c>
      <c r="AJ74" s="25" t="s">
        <v>6</v>
      </c>
      <c r="AK74" s="25" t="s">
        <v>6</v>
      </c>
      <c r="AL74" s="25" t="s">
        <v>6</v>
      </c>
      <c r="AM74" s="25" t="s">
        <v>6</v>
      </c>
      <c r="AN74" s="25" t="s">
        <v>6</v>
      </c>
    </row>
    <row r="75" spans="1:40" x14ac:dyDescent="0.25">
      <c r="A75" s="25" t="s">
        <v>59</v>
      </c>
      <c r="B75" s="25">
        <v>2019</v>
      </c>
      <c r="C75" s="25" t="s">
        <v>38</v>
      </c>
      <c r="D75" s="25" t="s">
        <v>701</v>
      </c>
      <c r="E75" s="25" t="s">
        <v>60</v>
      </c>
      <c r="F75" s="25" t="s">
        <v>40</v>
      </c>
      <c r="G75" s="25" t="s">
        <v>123</v>
      </c>
      <c r="H75" s="25" t="s">
        <v>123</v>
      </c>
      <c r="I75" s="25" t="s">
        <v>39</v>
      </c>
      <c r="J75" s="25" t="s">
        <v>309</v>
      </c>
      <c r="K75" s="25" t="s">
        <v>64</v>
      </c>
      <c r="L75" s="25" t="s">
        <v>64</v>
      </c>
      <c r="M75" s="25" t="s">
        <v>41</v>
      </c>
      <c r="N75" s="26" t="str">
        <f t="shared" si="42"/>
        <v>graellsiiXelegans</v>
      </c>
      <c r="O75" s="26" t="str">
        <f t="shared" si="34"/>
        <v>graellsiiXelegans</v>
      </c>
      <c r="P75" s="27">
        <v>43643</v>
      </c>
      <c r="Q75" s="28" t="s">
        <v>148</v>
      </c>
      <c r="R75" s="25" t="s">
        <v>150</v>
      </c>
      <c r="S75" s="25" t="str">
        <f t="shared" si="44"/>
        <v>C.28XB.64</v>
      </c>
      <c r="T75" s="25" t="str">
        <f t="shared" si="43"/>
        <v>Heterospecifics-graellsiiXelegans-CachadasXLaxe</v>
      </c>
      <c r="U75" s="25">
        <v>2</v>
      </c>
      <c r="V75" s="25">
        <v>1</v>
      </c>
      <c r="W75" s="25">
        <v>0</v>
      </c>
      <c r="X75" s="25">
        <v>0</v>
      </c>
      <c r="Y75" s="29" t="s">
        <v>6</v>
      </c>
      <c r="Z75" s="25" t="str">
        <f t="shared" si="41"/>
        <v>N</v>
      </c>
      <c r="AA75" s="25" t="str">
        <f t="shared" si="46"/>
        <v>NA</v>
      </c>
      <c r="AB75" s="25" t="str">
        <f t="shared" si="46"/>
        <v>NA</v>
      </c>
      <c r="AC75" s="25" t="str">
        <f t="shared" si="46"/>
        <v>NA</v>
      </c>
      <c r="AD75" s="25" t="str">
        <f t="shared" si="46"/>
        <v>NA</v>
      </c>
      <c r="AE75" s="25" t="str">
        <f t="shared" si="46"/>
        <v>NA</v>
      </c>
      <c r="AF75" s="25" t="str">
        <f t="shared" si="46"/>
        <v>NA</v>
      </c>
      <c r="AG75" s="25" t="str">
        <f t="shared" si="46"/>
        <v>NA</v>
      </c>
      <c r="AH75" s="25" t="str">
        <f t="shared" si="46"/>
        <v>NA</v>
      </c>
      <c r="AI75" s="29" t="s">
        <v>6</v>
      </c>
      <c r="AJ75" s="25" t="s">
        <v>6</v>
      </c>
      <c r="AK75" s="25" t="s">
        <v>6</v>
      </c>
      <c r="AL75" s="25" t="s">
        <v>6</v>
      </c>
      <c r="AM75" s="25" t="s">
        <v>6</v>
      </c>
      <c r="AN75" s="25" t="s">
        <v>6</v>
      </c>
    </row>
    <row r="76" spans="1:40" x14ac:dyDescent="0.25">
      <c r="A76" s="25" t="s">
        <v>59</v>
      </c>
      <c r="B76" s="25">
        <v>2019</v>
      </c>
      <c r="C76" s="25" t="s">
        <v>38</v>
      </c>
      <c r="D76" s="25" t="s">
        <v>701</v>
      </c>
      <c r="E76" s="25" t="s">
        <v>60</v>
      </c>
      <c r="F76" s="25" t="s">
        <v>40</v>
      </c>
      <c r="G76" s="25" t="s">
        <v>123</v>
      </c>
      <c r="H76" s="25" t="s">
        <v>123</v>
      </c>
      <c r="I76" s="25" t="s">
        <v>39</v>
      </c>
      <c r="J76" s="25" t="s">
        <v>309</v>
      </c>
      <c r="K76" s="25" t="s">
        <v>64</v>
      </c>
      <c r="L76" s="25" t="s">
        <v>64</v>
      </c>
      <c r="M76" s="25" t="s">
        <v>41</v>
      </c>
      <c r="N76" s="26" t="str">
        <f t="shared" si="42"/>
        <v>graellsiiXelegans</v>
      </c>
      <c r="O76" s="26" t="str">
        <f t="shared" si="34"/>
        <v>graellsiiXelegans</v>
      </c>
      <c r="P76" s="27">
        <v>43643</v>
      </c>
      <c r="Q76" s="28" t="s">
        <v>148</v>
      </c>
      <c r="R76" s="25" t="s">
        <v>151</v>
      </c>
      <c r="S76" s="25" t="str">
        <f t="shared" si="44"/>
        <v>C.31XB.64</v>
      </c>
      <c r="T76" s="25" t="str">
        <f t="shared" si="43"/>
        <v>Heterospecifics-graellsiiXelegans-CachadasXLaxe</v>
      </c>
      <c r="U76" s="25">
        <v>1</v>
      </c>
      <c r="V76" s="25">
        <v>0</v>
      </c>
      <c r="W76" s="25">
        <v>0</v>
      </c>
      <c r="X76" s="25">
        <v>0</v>
      </c>
      <c r="Y76" s="29" t="s">
        <v>6</v>
      </c>
      <c r="Z76" s="25" t="str">
        <f t="shared" si="41"/>
        <v>N</v>
      </c>
      <c r="AA76" s="25" t="str">
        <f t="shared" si="46"/>
        <v>NA</v>
      </c>
      <c r="AB76" s="25" t="str">
        <f t="shared" si="46"/>
        <v>NA</v>
      </c>
      <c r="AC76" s="25" t="str">
        <f t="shared" si="46"/>
        <v>NA</v>
      </c>
      <c r="AD76" s="25" t="str">
        <f t="shared" si="46"/>
        <v>NA</v>
      </c>
      <c r="AE76" s="25" t="str">
        <f t="shared" si="46"/>
        <v>NA</v>
      </c>
      <c r="AF76" s="25" t="str">
        <f t="shared" si="46"/>
        <v>NA</v>
      </c>
      <c r="AG76" s="25" t="str">
        <f t="shared" si="46"/>
        <v>NA</v>
      </c>
      <c r="AH76" s="25" t="str">
        <f t="shared" si="46"/>
        <v>NA</v>
      </c>
      <c r="AI76" s="29" t="s">
        <v>6</v>
      </c>
      <c r="AJ76" s="25" t="s">
        <v>6</v>
      </c>
      <c r="AK76" s="25" t="s">
        <v>6</v>
      </c>
      <c r="AL76" s="25" t="s">
        <v>6</v>
      </c>
      <c r="AM76" s="25" t="s">
        <v>6</v>
      </c>
      <c r="AN76" s="25" t="s">
        <v>6</v>
      </c>
    </row>
    <row r="77" spans="1:40" x14ac:dyDescent="0.25">
      <c r="A77" s="25" t="s">
        <v>59</v>
      </c>
      <c r="B77" s="25">
        <v>2019</v>
      </c>
      <c r="C77" s="25" t="s">
        <v>38</v>
      </c>
      <c r="D77" s="25" t="s">
        <v>701</v>
      </c>
      <c r="E77" s="25" t="s">
        <v>60</v>
      </c>
      <c r="F77" s="25" t="s">
        <v>40</v>
      </c>
      <c r="G77" s="25" t="s">
        <v>123</v>
      </c>
      <c r="H77" s="25" t="s">
        <v>123</v>
      </c>
      <c r="I77" s="25" t="s">
        <v>39</v>
      </c>
      <c r="J77" s="25" t="s">
        <v>309</v>
      </c>
      <c r="K77" s="25" t="s">
        <v>64</v>
      </c>
      <c r="L77" s="25" t="s">
        <v>64</v>
      </c>
      <c r="M77" s="25" t="s">
        <v>43</v>
      </c>
      <c r="N77" s="26" t="str">
        <f t="shared" si="42"/>
        <v>graellsiiXelegans</v>
      </c>
      <c r="O77" s="26" t="str">
        <f t="shared" si="34"/>
        <v>graellsiiXelegans</v>
      </c>
      <c r="P77" s="27">
        <v>43643</v>
      </c>
      <c r="Q77" s="28" t="s">
        <v>152</v>
      </c>
      <c r="R77" s="25" t="s">
        <v>153</v>
      </c>
      <c r="S77" s="25" t="str">
        <f t="shared" si="44"/>
        <v>C.23XB.65</v>
      </c>
      <c r="T77" s="25" t="str">
        <f t="shared" si="43"/>
        <v>Heterospecifics-graellsiiXelegans-CachadasXLaxe</v>
      </c>
      <c r="U77" s="25">
        <v>1</v>
      </c>
      <c r="V77" s="25">
        <v>0</v>
      </c>
      <c r="W77" s="25">
        <v>0</v>
      </c>
      <c r="X77" s="25">
        <v>0</v>
      </c>
      <c r="Y77" s="29" t="s">
        <v>6</v>
      </c>
      <c r="Z77" s="25" t="str">
        <f t="shared" si="41"/>
        <v>N</v>
      </c>
      <c r="AA77" s="25" t="str">
        <f t="shared" si="46"/>
        <v>NA</v>
      </c>
      <c r="AB77" s="25" t="str">
        <f t="shared" si="46"/>
        <v>NA</v>
      </c>
      <c r="AC77" s="25" t="str">
        <f t="shared" si="46"/>
        <v>NA</v>
      </c>
      <c r="AD77" s="25" t="str">
        <f t="shared" si="46"/>
        <v>NA</v>
      </c>
      <c r="AE77" s="25" t="str">
        <f t="shared" si="46"/>
        <v>NA</v>
      </c>
      <c r="AF77" s="25" t="str">
        <f t="shared" si="46"/>
        <v>NA</v>
      </c>
      <c r="AG77" s="25" t="str">
        <f t="shared" si="46"/>
        <v>NA</v>
      </c>
      <c r="AH77" s="25" t="str">
        <f t="shared" si="46"/>
        <v>NA</v>
      </c>
      <c r="AI77" s="29" t="s">
        <v>6</v>
      </c>
      <c r="AJ77" s="25" t="s">
        <v>6</v>
      </c>
      <c r="AK77" s="25" t="s">
        <v>6</v>
      </c>
      <c r="AL77" s="25" t="s">
        <v>6</v>
      </c>
      <c r="AM77" s="25" t="s">
        <v>6</v>
      </c>
      <c r="AN77" s="25" t="s">
        <v>6</v>
      </c>
    </row>
    <row r="78" spans="1:40" x14ac:dyDescent="0.25">
      <c r="A78" s="25" t="s">
        <v>59</v>
      </c>
      <c r="B78" s="25">
        <v>2019</v>
      </c>
      <c r="C78" s="25" t="s">
        <v>38</v>
      </c>
      <c r="D78" s="25" t="s">
        <v>701</v>
      </c>
      <c r="E78" s="25" t="s">
        <v>60</v>
      </c>
      <c r="F78" s="25" t="s">
        <v>40</v>
      </c>
      <c r="G78" s="25" t="s">
        <v>123</v>
      </c>
      <c r="H78" s="25" t="s">
        <v>123</v>
      </c>
      <c r="I78" s="25" t="s">
        <v>39</v>
      </c>
      <c r="J78" s="25" t="s">
        <v>309</v>
      </c>
      <c r="K78" s="25" t="s">
        <v>64</v>
      </c>
      <c r="L78" s="25" t="s">
        <v>64</v>
      </c>
      <c r="M78" s="25" t="s">
        <v>43</v>
      </c>
      <c r="N78" s="26" t="str">
        <f t="shared" si="42"/>
        <v>graellsiiXelegans</v>
      </c>
      <c r="O78" s="26" t="str">
        <f t="shared" si="34"/>
        <v>graellsiiXelegans</v>
      </c>
      <c r="P78" s="27">
        <v>43643</v>
      </c>
      <c r="Q78" s="28" t="s">
        <v>152</v>
      </c>
      <c r="R78" s="25" t="s">
        <v>154</v>
      </c>
      <c r="S78" s="25" t="str">
        <f t="shared" si="44"/>
        <v>C.25XB.65</v>
      </c>
      <c r="T78" s="25" t="str">
        <f t="shared" si="43"/>
        <v>Heterospecifics-graellsiiXelegans-CachadasXLaxe</v>
      </c>
      <c r="U78" s="25">
        <v>1</v>
      </c>
      <c r="V78" s="25">
        <v>0</v>
      </c>
      <c r="W78" s="25">
        <v>0</v>
      </c>
      <c r="X78" s="25">
        <v>0</v>
      </c>
      <c r="Y78" s="29" t="s">
        <v>6</v>
      </c>
      <c r="Z78" s="25" t="str">
        <f t="shared" si="41"/>
        <v>N</v>
      </c>
      <c r="AA78" s="25" t="str">
        <f t="shared" si="46"/>
        <v>NA</v>
      </c>
      <c r="AB78" s="25" t="str">
        <f t="shared" si="46"/>
        <v>NA</v>
      </c>
      <c r="AC78" s="25" t="str">
        <f t="shared" si="46"/>
        <v>NA</v>
      </c>
      <c r="AD78" s="25" t="str">
        <f t="shared" si="46"/>
        <v>NA</v>
      </c>
      <c r="AE78" s="25" t="str">
        <f t="shared" si="46"/>
        <v>NA</v>
      </c>
      <c r="AF78" s="25" t="str">
        <f t="shared" si="46"/>
        <v>NA</v>
      </c>
      <c r="AG78" s="25" t="str">
        <f t="shared" si="46"/>
        <v>NA</v>
      </c>
      <c r="AH78" s="25" t="str">
        <f t="shared" si="46"/>
        <v>NA</v>
      </c>
      <c r="AI78" s="29" t="s">
        <v>6</v>
      </c>
      <c r="AJ78" s="25" t="s">
        <v>6</v>
      </c>
      <c r="AK78" s="25" t="s">
        <v>6</v>
      </c>
      <c r="AL78" s="25" t="s">
        <v>6</v>
      </c>
      <c r="AM78" s="25" t="s">
        <v>6</v>
      </c>
      <c r="AN78" s="25" t="s">
        <v>6</v>
      </c>
    </row>
    <row r="79" spans="1:40" x14ac:dyDescent="0.25">
      <c r="A79" s="25" t="s">
        <v>59</v>
      </c>
      <c r="B79" s="25">
        <v>2019</v>
      </c>
      <c r="C79" s="25" t="s">
        <v>38</v>
      </c>
      <c r="D79" s="25" t="s">
        <v>701</v>
      </c>
      <c r="E79" s="25" t="s">
        <v>60</v>
      </c>
      <c r="F79" s="25" t="s">
        <v>40</v>
      </c>
      <c r="G79" s="25" t="s">
        <v>123</v>
      </c>
      <c r="H79" s="25" t="s">
        <v>123</v>
      </c>
      <c r="I79" s="25" t="s">
        <v>39</v>
      </c>
      <c r="J79" s="25" t="s">
        <v>309</v>
      </c>
      <c r="K79" s="25" t="s">
        <v>64</v>
      </c>
      <c r="L79" s="25" t="s">
        <v>64</v>
      </c>
      <c r="M79" s="25" t="s">
        <v>43</v>
      </c>
      <c r="N79" s="26" t="str">
        <f t="shared" si="42"/>
        <v>graellsiiXelegans</v>
      </c>
      <c r="O79" s="26" t="str">
        <f t="shared" si="34"/>
        <v>graellsiiXelegans</v>
      </c>
      <c r="P79" s="27">
        <v>43643</v>
      </c>
      <c r="Q79" s="28" t="s">
        <v>152</v>
      </c>
      <c r="R79" s="25" t="s">
        <v>151</v>
      </c>
      <c r="S79" s="25" t="str">
        <f t="shared" si="44"/>
        <v>C.31XB.65</v>
      </c>
      <c r="T79" s="25" t="str">
        <f t="shared" si="43"/>
        <v>Heterospecifics-graellsiiXelegans-CachadasXLaxe</v>
      </c>
      <c r="U79" s="25">
        <v>1</v>
      </c>
      <c r="V79" s="25">
        <v>0</v>
      </c>
      <c r="W79" s="25">
        <v>0</v>
      </c>
      <c r="X79" s="25">
        <v>0</v>
      </c>
      <c r="Y79" s="29" t="s">
        <v>6</v>
      </c>
      <c r="Z79" s="25" t="str">
        <f t="shared" si="41"/>
        <v>N</v>
      </c>
      <c r="AA79" s="25" t="str">
        <f t="shared" si="46"/>
        <v>NA</v>
      </c>
      <c r="AB79" s="25" t="str">
        <f t="shared" si="46"/>
        <v>NA</v>
      </c>
      <c r="AC79" s="25" t="str">
        <f t="shared" si="46"/>
        <v>NA</v>
      </c>
      <c r="AD79" s="25" t="str">
        <f t="shared" si="46"/>
        <v>NA</v>
      </c>
      <c r="AE79" s="25" t="str">
        <f t="shared" si="46"/>
        <v>NA</v>
      </c>
      <c r="AF79" s="25" t="str">
        <f t="shared" si="46"/>
        <v>NA</v>
      </c>
      <c r="AG79" s="25" t="str">
        <f t="shared" si="46"/>
        <v>NA</v>
      </c>
      <c r="AH79" s="25" t="str">
        <f t="shared" si="46"/>
        <v>NA</v>
      </c>
      <c r="AI79" s="29" t="s">
        <v>6</v>
      </c>
      <c r="AJ79" s="25" t="s">
        <v>6</v>
      </c>
      <c r="AK79" s="25" t="s">
        <v>6</v>
      </c>
      <c r="AL79" s="25" t="s">
        <v>6</v>
      </c>
      <c r="AM79" s="25" t="s">
        <v>6</v>
      </c>
      <c r="AN79" s="25" t="s">
        <v>6</v>
      </c>
    </row>
    <row r="80" spans="1:40" x14ac:dyDescent="0.25">
      <c r="A80" s="25" t="s">
        <v>59</v>
      </c>
      <c r="B80" s="25">
        <v>2019</v>
      </c>
      <c r="C80" s="25" t="s">
        <v>38</v>
      </c>
      <c r="D80" s="25" t="s">
        <v>701</v>
      </c>
      <c r="E80" s="25" t="s">
        <v>60</v>
      </c>
      <c r="F80" s="25" t="s">
        <v>40</v>
      </c>
      <c r="G80" s="25" t="s">
        <v>123</v>
      </c>
      <c r="H80" s="25" t="s">
        <v>123</v>
      </c>
      <c r="I80" s="25" t="s">
        <v>39</v>
      </c>
      <c r="J80" s="25" t="s">
        <v>309</v>
      </c>
      <c r="K80" s="25" t="s">
        <v>64</v>
      </c>
      <c r="L80" s="25" t="s">
        <v>64</v>
      </c>
      <c r="M80" s="25" t="s">
        <v>43</v>
      </c>
      <c r="N80" s="26" t="str">
        <f t="shared" si="42"/>
        <v>graellsiiXelegans</v>
      </c>
      <c r="O80" s="26" t="str">
        <f t="shared" si="34"/>
        <v>graellsiiXelegans</v>
      </c>
      <c r="P80" s="27">
        <v>43643</v>
      </c>
      <c r="Q80" s="28" t="s">
        <v>155</v>
      </c>
      <c r="R80" s="25" t="s">
        <v>154</v>
      </c>
      <c r="S80" s="25" t="str">
        <f t="shared" si="44"/>
        <v>C.25XB.66</v>
      </c>
      <c r="T80" s="25" t="str">
        <f t="shared" si="43"/>
        <v>Heterospecifics-graellsiiXelegans-CachadasXLaxe</v>
      </c>
      <c r="U80" s="25">
        <v>1</v>
      </c>
      <c r="V80" s="25">
        <v>0</v>
      </c>
      <c r="W80" s="25">
        <v>0</v>
      </c>
      <c r="X80" s="25">
        <v>0</v>
      </c>
      <c r="Y80" s="29" t="s">
        <v>6</v>
      </c>
      <c r="Z80" s="25" t="str">
        <f t="shared" si="41"/>
        <v>N</v>
      </c>
      <c r="AA80" s="25" t="str">
        <f t="shared" si="46"/>
        <v>NA</v>
      </c>
      <c r="AB80" s="25" t="str">
        <f t="shared" si="46"/>
        <v>NA</v>
      </c>
      <c r="AC80" s="25" t="str">
        <f t="shared" si="46"/>
        <v>NA</v>
      </c>
      <c r="AD80" s="25" t="str">
        <f t="shared" si="46"/>
        <v>NA</v>
      </c>
      <c r="AE80" s="25" t="str">
        <f t="shared" si="46"/>
        <v>NA</v>
      </c>
      <c r="AF80" s="25" t="str">
        <f t="shared" si="46"/>
        <v>NA</v>
      </c>
      <c r="AG80" s="25" t="str">
        <f t="shared" si="46"/>
        <v>NA</v>
      </c>
      <c r="AH80" s="25" t="str">
        <f t="shared" si="46"/>
        <v>NA</v>
      </c>
      <c r="AI80" s="29" t="s">
        <v>6</v>
      </c>
      <c r="AJ80" s="25" t="s">
        <v>6</v>
      </c>
      <c r="AK80" s="25" t="s">
        <v>6</v>
      </c>
      <c r="AL80" s="25" t="s">
        <v>6</v>
      </c>
      <c r="AM80" s="25" t="s">
        <v>6</v>
      </c>
      <c r="AN80" s="25" t="s">
        <v>6</v>
      </c>
    </row>
    <row r="81" spans="1:40" x14ac:dyDescent="0.25">
      <c r="A81" s="25" t="s">
        <v>59</v>
      </c>
      <c r="B81" s="25">
        <v>2019</v>
      </c>
      <c r="C81" s="25" t="s">
        <v>38</v>
      </c>
      <c r="D81" s="25" t="s">
        <v>700</v>
      </c>
      <c r="E81" s="25" t="s">
        <v>39</v>
      </c>
      <c r="F81" s="25" t="s">
        <v>309</v>
      </c>
      <c r="G81" s="25" t="s">
        <v>64</v>
      </c>
      <c r="H81" s="25" t="s">
        <v>64</v>
      </c>
      <c r="I81" s="25" t="s">
        <v>39</v>
      </c>
      <c r="J81" s="25" t="s">
        <v>309</v>
      </c>
      <c r="K81" s="25" t="s">
        <v>64</v>
      </c>
      <c r="L81" s="25" t="s">
        <v>64</v>
      </c>
      <c r="M81" s="25" t="s">
        <v>41</v>
      </c>
      <c r="N81" s="26" t="str">
        <f t="shared" si="42"/>
        <v>elegansXelegans</v>
      </c>
      <c r="O81" s="26" t="str">
        <f t="shared" si="34"/>
        <v>elegansXelegans</v>
      </c>
      <c r="P81" s="27">
        <v>43643</v>
      </c>
      <c r="Q81" s="28" t="s">
        <v>156</v>
      </c>
      <c r="R81" s="25" t="s">
        <v>157</v>
      </c>
      <c r="S81" s="25" t="str">
        <f t="shared" si="44"/>
        <v>B.76XB.67</v>
      </c>
      <c r="T81" s="25" t="str">
        <f t="shared" si="43"/>
        <v>Conspecifics-elegansXelegans-LaxeXLaxe</v>
      </c>
      <c r="U81" s="25">
        <v>2</v>
      </c>
      <c r="V81" s="25">
        <v>1</v>
      </c>
      <c r="W81" s="25">
        <v>1</v>
      </c>
      <c r="X81" s="25">
        <v>1</v>
      </c>
      <c r="Y81" s="29" t="s">
        <v>6</v>
      </c>
      <c r="Z81" s="25" t="str">
        <f t="shared" si="41"/>
        <v>Y</v>
      </c>
      <c r="AA81" s="25">
        <v>3</v>
      </c>
      <c r="AB81" s="25">
        <v>3</v>
      </c>
      <c r="AC81" s="25">
        <v>264</v>
      </c>
      <c r="AD81" s="25">
        <v>8</v>
      </c>
      <c r="AE81" s="25" t="s">
        <v>6</v>
      </c>
      <c r="AF81" s="25" t="s">
        <v>6</v>
      </c>
      <c r="AG81" s="25" t="s">
        <v>6</v>
      </c>
      <c r="AH81" s="25" t="s">
        <v>6</v>
      </c>
      <c r="AI81" s="29" t="s">
        <v>111</v>
      </c>
      <c r="AJ81" s="25">
        <f>AC81</f>
        <v>264</v>
      </c>
      <c r="AK81" s="25">
        <f>AD81</f>
        <v>8</v>
      </c>
      <c r="AL81" s="25">
        <f t="shared" si="36"/>
        <v>272</v>
      </c>
      <c r="AM81" s="25">
        <f t="shared" si="37"/>
        <v>90.666666666666671</v>
      </c>
      <c r="AN81" s="25">
        <f t="shared" si="38"/>
        <v>0.97058823529411764</v>
      </c>
    </row>
    <row r="82" spans="1:40" x14ac:dyDescent="0.25">
      <c r="A82" s="25" t="s">
        <v>59</v>
      </c>
      <c r="B82" s="25">
        <v>2019</v>
      </c>
      <c r="C82" s="25" t="s">
        <v>38</v>
      </c>
      <c r="D82" s="25" t="s">
        <v>701</v>
      </c>
      <c r="E82" s="25" t="s">
        <v>60</v>
      </c>
      <c r="F82" s="25" t="s">
        <v>40</v>
      </c>
      <c r="G82" s="25" t="s">
        <v>123</v>
      </c>
      <c r="H82" s="25" t="s">
        <v>123</v>
      </c>
      <c r="I82" s="25" t="s">
        <v>39</v>
      </c>
      <c r="J82" s="25" t="s">
        <v>309</v>
      </c>
      <c r="K82" s="25" t="s">
        <v>64</v>
      </c>
      <c r="L82" s="25" t="s">
        <v>64</v>
      </c>
      <c r="M82" s="25" t="s">
        <v>43</v>
      </c>
      <c r="N82" s="26" t="str">
        <f t="shared" si="42"/>
        <v>graellsiiXelegans</v>
      </c>
      <c r="O82" s="26" t="str">
        <f t="shared" si="34"/>
        <v>graellsiiXelegans</v>
      </c>
      <c r="P82" s="27">
        <v>43643</v>
      </c>
      <c r="Q82" s="28" t="s">
        <v>158</v>
      </c>
      <c r="R82" s="25" t="s">
        <v>159</v>
      </c>
      <c r="S82" s="25" t="str">
        <f t="shared" si="44"/>
        <v>C.21XB.68</v>
      </c>
      <c r="T82" s="25" t="str">
        <f t="shared" si="43"/>
        <v>Heterospecifics-graellsiiXelegans-CachadasXLaxe</v>
      </c>
      <c r="U82" s="25">
        <v>1</v>
      </c>
      <c r="V82" s="25">
        <v>0</v>
      </c>
      <c r="W82" s="25">
        <v>0</v>
      </c>
      <c r="X82" s="25">
        <v>0</v>
      </c>
      <c r="Y82" s="29" t="s">
        <v>6</v>
      </c>
      <c r="Z82" s="25" t="str">
        <f t="shared" si="41"/>
        <v>N</v>
      </c>
      <c r="AA82" s="25" t="str">
        <f t="shared" ref="AA82:AH88" si="47">IF($Z82="N","NA","")</f>
        <v>NA</v>
      </c>
      <c r="AB82" s="25" t="str">
        <f t="shared" si="47"/>
        <v>NA</v>
      </c>
      <c r="AC82" s="25" t="str">
        <f t="shared" si="47"/>
        <v>NA</v>
      </c>
      <c r="AD82" s="25" t="str">
        <f t="shared" si="47"/>
        <v>NA</v>
      </c>
      <c r="AE82" s="25" t="str">
        <f t="shared" si="47"/>
        <v>NA</v>
      </c>
      <c r="AF82" s="25" t="str">
        <f t="shared" si="47"/>
        <v>NA</v>
      </c>
      <c r="AG82" s="25" t="str">
        <f t="shared" si="47"/>
        <v>NA</v>
      </c>
      <c r="AH82" s="25" t="str">
        <f t="shared" si="47"/>
        <v>NA</v>
      </c>
      <c r="AI82" s="29" t="s">
        <v>6</v>
      </c>
      <c r="AJ82" s="25" t="s">
        <v>6</v>
      </c>
      <c r="AK82" s="25" t="s">
        <v>6</v>
      </c>
      <c r="AL82" s="25" t="s">
        <v>6</v>
      </c>
      <c r="AM82" s="25" t="s">
        <v>6</v>
      </c>
      <c r="AN82" s="25" t="s">
        <v>6</v>
      </c>
    </row>
    <row r="83" spans="1:40" x14ac:dyDescent="0.25">
      <c r="A83" s="25" t="s">
        <v>59</v>
      </c>
      <c r="B83" s="25">
        <v>2019</v>
      </c>
      <c r="C83" s="25" t="s">
        <v>38</v>
      </c>
      <c r="D83" s="25" t="s">
        <v>701</v>
      </c>
      <c r="E83" s="25" t="s">
        <v>60</v>
      </c>
      <c r="F83" s="25" t="s">
        <v>40</v>
      </c>
      <c r="G83" s="25" t="s">
        <v>123</v>
      </c>
      <c r="H83" s="25" t="s">
        <v>123</v>
      </c>
      <c r="I83" s="25" t="s">
        <v>39</v>
      </c>
      <c r="J83" s="25" t="s">
        <v>309</v>
      </c>
      <c r="K83" s="25" t="s">
        <v>64</v>
      </c>
      <c r="L83" s="25" t="s">
        <v>64</v>
      </c>
      <c r="M83" s="25" t="s">
        <v>43</v>
      </c>
      <c r="N83" s="26" t="str">
        <f t="shared" si="42"/>
        <v>graellsiiXelegans</v>
      </c>
      <c r="O83" s="26" t="str">
        <f t="shared" si="34"/>
        <v>graellsiiXelegans</v>
      </c>
      <c r="P83" s="27">
        <v>43643</v>
      </c>
      <c r="Q83" s="28" t="s">
        <v>158</v>
      </c>
      <c r="R83" s="25" t="s">
        <v>153</v>
      </c>
      <c r="S83" s="25" t="str">
        <f t="shared" si="44"/>
        <v>C.23XB.68</v>
      </c>
      <c r="T83" s="25" t="str">
        <f t="shared" si="43"/>
        <v>Heterospecifics-graellsiiXelegans-CachadasXLaxe</v>
      </c>
      <c r="U83" s="25">
        <v>1</v>
      </c>
      <c r="V83" s="25">
        <v>0</v>
      </c>
      <c r="W83" s="25">
        <v>0</v>
      </c>
      <c r="X83" s="25">
        <v>0</v>
      </c>
      <c r="Y83" s="29" t="s">
        <v>6</v>
      </c>
      <c r="Z83" s="25" t="str">
        <f t="shared" si="41"/>
        <v>N</v>
      </c>
      <c r="AA83" s="25" t="str">
        <f t="shared" si="47"/>
        <v>NA</v>
      </c>
      <c r="AB83" s="25" t="str">
        <f t="shared" si="47"/>
        <v>NA</v>
      </c>
      <c r="AC83" s="25" t="str">
        <f t="shared" si="47"/>
        <v>NA</v>
      </c>
      <c r="AD83" s="25" t="str">
        <f t="shared" si="47"/>
        <v>NA</v>
      </c>
      <c r="AE83" s="25" t="str">
        <f t="shared" si="47"/>
        <v>NA</v>
      </c>
      <c r="AF83" s="25" t="str">
        <f t="shared" si="47"/>
        <v>NA</v>
      </c>
      <c r="AG83" s="25" t="str">
        <f t="shared" si="47"/>
        <v>NA</v>
      </c>
      <c r="AH83" s="25" t="str">
        <f t="shared" si="47"/>
        <v>NA</v>
      </c>
      <c r="AI83" s="29" t="s">
        <v>6</v>
      </c>
      <c r="AJ83" s="25" t="s">
        <v>6</v>
      </c>
      <c r="AK83" s="25" t="s">
        <v>6</v>
      </c>
      <c r="AL83" s="25" t="s">
        <v>6</v>
      </c>
      <c r="AM83" s="25" t="s">
        <v>6</v>
      </c>
      <c r="AN83" s="25" t="s">
        <v>6</v>
      </c>
    </row>
    <row r="84" spans="1:40" x14ac:dyDescent="0.25">
      <c r="A84" s="25" t="s">
        <v>59</v>
      </c>
      <c r="B84" s="25">
        <v>2019</v>
      </c>
      <c r="C84" s="25" t="s">
        <v>38</v>
      </c>
      <c r="D84" s="25" t="s">
        <v>701</v>
      </c>
      <c r="E84" s="25" t="s">
        <v>60</v>
      </c>
      <c r="F84" s="25" t="s">
        <v>40</v>
      </c>
      <c r="G84" s="25" t="s">
        <v>123</v>
      </c>
      <c r="H84" s="25" t="s">
        <v>123</v>
      </c>
      <c r="I84" s="25" t="s">
        <v>39</v>
      </c>
      <c r="J84" s="25" t="s">
        <v>309</v>
      </c>
      <c r="K84" s="25" t="s">
        <v>64</v>
      </c>
      <c r="L84" s="25" t="s">
        <v>64</v>
      </c>
      <c r="M84" s="25" t="s">
        <v>43</v>
      </c>
      <c r="N84" s="26" t="str">
        <f t="shared" si="42"/>
        <v>graellsiiXelegans</v>
      </c>
      <c r="O84" s="26" t="str">
        <f t="shared" si="34"/>
        <v>graellsiiXelegans</v>
      </c>
      <c r="P84" s="27">
        <v>43643</v>
      </c>
      <c r="Q84" s="28" t="s">
        <v>158</v>
      </c>
      <c r="R84" s="25" t="s">
        <v>154</v>
      </c>
      <c r="S84" s="25" t="str">
        <f t="shared" si="44"/>
        <v>C.25XB.68</v>
      </c>
      <c r="T84" s="25" t="str">
        <f t="shared" si="43"/>
        <v>Heterospecifics-graellsiiXelegans-CachadasXLaxe</v>
      </c>
      <c r="U84" s="25">
        <v>2</v>
      </c>
      <c r="V84" s="25">
        <v>0</v>
      </c>
      <c r="W84" s="25">
        <v>0</v>
      </c>
      <c r="X84" s="25">
        <v>0</v>
      </c>
      <c r="Y84" s="29" t="s">
        <v>6</v>
      </c>
      <c r="Z84" s="25" t="str">
        <f t="shared" si="41"/>
        <v>N</v>
      </c>
      <c r="AA84" s="25" t="str">
        <f t="shared" si="47"/>
        <v>NA</v>
      </c>
      <c r="AB84" s="25" t="str">
        <f t="shared" si="47"/>
        <v>NA</v>
      </c>
      <c r="AC84" s="25" t="str">
        <f t="shared" si="47"/>
        <v>NA</v>
      </c>
      <c r="AD84" s="25" t="str">
        <f t="shared" si="47"/>
        <v>NA</v>
      </c>
      <c r="AE84" s="25" t="str">
        <f t="shared" si="47"/>
        <v>NA</v>
      </c>
      <c r="AF84" s="25" t="str">
        <f t="shared" si="47"/>
        <v>NA</v>
      </c>
      <c r="AG84" s="25" t="str">
        <f t="shared" si="47"/>
        <v>NA</v>
      </c>
      <c r="AH84" s="25" t="str">
        <f t="shared" si="47"/>
        <v>NA</v>
      </c>
      <c r="AI84" s="29" t="s">
        <v>6</v>
      </c>
      <c r="AJ84" s="25" t="s">
        <v>6</v>
      </c>
      <c r="AK84" s="25" t="s">
        <v>6</v>
      </c>
      <c r="AL84" s="25" t="s">
        <v>6</v>
      </c>
      <c r="AM84" s="25" t="s">
        <v>6</v>
      </c>
      <c r="AN84" s="25" t="s">
        <v>6</v>
      </c>
    </row>
    <row r="85" spans="1:40" x14ac:dyDescent="0.25">
      <c r="A85" s="25" t="s">
        <v>59</v>
      </c>
      <c r="B85" s="25">
        <v>2019</v>
      </c>
      <c r="C85" s="25" t="s">
        <v>38</v>
      </c>
      <c r="D85" s="25" t="s">
        <v>701</v>
      </c>
      <c r="E85" s="25" t="s">
        <v>60</v>
      </c>
      <c r="F85" s="25" t="s">
        <v>40</v>
      </c>
      <c r="G85" s="25" t="s">
        <v>123</v>
      </c>
      <c r="H85" s="25" t="s">
        <v>123</v>
      </c>
      <c r="I85" s="25" t="s">
        <v>39</v>
      </c>
      <c r="J85" s="25" t="s">
        <v>309</v>
      </c>
      <c r="K85" s="25" t="s">
        <v>64</v>
      </c>
      <c r="L85" s="25" t="s">
        <v>64</v>
      </c>
      <c r="M85" s="25" t="s">
        <v>43</v>
      </c>
      <c r="N85" s="26" t="str">
        <f t="shared" si="42"/>
        <v>graellsiiXelegans</v>
      </c>
      <c r="O85" s="26" t="str">
        <f t="shared" si="34"/>
        <v>graellsiiXelegans</v>
      </c>
      <c r="P85" s="27">
        <v>43643</v>
      </c>
      <c r="Q85" s="28" t="s">
        <v>158</v>
      </c>
      <c r="R85" s="25" t="s">
        <v>147</v>
      </c>
      <c r="S85" s="25" t="str">
        <f t="shared" si="44"/>
        <v>C.26XB.68</v>
      </c>
      <c r="T85" s="25" t="str">
        <f t="shared" si="43"/>
        <v>Heterospecifics-graellsiiXelegans-CachadasXLaxe</v>
      </c>
      <c r="U85" s="25">
        <v>1</v>
      </c>
      <c r="V85" s="25">
        <v>0</v>
      </c>
      <c r="W85" s="25">
        <v>0</v>
      </c>
      <c r="X85" s="25">
        <v>0</v>
      </c>
      <c r="Y85" s="29" t="s">
        <v>6</v>
      </c>
      <c r="Z85" s="25" t="str">
        <f t="shared" si="41"/>
        <v>N</v>
      </c>
      <c r="AA85" s="25" t="str">
        <f t="shared" si="47"/>
        <v>NA</v>
      </c>
      <c r="AB85" s="25" t="str">
        <f t="shared" si="47"/>
        <v>NA</v>
      </c>
      <c r="AC85" s="25" t="str">
        <f t="shared" si="47"/>
        <v>NA</v>
      </c>
      <c r="AD85" s="25" t="str">
        <f t="shared" si="47"/>
        <v>NA</v>
      </c>
      <c r="AE85" s="25" t="str">
        <f t="shared" si="47"/>
        <v>NA</v>
      </c>
      <c r="AF85" s="25" t="str">
        <f t="shared" si="47"/>
        <v>NA</v>
      </c>
      <c r="AG85" s="25" t="str">
        <f t="shared" si="47"/>
        <v>NA</v>
      </c>
      <c r="AH85" s="25" t="str">
        <f t="shared" si="47"/>
        <v>NA</v>
      </c>
      <c r="AI85" s="29" t="s">
        <v>6</v>
      </c>
      <c r="AJ85" s="25" t="s">
        <v>6</v>
      </c>
      <c r="AK85" s="25" t="s">
        <v>6</v>
      </c>
      <c r="AL85" s="25" t="s">
        <v>6</v>
      </c>
      <c r="AM85" s="25" t="s">
        <v>6</v>
      </c>
      <c r="AN85" s="25" t="s">
        <v>6</v>
      </c>
    </row>
    <row r="86" spans="1:40" x14ac:dyDescent="0.25">
      <c r="A86" s="25" t="s">
        <v>59</v>
      </c>
      <c r="B86" s="25">
        <v>2019</v>
      </c>
      <c r="C86" s="25" t="s">
        <v>38</v>
      </c>
      <c r="D86" s="25" t="s">
        <v>701</v>
      </c>
      <c r="E86" s="25" t="s">
        <v>60</v>
      </c>
      <c r="F86" s="25" t="s">
        <v>40</v>
      </c>
      <c r="G86" s="25" t="s">
        <v>123</v>
      </c>
      <c r="H86" s="25" t="s">
        <v>123</v>
      </c>
      <c r="I86" s="25" t="s">
        <v>39</v>
      </c>
      <c r="J86" s="25" t="s">
        <v>309</v>
      </c>
      <c r="K86" s="25" t="s">
        <v>64</v>
      </c>
      <c r="L86" s="25" t="s">
        <v>64</v>
      </c>
      <c r="M86" s="25" t="s">
        <v>41</v>
      </c>
      <c r="N86" s="26" t="str">
        <f t="shared" si="42"/>
        <v>graellsiiXelegans</v>
      </c>
      <c r="O86" s="26" t="str">
        <f t="shared" si="34"/>
        <v>graellsiiXelegans</v>
      </c>
      <c r="P86" s="27">
        <v>43643</v>
      </c>
      <c r="Q86" s="28" t="s">
        <v>160</v>
      </c>
      <c r="R86" s="25" t="s">
        <v>140</v>
      </c>
      <c r="S86" s="25" t="str">
        <f t="shared" si="44"/>
        <v>C.3XB.69</v>
      </c>
      <c r="T86" s="25" t="str">
        <f t="shared" si="43"/>
        <v>Heterospecifics-graellsiiXelegans-CachadasXLaxe</v>
      </c>
      <c r="U86" s="25">
        <v>3</v>
      </c>
      <c r="V86" s="25">
        <v>0</v>
      </c>
      <c r="W86" s="25">
        <v>0</v>
      </c>
      <c r="X86" s="25">
        <v>0</v>
      </c>
      <c r="Y86" s="29" t="s">
        <v>6</v>
      </c>
      <c r="Z86" s="25" t="str">
        <f t="shared" si="41"/>
        <v>N</v>
      </c>
      <c r="AA86" s="25" t="str">
        <f t="shared" si="47"/>
        <v>NA</v>
      </c>
      <c r="AB86" s="25" t="str">
        <f t="shared" si="47"/>
        <v>NA</v>
      </c>
      <c r="AC86" s="25" t="str">
        <f t="shared" si="47"/>
        <v>NA</v>
      </c>
      <c r="AD86" s="25" t="str">
        <f t="shared" si="47"/>
        <v>NA</v>
      </c>
      <c r="AE86" s="25" t="str">
        <f t="shared" si="47"/>
        <v>NA</v>
      </c>
      <c r="AF86" s="25" t="str">
        <f t="shared" si="47"/>
        <v>NA</v>
      </c>
      <c r="AG86" s="25" t="str">
        <f t="shared" si="47"/>
        <v>NA</v>
      </c>
      <c r="AH86" s="25" t="str">
        <f t="shared" si="47"/>
        <v>NA</v>
      </c>
      <c r="AI86" s="29" t="s">
        <v>6</v>
      </c>
      <c r="AJ86" s="25" t="s">
        <v>6</v>
      </c>
      <c r="AK86" s="25" t="s">
        <v>6</v>
      </c>
      <c r="AL86" s="25" t="s">
        <v>6</v>
      </c>
      <c r="AM86" s="25" t="s">
        <v>6</v>
      </c>
      <c r="AN86" s="25" t="s">
        <v>6</v>
      </c>
    </row>
    <row r="87" spans="1:40" x14ac:dyDescent="0.25">
      <c r="A87" s="25" t="s">
        <v>59</v>
      </c>
      <c r="B87" s="25">
        <v>2019</v>
      </c>
      <c r="C87" s="25" t="s">
        <v>38</v>
      </c>
      <c r="D87" s="25" t="s">
        <v>701</v>
      </c>
      <c r="E87" s="25" t="s">
        <v>60</v>
      </c>
      <c r="F87" s="25" t="s">
        <v>40</v>
      </c>
      <c r="G87" s="25" t="s">
        <v>123</v>
      </c>
      <c r="H87" s="25" t="s">
        <v>123</v>
      </c>
      <c r="I87" s="25" t="s">
        <v>39</v>
      </c>
      <c r="J87" s="25" t="s">
        <v>309</v>
      </c>
      <c r="K87" s="25" t="s">
        <v>64</v>
      </c>
      <c r="L87" s="25" t="s">
        <v>64</v>
      </c>
      <c r="M87" s="25" t="s">
        <v>41</v>
      </c>
      <c r="N87" s="26" t="str">
        <f t="shared" si="42"/>
        <v>graellsiiXelegans</v>
      </c>
      <c r="O87" s="26" t="str">
        <f t="shared" si="34"/>
        <v>graellsiiXelegans</v>
      </c>
      <c r="P87" s="27">
        <v>43643</v>
      </c>
      <c r="Q87" s="28" t="s">
        <v>161</v>
      </c>
      <c r="R87" s="25" t="s">
        <v>137</v>
      </c>
      <c r="S87" s="25" t="str">
        <f t="shared" si="44"/>
        <v>C.2XB.70</v>
      </c>
      <c r="T87" s="25" t="str">
        <f t="shared" si="43"/>
        <v>Heterospecifics-graellsiiXelegans-CachadasXLaxe</v>
      </c>
      <c r="U87" s="25">
        <v>1</v>
      </c>
      <c r="V87" s="25">
        <v>0</v>
      </c>
      <c r="W87" s="25">
        <v>0</v>
      </c>
      <c r="X87" s="25">
        <v>0</v>
      </c>
      <c r="Y87" s="29" t="s">
        <v>6</v>
      </c>
      <c r="Z87" s="25" t="str">
        <f t="shared" si="41"/>
        <v>N</v>
      </c>
      <c r="AA87" s="25" t="str">
        <f t="shared" si="47"/>
        <v>NA</v>
      </c>
      <c r="AB87" s="25" t="str">
        <f t="shared" si="47"/>
        <v>NA</v>
      </c>
      <c r="AC87" s="25" t="str">
        <f t="shared" si="47"/>
        <v>NA</v>
      </c>
      <c r="AD87" s="25" t="str">
        <f t="shared" si="47"/>
        <v>NA</v>
      </c>
      <c r="AE87" s="25" t="str">
        <f t="shared" si="47"/>
        <v>NA</v>
      </c>
      <c r="AF87" s="25" t="str">
        <f t="shared" si="47"/>
        <v>NA</v>
      </c>
      <c r="AG87" s="25" t="str">
        <f t="shared" si="47"/>
        <v>NA</v>
      </c>
      <c r="AH87" s="25" t="str">
        <f t="shared" si="47"/>
        <v>NA</v>
      </c>
      <c r="AI87" s="29" t="s">
        <v>6</v>
      </c>
      <c r="AJ87" s="25" t="s">
        <v>6</v>
      </c>
      <c r="AK87" s="25" t="s">
        <v>6</v>
      </c>
      <c r="AL87" s="25" t="s">
        <v>6</v>
      </c>
      <c r="AM87" s="25" t="s">
        <v>6</v>
      </c>
      <c r="AN87" s="25" t="s">
        <v>6</v>
      </c>
    </row>
    <row r="88" spans="1:40" x14ac:dyDescent="0.25">
      <c r="A88" s="25" t="s">
        <v>59</v>
      </c>
      <c r="B88" s="25">
        <v>2019</v>
      </c>
      <c r="C88" s="25" t="s">
        <v>38</v>
      </c>
      <c r="D88" s="25" t="s">
        <v>701</v>
      </c>
      <c r="E88" s="25" t="s">
        <v>60</v>
      </c>
      <c r="F88" s="25" t="s">
        <v>40</v>
      </c>
      <c r="G88" s="25" t="s">
        <v>123</v>
      </c>
      <c r="H88" s="25" t="s">
        <v>123</v>
      </c>
      <c r="I88" s="25" t="s">
        <v>39</v>
      </c>
      <c r="J88" s="25" t="s">
        <v>309</v>
      </c>
      <c r="K88" s="25" t="s">
        <v>64</v>
      </c>
      <c r="L88" s="25" t="s">
        <v>64</v>
      </c>
      <c r="M88" s="25" t="s">
        <v>41</v>
      </c>
      <c r="N88" s="26" t="str">
        <f t="shared" si="42"/>
        <v>graellsiiXelegans</v>
      </c>
      <c r="O88" s="26" t="str">
        <f t="shared" si="34"/>
        <v>graellsiiXelegans</v>
      </c>
      <c r="P88" s="27">
        <v>43643</v>
      </c>
      <c r="Q88" s="28" t="s">
        <v>162</v>
      </c>
      <c r="R88" s="25" t="s">
        <v>163</v>
      </c>
      <c r="S88" s="25" t="str">
        <f t="shared" si="44"/>
        <v>C.33XB.71</v>
      </c>
      <c r="T88" s="25" t="str">
        <f t="shared" si="43"/>
        <v>Heterospecifics-graellsiiXelegans-CachadasXLaxe</v>
      </c>
      <c r="U88" s="25">
        <v>1</v>
      </c>
      <c r="V88" s="25">
        <v>0</v>
      </c>
      <c r="W88" s="25">
        <v>0</v>
      </c>
      <c r="X88" s="25">
        <v>0</v>
      </c>
      <c r="Y88" s="29" t="s">
        <v>6</v>
      </c>
      <c r="Z88" s="25" t="str">
        <f t="shared" si="41"/>
        <v>N</v>
      </c>
      <c r="AA88" s="25" t="str">
        <f t="shared" si="47"/>
        <v>NA</v>
      </c>
      <c r="AB88" s="25" t="str">
        <f t="shared" si="47"/>
        <v>NA</v>
      </c>
      <c r="AC88" s="25" t="str">
        <f t="shared" si="47"/>
        <v>NA</v>
      </c>
      <c r="AD88" s="25" t="str">
        <f t="shared" si="47"/>
        <v>NA</v>
      </c>
      <c r="AE88" s="25" t="str">
        <f t="shared" si="47"/>
        <v>NA</v>
      </c>
      <c r="AF88" s="25" t="str">
        <f t="shared" si="47"/>
        <v>NA</v>
      </c>
      <c r="AG88" s="25" t="str">
        <f t="shared" si="47"/>
        <v>NA</v>
      </c>
      <c r="AH88" s="25" t="str">
        <f t="shared" si="47"/>
        <v>NA</v>
      </c>
      <c r="AI88" s="29" t="s">
        <v>6</v>
      </c>
      <c r="AJ88" s="25" t="s">
        <v>6</v>
      </c>
      <c r="AK88" s="25" t="s">
        <v>6</v>
      </c>
      <c r="AL88" s="25" t="s">
        <v>6</v>
      </c>
      <c r="AM88" s="25" t="s">
        <v>6</v>
      </c>
      <c r="AN88" s="25" t="s">
        <v>6</v>
      </c>
    </row>
    <row r="89" spans="1:40" x14ac:dyDescent="0.25">
      <c r="A89" s="25" t="s">
        <v>59</v>
      </c>
      <c r="B89" s="25">
        <v>2019</v>
      </c>
      <c r="C89" s="25" t="s">
        <v>38</v>
      </c>
      <c r="D89" s="25" t="s">
        <v>700</v>
      </c>
      <c r="E89" s="25" t="s">
        <v>39</v>
      </c>
      <c r="F89" s="25" t="s">
        <v>309</v>
      </c>
      <c r="G89" s="25" t="s">
        <v>64</v>
      </c>
      <c r="H89" s="25" t="s">
        <v>64</v>
      </c>
      <c r="I89" s="25" t="s">
        <v>39</v>
      </c>
      <c r="J89" s="25" t="s">
        <v>309</v>
      </c>
      <c r="K89" s="25" t="s">
        <v>64</v>
      </c>
      <c r="L89" s="25" t="s">
        <v>64</v>
      </c>
      <c r="M89" s="25" t="s">
        <v>41</v>
      </c>
      <c r="N89" s="26" t="str">
        <f t="shared" si="42"/>
        <v>elegansXelegans</v>
      </c>
      <c r="O89" s="26" t="str">
        <f t="shared" si="34"/>
        <v>elegansXelegans</v>
      </c>
      <c r="P89" s="27">
        <v>43643</v>
      </c>
      <c r="Q89" s="28" t="s">
        <v>164</v>
      </c>
      <c r="R89" s="25" t="s">
        <v>165</v>
      </c>
      <c r="S89" s="25" t="str">
        <f t="shared" si="44"/>
        <v>B.77XB.72</v>
      </c>
      <c r="T89" s="25" t="str">
        <f t="shared" si="43"/>
        <v>Conspecifics-elegansXelegans-LaxeXLaxe</v>
      </c>
      <c r="U89" s="25">
        <v>1</v>
      </c>
      <c r="V89" s="25">
        <v>1</v>
      </c>
      <c r="W89" s="25">
        <v>1</v>
      </c>
      <c r="X89" s="25">
        <v>1</v>
      </c>
      <c r="Y89" s="29" t="s">
        <v>6</v>
      </c>
      <c r="Z89" s="25" t="str">
        <f t="shared" si="41"/>
        <v>Y</v>
      </c>
      <c r="AA89" s="25">
        <v>2</v>
      </c>
      <c r="AB89" s="25">
        <v>2</v>
      </c>
      <c r="AC89" s="25">
        <v>216</v>
      </c>
      <c r="AD89" s="25">
        <v>7</v>
      </c>
      <c r="AE89" s="25" t="s">
        <v>6</v>
      </c>
      <c r="AF89" s="25" t="s">
        <v>6</v>
      </c>
      <c r="AG89" s="25" t="s">
        <v>6</v>
      </c>
      <c r="AH89" s="25" t="s">
        <v>6</v>
      </c>
      <c r="AI89" s="29" t="s">
        <v>111</v>
      </c>
      <c r="AJ89" s="25">
        <f>AC89</f>
        <v>216</v>
      </c>
      <c r="AK89" s="25">
        <f>AD89</f>
        <v>7</v>
      </c>
      <c r="AL89" s="25">
        <f t="shared" si="36"/>
        <v>223</v>
      </c>
      <c r="AM89" s="25">
        <f t="shared" si="37"/>
        <v>111.5</v>
      </c>
      <c r="AN89" s="25">
        <f t="shared" si="38"/>
        <v>0.96860986547085204</v>
      </c>
    </row>
    <row r="90" spans="1:40" x14ac:dyDescent="0.25">
      <c r="A90" s="25" t="s">
        <v>59</v>
      </c>
      <c r="B90" s="25">
        <v>2019</v>
      </c>
      <c r="C90" s="25" t="s">
        <v>38</v>
      </c>
      <c r="D90" s="25" t="s">
        <v>701</v>
      </c>
      <c r="E90" s="25" t="s">
        <v>60</v>
      </c>
      <c r="F90" s="25" t="s">
        <v>40</v>
      </c>
      <c r="G90" s="25" t="s">
        <v>123</v>
      </c>
      <c r="H90" s="25" t="s">
        <v>123</v>
      </c>
      <c r="I90" s="25" t="s">
        <v>39</v>
      </c>
      <c r="J90" s="25" t="s">
        <v>309</v>
      </c>
      <c r="K90" s="25" t="s">
        <v>64</v>
      </c>
      <c r="L90" s="25" t="s">
        <v>64</v>
      </c>
      <c r="M90" s="25" t="s">
        <v>41</v>
      </c>
      <c r="N90" s="26" t="str">
        <f t="shared" si="42"/>
        <v>graellsiiXelegans</v>
      </c>
      <c r="O90" s="26" t="str">
        <f t="shared" si="34"/>
        <v>graellsiiXelegans</v>
      </c>
      <c r="P90" s="27">
        <v>43643</v>
      </c>
      <c r="Q90" s="28" t="s">
        <v>164</v>
      </c>
      <c r="R90" s="25" t="s">
        <v>150</v>
      </c>
      <c r="S90" s="25" t="str">
        <f t="shared" si="44"/>
        <v>C.28XB.72</v>
      </c>
      <c r="T90" s="25" t="str">
        <f t="shared" si="43"/>
        <v>Heterospecifics-graellsiiXelegans-CachadasXLaxe</v>
      </c>
      <c r="U90" s="25">
        <v>1</v>
      </c>
      <c r="V90" s="25">
        <v>0</v>
      </c>
      <c r="W90" s="25">
        <v>0</v>
      </c>
      <c r="X90" s="25">
        <v>0</v>
      </c>
      <c r="Y90" s="29" t="s">
        <v>6</v>
      </c>
      <c r="Z90" s="25" t="str">
        <f t="shared" si="41"/>
        <v>N</v>
      </c>
      <c r="AA90" s="25" t="str">
        <f t="shared" ref="AA90:AH93" si="48">IF($Z90="N","NA","")</f>
        <v>NA</v>
      </c>
      <c r="AB90" s="25" t="str">
        <f t="shared" si="48"/>
        <v>NA</v>
      </c>
      <c r="AC90" s="25" t="str">
        <f t="shared" si="48"/>
        <v>NA</v>
      </c>
      <c r="AD90" s="25" t="str">
        <f t="shared" si="48"/>
        <v>NA</v>
      </c>
      <c r="AE90" s="25" t="str">
        <f t="shared" si="48"/>
        <v>NA</v>
      </c>
      <c r="AF90" s="25" t="str">
        <f t="shared" si="48"/>
        <v>NA</v>
      </c>
      <c r="AG90" s="25" t="str">
        <f t="shared" si="48"/>
        <v>NA</v>
      </c>
      <c r="AH90" s="25" t="str">
        <f t="shared" si="48"/>
        <v>NA</v>
      </c>
      <c r="AI90" s="29" t="s">
        <v>6</v>
      </c>
      <c r="AJ90" s="25" t="s">
        <v>6</v>
      </c>
      <c r="AK90" s="25" t="s">
        <v>6</v>
      </c>
      <c r="AL90" s="25" t="s">
        <v>6</v>
      </c>
      <c r="AM90" s="25" t="s">
        <v>6</v>
      </c>
      <c r="AN90" s="25" t="s">
        <v>6</v>
      </c>
    </row>
    <row r="91" spans="1:40" x14ac:dyDescent="0.25">
      <c r="A91" s="25" t="s">
        <v>59</v>
      </c>
      <c r="B91" s="25">
        <v>2019</v>
      </c>
      <c r="C91" s="25" t="s">
        <v>38</v>
      </c>
      <c r="D91" s="25" t="s">
        <v>701</v>
      </c>
      <c r="E91" s="25" t="s">
        <v>60</v>
      </c>
      <c r="F91" s="25" t="s">
        <v>40</v>
      </c>
      <c r="G91" s="25" t="s">
        <v>123</v>
      </c>
      <c r="H91" s="25" t="s">
        <v>123</v>
      </c>
      <c r="I91" s="25" t="s">
        <v>39</v>
      </c>
      <c r="J91" s="25" t="s">
        <v>309</v>
      </c>
      <c r="K91" s="25" t="s">
        <v>64</v>
      </c>
      <c r="L91" s="25" t="s">
        <v>64</v>
      </c>
      <c r="M91" s="25" t="s">
        <v>41</v>
      </c>
      <c r="N91" s="26" t="str">
        <f t="shared" si="42"/>
        <v>graellsiiXelegans</v>
      </c>
      <c r="O91" s="26" t="str">
        <f t="shared" si="34"/>
        <v>graellsiiXelegans</v>
      </c>
      <c r="P91" s="27">
        <v>43643</v>
      </c>
      <c r="Q91" s="28" t="s">
        <v>166</v>
      </c>
      <c r="R91" s="25" t="s">
        <v>151</v>
      </c>
      <c r="S91" s="25" t="str">
        <f t="shared" si="44"/>
        <v>C.31XB.73</v>
      </c>
      <c r="T91" s="25" t="str">
        <f t="shared" si="43"/>
        <v>Heterospecifics-graellsiiXelegans-CachadasXLaxe</v>
      </c>
      <c r="U91" s="25">
        <v>1</v>
      </c>
      <c r="V91" s="25">
        <v>0</v>
      </c>
      <c r="W91" s="25">
        <v>0</v>
      </c>
      <c r="X91" s="25">
        <v>0</v>
      </c>
      <c r="Y91" s="29" t="s">
        <v>6</v>
      </c>
      <c r="Z91" s="25" t="str">
        <f t="shared" si="41"/>
        <v>N</v>
      </c>
      <c r="AA91" s="25" t="str">
        <f t="shared" si="48"/>
        <v>NA</v>
      </c>
      <c r="AB91" s="25" t="str">
        <f t="shared" si="48"/>
        <v>NA</v>
      </c>
      <c r="AC91" s="25" t="str">
        <f t="shared" si="48"/>
        <v>NA</v>
      </c>
      <c r="AD91" s="25" t="str">
        <f t="shared" si="48"/>
        <v>NA</v>
      </c>
      <c r="AE91" s="25" t="str">
        <f t="shared" si="48"/>
        <v>NA</v>
      </c>
      <c r="AF91" s="25" t="str">
        <f t="shared" si="48"/>
        <v>NA</v>
      </c>
      <c r="AG91" s="25" t="str">
        <f t="shared" si="48"/>
        <v>NA</v>
      </c>
      <c r="AH91" s="25" t="str">
        <f t="shared" si="48"/>
        <v>NA</v>
      </c>
      <c r="AI91" s="29" t="s">
        <v>6</v>
      </c>
      <c r="AJ91" s="25" t="s">
        <v>6</v>
      </c>
      <c r="AK91" s="25" t="s">
        <v>6</v>
      </c>
      <c r="AL91" s="25" t="s">
        <v>6</v>
      </c>
      <c r="AM91" s="25" t="s">
        <v>6</v>
      </c>
      <c r="AN91" s="25" t="s">
        <v>6</v>
      </c>
    </row>
    <row r="92" spans="1:40" x14ac:dyDescent="0.25">
      <c r="A92" s="25" t="s">
        <v>59</v>
      </c>
      <c r="B92" s="25">
        <v>2019</v>
      </c>
      <c r="C92" s="25" t="s">
        <v>38</v>
      </c>
      <c r="D92" s="25" t="s">
        <v>701</v>
      </c>
      <c r="E92" s="25" t="s">
        <v>39</v>
      </c>
      <c r="F92" s="25" t="s">
        <v>309</v>
      </c>
      <c r="G92" s="25" t="s">
        <v>64</v>
      </c>
      <c r="H92" s="25" t="s">
        <v>64</v>
      </c>
      <c r="I92" s="25" t="s">
        <v>60</v>
      </c>
      <c r="J92" s="25" t="s">
        <v>40</v>
      </c>
      <c r="K92" s="25" t="s">
        <v>123</v>
      </c>
      <c r="L92" s="25" t="s">
        <v>123</v>
      </c>
      <c r="M92" s="25" t="s">
        <v>41</v>
      </c>
      <c r="N92" s="26" t="str">
        <f t="shared" si="42"/>
        <v>elegansXgraellsii</v>
      </c>
      <c r="O92" s="26" t="str">
        <f t="shared" si="34"/>
        <v>elegansXgraellsii</v>
      </c>
      <c r="P92" s="27">
        <v>43643</v>
      </c>
      <c r="Q92" s="28" t="s">
        <v>124</v>
      </c>
      <c r="R92" s="25" t="s">
        <v>167</v>
      </c>
      <c r="S92" s="25" t="str">
        <f t="shared" si="44"/>
        <v>B.45XC.10</v>
      </c>
      <c r="T92" s="25" t="str">
        <f t="shared" si="43"/>
        <v>Heterospecifics-elegansXgraellsii-LaxeXCachadas</v>
      </c>
      <c r="U92" s="25">
        <v>1</v>
      </c>
      <c r="V92" s="25">
        <v>0</v>
      </c>
      <c r="W92" s="25">
        <v>0</v>
      </c>
      <c r="X92" s="25">
        <v>0</v>
      </c>
      <c r="Y92" s="29" t="s">
        <v>6</v>
      </c>
      <c r="Z92" s="25" t="str">
        <f t="shared" si="41"/>
        <v>N</v>
      </c>
      <c r="AA92" s="25" t="str">
        <f t="shared" si="48"/>
        <v>NA</v>
      </c>
      <c r="AB92" s="25" t="str">
        <f t="shared" si="48"/>
        <v>NA</v>
      </c>
      <c r="AC92" s="25" t="str">
        <f t="shared" si="48"/>
        <v>NA</v>
      </c>
      <c r="AD92" s="25" t="str">
        <f t="shared" si="48"/>
        <v>NA</v>
      </c>
      <c r="AE92" s="25" t="str">
        <f t="shared" si="48"/>
        <v>NA</v>
      </c>
      <c r="AF92" s="25" t="str">
        <f t="shared" si="48"/>
        <v>NA</v>
      </c>
      <c r="AG92" s="25" t="str">
        <f t="shared" si="48"/>
        <v>NA</v>
      </c>
      <c r="AH92" s="25" t="str">
        <f t="shared" si="48"/>
        <v>NA</v>
      </c>
      <c r="AI92" s="29" t="s">
        <v>6</v>
      </c>
      <c r="AJ92" s="25" t="s">
        <v>6</v>
      </c>
      <c r="AK92" s="25" t="s">
        <v>6</v>
      </c>
      <c r="AL92" s="25" t="s">
        <v>6</v>
      </c>
      <c r="AM92" s="25" t="s">
        <v>6</v>
      </c>
      <c r="AN92" s="25" t="s">
        <v>6</v>
      </c>
    </row>
    <row r="93" spans="1:40" x14ac:dyDescent="0.25">
      <c r="A93" s="25" t="s">
        <v>59</v>
      </c>
      <c r="B93" s="25">
        <v>2019</v>
      </c>
      <c r="C93" s="25" t="s">
        <v>38</v>
      </c>
      <c r="D93" s="25" t="s">
        <v>701</v>
      </c>
      <c r="E93" s="25" t="s">
        <v>39</v>
      </c>
      <c r="F93" s="25" t="s">
        <v>309</v>
      </c>
      <c r="G93" s="25" t="s">
        <v>64</v>
      </c>
      <c r="H93" s="25" t="s">
        <v>64</v>
      </c>
      <c r="I93" s="25" t="s">
        <v>60</v>
      </c>
      <c r="J93" s="25" t="s">
        <v>40</v>
      </c>
      <c r="K93" s="25" t="s">
        <v>123</v>
      </c>
      <c r="L93" s="25" t="s">
        <v>123</v>
      </c>
      <c r="M93" s="25" t="s">
        <v>41</v>
      </c>
      <c r="N93" s="26" t="str">
        <f t="shared" si="42"/>
        <v>elegansXgraellsii</v>
      </c>
      <c r="O93" s="26" t="str">
        <f t="shared" si="34"/>
        <v>elegansXgraellsii</v>
      </c>
      <c r="P93" s="27">
        <v>43643</v>
      </c>
      <c r="Q93" s="28" t="s">
        <v>124</v>
      </c>
      <c r="R93" s="25" t="s">
        <v>138</v>
      </c>
      <c r="S93" s="25" t="str">
        <f t="shared" si="44"/>
        <v>B.47XC.10</v>
      </c>
      <c r="T93" s="25" t="str">
        <f t="shared" si="43"/>
        <v>Heterospecifics-elegansXgraellsii-LaxeXCachadas</v>
      </c>
      <c r="U93" s="25">
        <v>3</v>
      </c>
      <c r="V93" s="25">
        <v>1</v>
      </c>
      <c r="W93" s="25">
        <v>1</v>
      </c>
      <c r="X93" s="25">
        <v>0</v>
      </c>
      <c r="Y93" s="29" t="s">
        <v>168</v>
      </c>
      <c r="Z93" s="25" t="s">
        <v>2</v>
      </c>
      <c r="AA93" s="25" t="str">
        <f t="shared" si="48"/>
        <v>NA</v>
      </c>
      <c r="AB93" s="25" t="str">
        <f t="shared" si="48"/>
        <v>NA</v>
      </c>
      <c r="AC93" s="25" t="str">
        <f t="shared" si="48"/>
        <v>NA</v>
      </c>
      <c r="AD93" s="25" t="str">
        <f t="shared" si="48"/>
        <v>NA</v>
      </c>
      <c r="AE93" s="25" t="str">
        <f t="shared" si="48"/>
        <v>NA</v>
      </c>
      <c r="AF93" s="25" t="str">
        <f t="shared" si="48"/>
        <v>NA</v>
      </c>
      <c r="AG93" s="25" t="str">
        <f t="shared" si="48"/>
        <v>NA</v>
      </c>
      <c r="AH93" s="25" t="str">
        <f t="shared" si="48"/>
        <v>NA</v>
      </c>
      <c r="AI93" s="29" t="s">
        <v>6</v>
      </c>
      <c r="AJ93" s="25" t="s">
        <v>6</v>
      </c>
      <c r="AK93" s="25" t="s">
        <v>6</v>
      </c>
      <c r="AL93" s="25" t="s">
        <v>6</v>
      </c>
      <c r="AM93" s="25" t="s">
        <v>6</v>
      </c>
      <c r="AN93" s="25" t="s">
        <v>6</v>
      </c>
    </row>
    <row r="94" spans="1:40" x14ac:dyDescent="0.25">
      <c r="A94" s="25" t="s">
        <v>59</v>
      </c>
      <c r="B94" s="25">
        <v>2019</v>
      </c>
      <c r="C94" s="25" t="s">
        <v>38</v>
      </c>
      <c r="D94" s="25" t="s">
        <v>701</v>
      </c>
      <c r="E94" s="25" t="s">
        <v>39</v>
      </c>
      <c r="F94" s="25" t="s">
        <v>309</v>
      </c>
      <c r="G94" s="25" t="s">
        <v>64</v>
      </c>
      <c r="H94" s="25" t="s">
        <v>64</v>
      </c>
      <c r="I94" s="25" t="s">
        <v>60</v>
      </c>
      <c r="J94" s="25" t="s">
        <v>40</v>
      </c>
      <c r="K94" s="25" t="s">
        <v>123</v>
      </c>
      <c r="L94" s="25" t="s">
        <v>123</v>
      </c>
      <c r="M94" s="25" t="s">
        <v>41</v>
      </c>
      <c r="N94" s="26" t="str">
        <f t="shared" si="42"/>
        <v>elegansXgraellsii</v>
      </c>
      <c r="O94" s="26" t="str">
        <f t="shared" si="34"/>
        <v>elegansXgraellsii</v>
      </c>
      <c r="P94" s="27">
        <v>43643</v>
      </c>
      <c r="Q94" s="28" t="s">
        <v>124</v>
      </c>
      <c r="R94" s="25" t="s">
        <v>169</v>
      </c>
      <c r="S94" s="25" t="str">
        <f t="shared" si="44"/>
        <v>B.75XC.10</v>
      </c>
      <c r="T94" s="25" t="str">
        <f t="shared" si="43"/>
        <v>Heterospecifics-elegansXgraellsii-LaxeXCachadas</v>
      </c>
      <c r="U94" s="25">
        <v>1</v>
      </c>
      <c r="V94" s="25">
        <v>1</v>
      </c>
      <c r="W94" s="25">
        <v>1</v>
      </c>
      <c r="X94" s="25">
        <v>1</v>
      </c>
      <c r="Y94" s="29" t="s">
        <v>6</v>
      </c>
      <c r="Z94" s="25" t="str">
        <f>IF(X94=1,"Y","N")</f>
        <v>Y</v>
      </c>
      <c r="AA94" s="25">
        <v>3</v>
      </c>
      <c r="AB94" s="25">
        <v>3</v>
      </c>
      <c r="AC94" s="25">
        <v>362</v>
      </c>
      <c r="AD94" s="25">
        <v>49</v>
      </c>
      <c r="AE94" s="25" t="s">
        <v>6</v>
      </c>
      <c r="AF94" s="25" t="s">
        <v>6</v>
      </c>
      <c r="AG94" s="25" t="s">
        <v>6</v>
      </c>
      <c r="AH94" s="25" t="s">
        <v>6</v>
      </c>
      <c r="AI94" s="29" t="s">
        <v>111</v>
      </c>
      <c r="AJ94" s="25">
        <f>AC94</f>
        <v>362</v>
      </c>
      <c r="AK94" s="25">
        <f>AD94</f>
        <v>49</v>
      </c>
      <c r="AL94" s="25">
        <f t="shared" si="36"/>
        <v>411</v>
      </c>
      <c r="AM94" s="25">
        <f t="shared" si="37"/>
        <v>137</v>
      </c>
      <c r="AN94" s="25">
        <f t="shared" si="38"/>
        <v>0.88077858880778592</v>
      </c>
    </row>
    <row r="95" spans="1:40" x14ac:dyDescent="0.25">
      <c r="A95" s="25" t="s">
        <v>59</v>
      </c>
      <c r="B95" s="25">
        <v>2019</v>
      </c>
      <c r="C95" s="25" t="s">
        <v>38</v>
      </c>
      <c r="D95" s="25" t="s">
        <v>701</v>
      </c>
      <c r="E95" s="25" t="s">
        <v>39</v>
      </c>
      <c r="F95" s="25" t="s">
        <v>309</v>
      </c>
      <c r="G95" s="25" t="s">
        <v>64</v>
      </c>
      <c r="H95" s="25" t="s">
        <v>64</v>
      </c>
      <c r="I95" s="25" t="s">
        <v>60</v>
      </c>
      <c r="J95" s="25" t="s">
        <v>40</v>
      </c>
      <c r="K95" s="25" t="s">
        <v>123</v>
      </c>
      <c r="L95" s="25" t="s">
        <v>123</v>
      </c>
      <c r="M95" s="25" t="s">
        <v>41</v>
      </c>
      <c r="N95" s="26" t="str">
        <f t="shared" si="42"/>
        <v>elegansXgraellsii</v>
      </c>
      <c r="O95" s="26" t="str">
        <f t="shared" si="34"/>
        <v>elegansXgraellsii</v>
      </c>
      <c r="P95" s="27">
        <v>43643</v>
      </c>
      <c r="Q95" s="28" t="s">
        <v>170</v>
      </c>
      <c r="R95" s="25" t="s">
        <v>131</v>
      </c>
      <c r="S95" s="25" t="str">
        <f t="shared" si="44"/>
        <v>B.52XC.12</v>
      </c>
      <c r="T95" s="25" t="str">
        <f t="shared" si="43"/>
        <v>Heterospecifics-elegansXgraellsii-LaxeXCachadas</v>
      </c>
      <c r="U95" s="25">
        <v>1</v>
      </c>
      <c r="V95" s="25">
        <v>1</v>
      </c>
      <c r="W95" s="25">
        <v>1</v>
      </c>
      <c r="X95" s="25">
        <v>1</v>
      </c>
      <c r="Y95" s="29" t="s">
        <v>6</v>
      </c>
      <c r="Z95" s="25" t="s">
        <v>47</v>
      </c>
      <c r="AA95" s="25">
        <v>0</v>
      </c>
      <c r="AB95" s="25" t="str">
        <f t="shared" ref="AB95:AH95" si="49">IF($AA95=0,"NA","")</f>
        <v>NA</v>
      </c>
      <c r="AC95" s="25" t="str">
        <f t="shared" si="49"/>
        <v>NA</v>
      </c>
      <c r="AD95" s="25" t="str">
        <f t="shared" si="49"/>
        <v>NA</v>
      </c>
      <c r="AE95" s="25" t="str">
        <f t="shared" si="49"/>
        <v>NA</v>
      </c>
      <c r="AF95" s="25" t="str">
        <f t="shared" si="49"/>
        <v>NA</v>
      </c>
      <c r="AG95" s="25" t="str">
        <f t="shared" si="49"/>
        <v>NA</v>
      </c>
      <c r="AH95" s="25" t="str">
        <f t="shared" si="49"/>
        <v>NA</v>
      </c>
      <c r="AI95" s="29" t="s">
        <v>6</v>
      </c>
      <c r="AJ95" s="25" t="s">
        <v>6</v>
      </c>
      <c r="AK95" s="25" t="s">
        <v>6</v>
      </c>
      <c r="AL95" s="25" t="s">
        <v>6</v>
      </c>
      <c r="AM95" s="25" t="s">
        <v>6</v>
      </c>
      <c r="AN95" s="25" t="s">
        <v>6</v>
      </c>
    </row>
    <row r="96" spans="1:40" x14ac:dyDescent="0.25">
      <c r="A96" s="25" t="s">
        <v>59</v>
      </c>
      <c r="B96" s="25">
        <v>2019</v>
      </c>
      <c r="C96" s="25" t="s">
        <v>38</v>
      </c>
      <c r="D96" s="25" t="s">
        <v>701</v>
      </c>
      <c r="E96" s="25" t="s">
        <v>39</v>
      </c>
      <c r="F96" s="25" t="s">
        <v>309</v>
      </c>
      <c r="G96" s="25" t="s">
        <v>64</v>
      </c>
      <c r="H96" s="25" t="s">
        <v>64</v>
      </c>
      <c r="I96" s="25" t="s">
        <v>60</v>
      </c>
      <c r="J96" s="25" t="s">
        <v>40</v>
      </c>
      <c r="K96" s="25" t="s">
        <v>123</v>
      </c>
      <c r="L96" s="25" t="s">
        <v>123</v>
      </c>
      <c r="M96" s="25" t="s">
        <v>41</v>
      </c>
      <c r="N96" s="26" t="str">
        <f t="shared" si="42"/>
        <v>elegansXgraellsii</v>
      </c>
      <c r="O96" s="26" t="str">
        <f t="shared" si="34"/>
        <v>elegansXgraellsii</v>
      </c>
      <c r="P96" s="27">
        <v>43643</v>
      </c>
      <c r="Q96" s="28" t="s">
        <v>171</v>
      </c>
      <c r="R96" s="25" t="s">
        <v>135</v>
      </c>
      <c r="S96" s="25" t="str">
        <f t="shared" si="44"/>
        <v>B.49XC.17</v>
      </c>
      <c r="T96" s="25" t="str">
        <f t="shared" si="43"/>
        <v>Heterospecifics-elegansXgraellsii-LaxeXCachadas</v>
      </c>
      <c r="U96" s="25">
        <v>1</v>
      </c>
      <c r="V96" s="25">
        <v>1</v>
      </c>
      <c r="W96" s="25">
        <v>1</v>
      </c>
      <c r="X96" s="25">
        <v>1</v>
      </c>
      <c r="Y96" s="29" t="s">
        <v>6</v>
      </c>
      <c r="Z96" s="25" t="str">
        <f>IF(X96=1,"Y","N")</f>
        <v>Y</v>
      </c>
      <c r="AA96" s="25">
        <v>3</v>
      </c>
      <c r="AB96" s="25">
        <v>3</v>
      </c>
      <c r="AC96" s="25">
        <v>482</v>
      </c>
      <c r="AD96" s="25">
        <v>0</v>
      </c>
      <c r="AE96" s="25" t="s">
        <v>6</v>
      </c>
      <c r="AF96" s="25" t="s">
        <v>6</v>
      </c>
      <c r="AG96" s="25" t="s">
        <v>6</v>
      </c>
      <c r="AH96" s="25" t="s">
        <v>6</v>
      </c>
      <c r="AI96" s="29" t="s">
        <v>111</v>
      </c>
      <c r="AJ96" s="25">
        <f t="shared" ref="AJ96:AK99" si="50">AC96</f>
        <v>482</v>
      </c>
      <c r="AK96" s="25">
        <f t="shared" si="50"/>
        <v>0</v>
      </c>
      <c r="AL96" s="25">
        <f t="shared" si="36"/>
        <v>482</v>
      </c>
      <c r="AM96" s="25">
        <f t="shared" si="37"/>
        <v>160.66666666666666</v>
      </c>
      <c r="AN96" s="25">
        <f t="shared" si="38"/>
        <v>1</v>
      </c>
    </row>
    <row r="97" spans="1:40" x14ac:dyDescent="0.25">
      <c r="A97" s="25" t="s">
        <v>59</v>
      </c>
      <c r="B97" s="25">
        <v>2019</v>
      </c>
      <c r="C97" s="25" t="s">
        <v>38</v>
      </c>
      <c r="D97" s="25" t="s">
        <v>701</v>
      </c>
      <c r="E97" s="25" t="s">
        <v>39</v>
      </c>
      <c r="F97" s="25" t="s">
        <v>309</v>
      </c>
      <c r="G97" s="25" t="s">
        <v>64</v>
      </c>
      <c r="H97" s="25" t="s">
        <v>64</v>
      </c>
      <c r="I97" s="25" t="s">
        <v>60</v>
      </c>
      <c r="J97" s="25" t="s">
        <v>40</v>
      </c>
      <c r="K97" s="25" t="s">
        <v>123</v>
      </c>
      <c r="L97" s="25" t="s">
        <v>123</v>
      </c>
      <c r="M97" s="25" t="s">
        <v>43</v>
      </c>
      <c r="N97" s="26" t="str">
        <f t="shared" si="42"/>
        <v>elegansXgraellsii</v>
      </c>
      <c r="O97" s="26" t="str">
        <f t="shared" si="34"/>
        <v>elegansXgraellsii</v>
      </c>
      <c r="P97" s="27">
        <v>43643</v>
      </c>
      <c r="Q97" s="28" t="s">
        <v>137</v>
      </c>
      <c r="R97" s="25" t="s">
        <v>167</v>
      </c>
      <c r="S97" s="25" t="str">
        <f t="shared" si="44"/>
        <v>B.45XC.2</v>
      </c>
      <c r="T97" s="25" t="str">
        <f t="shared" si="43"/>
        <v>Heterospecifics-elegansXgraellsii-LaxeXCachadas</v>
      </c>
      <c r="U97" s="25">
        <v>2</v>
      </c>
      <c r="V97" s="25">
        <v>2</v>
      </c>
      <c r="W97" s="25">
        <v>2</v>
      </c>
      <c r="X97" s="25">
        <v>2</v>
      </c>
      <c r="Y97" s="29" t="s">
        <v>172</v>
      </c>
      <c r="Z97" s="25" t="s">
        <v>47</v>
      </c>
      <c r="AA97" s="25">
        <v>3</v>
      </c>
      <c r="AB97" s="25">
        <v>3</v>
      </c>
      <c r="AC97" s="25">
        <v>267</v>
      </c>
      <c r="AD97" s="25">
        <v>49</v>
      </c>
      <c r="AE97" s="25" t="s">
        <v>6</v>
      </c>
      <c r="AF97" s="25" t="s">
        <v>6</v>
      </c>
      <c r="AG97" s="25" t="s">
        <v>6</v>
      </c>
      <c r="AH97" s="25" t="s">
        <v>6</v>
      </c>
      <c r="AI97" s="29" t="s">
        <v>111</v>
      </c>
      <c r="AJ97" s="25">
        <f t="shared" si="50"/>
        <v>267</v>
      </c>
      <c r="AK97" s="25">
        <f t="shared" si="50"/>
        <v>49</v>
      </c>
      <c r="AL97" s="25">
        <f t="shared" si="36"/>
        <v>316</v>
      </c>
      <c r="AM97" s="25">
        <f t="shared" si="37"/>
        <v>105.33333333333333</v>
      </c>
      <c r="AN97" s="25">
        <f t="shared" si="38"/>
        <v>0.84493670886075944</v>
      </c>
    </row>
    <row r="98" spans="1:40" x14ac:dyDescent="0.25">
      <c r="A98" s="25" t="s">
        <v>59</v>
      </c>
      <c r="B98" s="25">
        <v>2019</v>
      </c>
      <c r="C98" s="25" t="s">
        <v>38</v>
      </c>
      <c r="D98" s="25" t="s">
        <v>701</v>
      </c>
      <c r="E98" s="25" t="s">
        <v>39</v>
      </c>
      <c r="F98" s="25" t="s">
        <v>309</v>
      </c>
      <c r="G98" s="25" t="s">
        <v>64</v>
      </c>
      <c r="H98" s="25" t="s">
        <v>64</v>
      </c>
      <c r="I98" s="25" t="s">
        <v>60</v>
      </c>
      <c r="J98" s="25" t="s">
        <v>40</v>
      </c>
      <c r="K98" s="25" t="s">
        <v>123</v>
      </c>
      <c r="L98" s="25" t="s">
        <v>123</v>
      </c>
      <c r="M98" s="25" t="s">
        <v>48</v>
      </c>
      <c r="N98" s="26" t="str">
        <f t="shared" ref="N98:N129" si="51">CONCATENATE(E98,"X",I98)</f>
        <v>elegansXgraellsii</v>
      </c>
      <c r="O98" s="26" t="str">
        <f t="shared" si="34"/>
        <v>elegansXgraellsii</v>
      </c>
      <c r="P98" s="27">
        <v>43643</v>
      </c>
      <c r="Q98" s="28" t="s">
        <v>173</v>
      </c>
      <c r="R98" s="25" t="s">
        <v>174</v>
      </c>
      <c r="S98" s="25" t="str">
        <f t="shared" si="44"/>
        <v>B.78XC.4</v>
      </c>
      <c r="T98" s="25" t="str">
        <f t="shared" ref="T98:T129" si="52">_xlfn.CONCAT(D98,"-",O98,"-",H98,"X",L98)</f>
        <v>Heterospecifics-elegansXgraellsii-LaxeXCachadas</v>
      </c>
      <c r="U98" s="25">
        <v>1</v>
      </c>
      <c r="V98" s="25">
        <v>1</v>
      </c>
      <c r="W98" s="25">
        <v>1</v>
      </c>
      <c r="X98" s="25">
        <v>1</v>
      </c>
      <c r="Y98" s="29" t="s">
        <v>6</v>
      </c>
      <c r="Z98" s="25" t="str">
        <f>IF(X98=1,"Y","N")</f>
        <v>Y</v>
      </c>
      <c r="AA98" s="25">
        <v>3</v>
      </c>
      <c r="AB98" s="25">
        <v>3</v>
      </c>
      <c r="AC98" s="25">
        <v>443</v>
      </c>
      <c r="AD98" s="25">
        <v>75</v>
      </c>
      <c r="AE98" s="25" t="s">
        <v>6</v>
      </c>
      <c r="AF98" s="25" t="s">
        <v>6</v>
      </c>
      <c r="AG98" s="25" t="s">
        <v>6</v>
      </c>
      <c r="AH98" s="25" t="s">
        <v>6</v>
      </c>
      <c r="AI98" s="29" t="s">
        <v>111</v>
      </c>
      <c r="AJ98" s="25">
        <f t="shared" si="50"/>
        <v>443</v>
      </c>
      <c r="AK98" s="25">
        <f t="shared" si="50"/>
        <v>75</v>
      </c>
      <c r="AL98" s="25">
        <f t="shared" si="36"/>
        <v>518</v>
      </c>
      <c r="AM98" s="25">
        <f t="shared" si="37"/>
        <v>172.66666666666666</v>
      </c>
      <c r="AN98" s="25">
        <f t="shared" si="38"/>
        <v>0.85521235521235517</v>
      </c>
    </row>
    <row r="99" spans="1:40" x14ac:dyDescent="0.25">
      <c r="A99" s="25" t="s">
        <v>59</v>
      </c>
      <c r="B99" s="25">
        <v>2019</v>
      </c>
      <c r="C99" s="25" t="s">
        <v>38</v>
      </c>
      <c r="D99" s="25" t="s">
        <v>701</v>
      </c>
      <c r="E99" s="25" t="s">
        <v>39</v>
      </c>
      <c r="F99" s="25" t="s">
        <v>309</v>
      </c>
      <c r="G99" s="25" t="s">
        <v>64</v>
      </c>
      <c r="H99" s="25" t="s">
        <v>64</v>
      </c>
      <c r="I99" s="25" t="s">
        <v>60</v>
      </c>
      <c r="J99" s="25" t="s">
        <v>40</v>
      </c>
      <c r="K99" s="25" t="s">
        <v>123</v>
      </c>
      <c r="L99" s="25" t="s">
        <v>123</v>
      </c>
      <c r="M99" s="25" t="s">
        <v>41</v>
      </c>
      <c r="N99" s="26" t="str">
        <f t="shared" si="51"/>
        <v>elegansXgraellsii</v>
      </c>
      <c r="O99" s="26" t="str">
        <f t="shared" si="34"/>
        <v>elegansXgraellsii</v>
      </c>
      <c r="P99" s="27">
        <v>43643</v>
      </c>
      <c r="Q99" s="28" t="s">
        <v>175</v>
      </c>
      <c r="R99" s="25" t="s">
        <v>117</v>
      </c>
      <c r="S99" s="25" t="str">
        <f t="shared" si="44"/>
        <v>B.33XC.5</v>
      </c>
      <c r="T99" s="25" t="str">
        <f t="shared" si="52"/>
        <v>Heterospecifics-elegansXgraellsii-LaxeXCachadas</v>
      </c>
      <c r="U99" s="25">
        <v>1</v>
      </c>
      <c r="V99" s="25">
        <v>1</v>
      </c>
      <c r="W99" s="25">
        <v>1</v>
      </c>
      <c r="X99" s="25">
        <v>1</v>
      </c>
      <c r="Y99" s="29" t="s">
        <v>6</v>
      </c>
      <c r="Z99" s="25" t="str">
        <f>IF(X99=1,"Y","N")</f>
        <v>Y</v>
      </c>
      <c r="AA99" s="25">
        <v>3</v>
      </c>
      <c r="AB99" s="25">
        <v>3</v>
      </c>
      <c r="AC99" s="25">
        <v>562</v>
      </c>
      <c r="AD99" s="25">
        <v>25</v>
      </c>
      <c r="AE99" s="25" t="s">
        <v>6</v>
      </c>
      <c r="AF99" s="25" t="s">
        <v>6</v>
      </c>
      <c r="AG99" s="25" t="s">
        <v>6</v>
      </c>
      <c r="AH99" s="25" t="s">
        <v>6</v>
      </c>
      <c r="AI99" s="29" t="s">
        <v>111</v>
      </c>
      <c r="AJ99" s="25">
        <f t="shared" si="50"/>
        <v>562</v>
      </c>
      <c r="AK99" s="25">
        <f t="shared" si="50"/>
        <v>25</v>
      </c>
      <c r="AL99" s="25">
        <f t="shared" si="36"/>
        <v>587</v>
      </c>
      <c r="AM99" s="25">
        <f t="shared" si="37"/>
        <v>195.66666666666666</v>
      </c>
      <c r="AN99" s="25">
        <f t="shared" si="38"/>
        <v>0.95741056218057918</v>
      </c>
    </row>
    <row r="100" spans="1:40" x14ac:dyDescent="0.25">
      <c r="A100" s="25" t="s">
        <v>59</v>
      </c>
      <c r="B100" s="25">
        <v>2019</v>
      </c>
      <c r="C100" s="25" t="s">
        <v>38</v>
      </c>
      <c r="D100" s="25" t="s">
        <v>701</v>
      </c>
      <c r="E100" s="25" t="s">
        <v>39</v>
      </c>
      <c r="F100" s="25" t="s">
        <v>309</v>
      </c>
      <c r="G100" s="25" t="s">
        <v>64</v>
      </c>
      <c r="H100" s="25" t="s">
        <v>64</v>
      </c>
      <c r="I100" s="25" t="s">
        <v>60</v>
      </c>
      <c r="J100" s="25" t="s">
        <v>40</v>
      </c>
      <c r="K100" s="25" t="s">
        <v>123</v>
      </c>
      <c r="L100" s="25" t="s">
        <v>123</v>
      </c>
      <c r="M100" s="25" t="s">
        <v>41</v>
      </c>
      <c r="N100" s="26" t="str">
        <f t="shared" si="51"/>
        <v>elegansXgraellsii</v>
      </c>
      <c r="O100" s="26" t="str">
        <f t="shared" si="34"/>
        <v>elegansXgraellsii</v>
      </c>
      <c r="P100" s="27">
        <v>43643</v>
      </c>
      <c r="Q100" s="28" t="s">
        <v>176</v>
      </c>
      <c r="R100" s="25" t="s">
        <v>131</v>
      </c>
      <c r="S100" s="25" t="str">
        <f t="shared" si="44"/>
        <v>B.52XC.8</v>
      </c>
      <c r="T100" s="25" t="str">
        <f t="shared" si="52"/>
        <v>Heterospecifics-elegansXgraellsii-LaxeXCachadas</v>
      </c>
      <c r="U100" s="25">
        <v>1</v>
      </c>
      <c r="V100" s="25">
        <v>1</v>
      </c>
      <c r="W100" s="25">
        <v>1</v>
      </c>
      <c r="X100" s="25">
        <v>1</v>
      </c>
      <c r="Y100" s="29" t="s">
        <v>6</v>
      </c>
      <c r="Z100" s="25" t="str">
        <f>IF(X100=1,"Y","N")</f>
        <v>Y</v>
      </c>
      <c r="AA100" s="25">
        <v>3</v>
      </c>
      <c r="AB100" s="25">
        <v>1</v>
      </c>
      <c r="AC100" s="25">
        <v>1</v>
      </c>
      <c r="AD100" s="25">
        <v>9</v>
      </c>
      <c r="AE100" s="25">
        <v>0</v>
      </c>
      <c r="AF100" s="25">
        <v>0</v>
      </c>
      <c r="AG100" s="25">
        <v>0</v>
      </c>
      <c r="AH100" s="25">
        <v>0</v>
      </c>
      <c r="AI100" s="29" t="s">
        <v>6</v>
      </c>
      <c r="AJ100" s="25">
        <f t="shared" ref="AJ100:AK117" si="53">AC100+AE100+AG100</f>
        <v>1</v>
      </c>
      <c r="AK100" s="25">
        <f t="shared" si="53"/>
        <v>9</v>
      </c>
      <c r="AL100" s="25">
        <f t="shared" si="36"/>
        <v>10</v>
      </c>
      <c r="AM100" s="25">
        <f t="shared" si="37"/>
        <v>3.3333333333333335</v>
      </c>
      <c r="AN100" s="25">
        <f t="shared" si="38"/>
        <v>0.1</v>
      </c>
    </row>
    <row r="101" spans="1:40" x14ac:dyDescent="0.25">
      <c r="A101" s="25" t="s">
        <v>59</v>
      </c>
      <c r="B101" s="25">
        <v>2019</v>
      </c>
      <c r="C101" s="25" t="s">
        <v>38</v>
      </c>
      <c r="D101" s="25" t="s">
        <v>701</v>
      </c>
      <c r="E101" s="25" t="s">
        <v>39</v>
      </c>
      <c r="F101" s="25" t="s">
        <v>309</v>
      </c>
      <c r="G101" s="25" t="s">
        <v>64</v>
      </c>
      <c r="H101" s="25" t="s">
        <v>64</v>
      </c>
      <c r="I101" s="25" t="s">
        <v>60</v>
      </c>
      <c r="J101" s="25" t="s">
        <v>40</v>
      </c>
      <c r="K101" s="25" t="s">
        <v>123</v>
      </c>
      <c r="L101" s="25" t="s">
        <v>123</v>
      </c>
      <c r="M101" s="25" t="s">
        <v>41</v>
      </c>
      <c r="N101" s="26" t="str">
        <f t="shared" si="51"/>
        <v>elegansXgraellsii</v>
      </c>
      <c r="O101" s="26" t="str">
        <f t="shared" si="34"/>
        <v>elegansXgraellsii</v>
      </c>
      <c r="P101" s="27">
        <v>43643</v>
      </c>
      <c r="Q101" s="28" t="s">
        <v>142</v>
      </c>
      <c r="R101" s="25" t="s">
        <v>117</v>
      </c>
      <c r="S101" s="25" t="str">
        <f t="shared" si="44"/>
        <v>B.33XC.9</v>
      </c>
      <c r="T101" s="25" t="str">
        <f t="shared" si="52"/>
        <v>Heterospecifics-elegansXgraellsii-LaxeXCachadas</v>
      </c>
      <c r="U101" s="25">
        <v>1</v>
      </c>
      <c r="V101" s="25">
        <v>1</v>
      </c>
      <c r="W101" s="25">
        <v>1</v>
      </c>
      <c r="X101" s="25">
        <v>0</v>
      </c>
      <c r="Y101" s="29" t="s">
        <v>6</v>
      </c>
      <c r="Z101" s="25" t="str">
        <f>IF(X101=1,"Y","N")</f>
        <v>N</v>
      </c>
      <c r="AA101" s="25" t="str">
        <f t="shared" ref="AA101:AH101" si="54">IF($Z101="N","NA","")</f>
        <v>NA</v>
      </c>
      <c r="AB101" s="25" t="str">
        <f t="shared" si="54"/>
        <v>NA</v>
      </c>
      <c r="AC101" s="25" t="str">
        <f t="shared" si="54"/>
        <v>NA</v>
      </c>
      <c r="AD101" s="25" t="str">
        <f t="shared" si="54"/>
        <v>NA</v>
      </c>
      <c r="AE101" s="25" t="str">
        <f t="shared" si="54"/>
        <v>NA</v>
      </c>
      <c r="AF101" s="25" t="str">
        <f t="shared" si="54"/>
        <v>NA</v>
      </c>
      <c r="AG101" s="25" t="str">
        <f t="shared" si="54"/>
        <v>NA</v>
      </c>
      <c r="AH101" s="25" t="str">
        <f t="shared" si="54"/>
        <v>NA</v>
      </c>
      <c r="AI101" s="29" t="s">
        <v>6</v>
      </c>
      <c r="AJ101" s="25" t="s">
        <v>6</v>
      </c>
      <c r="AK101" s="25" t="s">
        <v>6</v>
      </c>
      <c r="AL101" s="25" t="s">
        <v>6</v>
      </c>
      <c r="AM101" s="25" t="s">
        <v>6</v>
      </c>
      <c r="AN101" s="25" t="s">
        <v>6</v>
      </c>
    </row>
    <row r="102" spans="1:40" x14ac:dyDescent="0.25">
      <c r="A102" s="25" t="s">
        <v>59</v>
      </c>
      <c r="B102" s="25">
        <v>2019</v>
      </c>
      <c r="C102" s="25" t="s">
        <v>38</v>
      </c>
      <c r="D102" s="25" t="s">
        <v>701</v>
      </c>
      <c r="E102" s="25" t="s">
        <v>39</v>
      </c>
      <c r="F102" s="25" t="s">
        <v>309</v>
      </c>
      <c r="G102" s="25" t="s">
        <v>64</v>
      </c>
      <c r="H102" s="25" t="s">
        <v>64</v>
      </c>
      <c r="I102" s="25" t="s">
        <v>60</v>
      </c>
      <c r="J102" s="25" t="s">
        <v>40</v>
      </c>
      <c r="K102" s="25" t="s">
        <v>123</v>
      </c>
      <c r="L102" s="25" t="s">
        <v>123</v>
      </c>
      <c r="M102" s="25" t="s">
        <v>41</v>
      </c>
      <c r="N102" s="26" t="str">
        <f t="shared" si="51"/>
        <v>elegansXgraellsii</v>
      </c>
      <c r="O102" s="26" t="str">
        <f t="shared" si="34"/>
        <v>elegansXgraellsii</v>
      </c>
      <c r="P102" s="27">
        <v>43643</v>
      </c>
      <c r="Q102" s="28" t="s">
        <v>142</v>
      </c>
      <c r="R102" s="25" t="s">
        <v>177</v>
      </c>
      <c r="S102" s="25" t="str">
        <f t="shared" si="44"/>
        <v>B.43XC.9</v>
      </c>
      <c r="T102" s="25" t="str">
        <f t="shared" si="52"/>
        <v>Heterospecifics-elegansXgraellsii-LaxeXCachadas</v>
      </c>
      <c r="U102" s="25">
        <v>1</v>
      </c>
      <c r="V102" s="25">
        <v>1</v>
      </c>
      <c r="W102" s="25">
        <v>1</v>
      </c>
      <c r="X102" s="25">
        <v>1</v>
      </c>
      <c r="Y102" s="29" t="s">
        <v>6</v>
      </c>
      <c r="Z102" s="25" t="str">
        <f>IF(X102=1,"Y","N")</f>
        <v>Y</v>
      </c>
      <c r="AA102" s="25">
        <v>0</v>
      </c>
      <c r="AB102" s="25" t="str">
        <f t="shared" ref="AB102:AH102" si="55">IF($AA102=0,"NA","")</f>
        <v>NA</v>
      </c>
      <c r="AC102" s="25" t="str">
        <f t="shared" si="55"/>
        <v>NA</v>
      </c>
      <c r="AD102" s="25" t="str">
        <f t="shared" si="55"/>
        <v>NA</v>
      </c>
      <c r="AE102" s="25" t="str">
        <f t="shared" si="55"/>
        <v>NA</v>
      </c>
      <c r="AF102" s="25" t="str">
        <f t="shared" si="55"/>
        <v>NA</v>
      </c>
      <c r="AG102" s="25" t="str">
        <f t="shared" si="55"/>
        <v>NA</v>
      </c>
      <c r="AH102" s="25" t="str">
        <f t="shared" si="55"/>
        <v>NA</v>
      </c>
      <c r="AI102" s="29" t="s">
        <v>6</v>
      </c>
      <c r="AJ102" s="25" t="s">
        <v>6</v>
      </c>
      <c r="AK102" s="25" t="s">
        <v>6</v>
      </c>
      <c r="AL102" s="25" t="s">
        <v>6</v>
      </c>
      <c r="AM102" s="25" t="s">
        <v>6</v>
      </c>
      <c r="AN102" s="25" t="s">
        <v>6</v>
      </c>
    </row>
    <row r="103" spans="1:40" x14ac:dyDescent="0.25">
      <c r="A103" s="25" t="s">
        <v>42</v>
      </c>
      <c r="B103" s="25">
        <v>2019</v>
      </c>
      <c r="C103" s="25" t="s">
        <v>46</v>
      </c>
      <c r="D103" s="25" t="s">
        <v>699</v>
      </c>
      <c r="E103" s="25" t="s">
        <v>178</v>
      </c>
      <c r="F103" s="25" t="s">
        <v>179</v>
      </c>
      <c r="G103" s="25" t="s">
        <v>686</v>
      </c>
      <c r="H103" s="25" t="s">
        <v>686</v>
      </c>
      <c r="I103" s="25" t="s">
        <v>178</v>
      </c>
      <c r="J103" s="25" t="s">
        <v>179</v>
      </c>
      <c r="K103" s="25" t="s">
        <v>686</v>
      </c>
      <c r="L103" s="25" t="s">
        <v>686</v>
      </c>
      <c r="M103" s="25" t="s">
        <v>41</v>
      </c>
      <c r="N103" s="26" t="str">
        <f t="shared" si="51"/>
        <v>hybridXhybrid</v>
      </c>
      <c r="O103" s="26" t="str">
        <f t="shared" si="34"/>
        <v>hybridXhybrid</v>
      </c>
      <c r="P103" s="27">
        <v>43688</v>
      </c>
      <c r="Q103" s="28" t="s">
        <v>66</v>
      </c>
      <c r="R103" s="25" t="s">
        <v>71</v>
      </c>
      <c r="S103" s="25" t="str">
        <f t="shared" si="44"/>
        <v>B.2XB.1</v>
      </c>
      <c r="T103" s="25" t="str">
        <f t="shared" si="52"/>
        <v>Postzygotics-hybridXhybrid-(H:LaxeXMontalvo)X(H:LaxeXMontalvo)</v>
      </c>
      <c r="U103" s="25">
        <v>1</v>
      </c>
      <c r="V103" s="25">
        <v>1</v>
      </c>
      <c r="W103" s="25">
        <v>1</v>
      </c>
      <c r="X103" s="25">
        <v>1</v>
      </c>
      <c r="Y103" s="29" t="s">
        <v>6</v>
      </c>
      <c r="Z103" s="25" t="str">
        <f t="shared" ref="Z103:Z134" si="56">IF(X103=1,"Y","N")</f>
        <v>Y</v>
      </c>
      <c r="AA103" s="25">
        <v>0</v>
      </c>
      <c r="AB103" s="25" t="str">
        <f t="shared" ref="AB103:AH103" si="57">IF($AA103=0,"NA","")</f>
        <v>NA</v>
      </c>
      <c r="AC103" s="25" t="str">
        <f t="shared" si="57"/>
        <v>NA</v>
      </c>
      <c r="AD103" s="25" t="str">
        <f t="shared" si="57"/>
        <v>NA</v>
      </c>
      <c r="AE103" s="25" t="str">
        <f t="shared" si="57"/>
        <v>NA</v>
      </c>
      <c r="AF103" s="25" t="str">
        <f t="shared" si="57"/>
        <v>NA</v>
      </c>
      <c r="AG103" s="25" t="str">
        <f t="shared" si="57"/>
        <v>NA</v>
      </c>
      <c r="AH103" s="25" t="str">
        <f t="shared" si="57"/>
        <v>NA</v>
      </c>
      <c r="AI103" s="29" t="s">
        <v>180</v>
      </c>
      <c r="AJ103" s="25" t="s">
        <v>6</v>
      </c>
      <c r="AK103" s="25" t="s">
        <v>6</v>
      </c>
      <c r="AL103" s="25" t="s">
        <v>6</v>
      </c>
      <c r="AM103" s="25" t="s">
        <v>6</v>
      </c>
      <c r="AN103" s="25" t="s">
        <v>6</v>
      </c>
    </row>
    <row r="104" spans="1:40" x14ac:dyDescent="0.25">
      <c r="A104" s="25" t="s">
        <v>42</v>
      </c>
      <c r="B104" s="25">
        <v>2019</v>
      </c>
      <c r="C104" s="25" t="s">
        <v>46</v>
      </c>
      <c r="D104" s="25" t="s">
        <v>699</v>
      </c>
      <c r="E104" s="25" t="s">
        <v>39</v>
      </c>
      <c r="F104" s="25" t="s">
        <v>63</v>
      </c>
      <c r="G104" s="25" t="s">
        <v>64</v>
      </c>
      <c r="H104" s="25" t="s">
        <v>707</v>
      </c>
      <c r="I104" s="25" t="s">
        <v>178</v>
      </c>
      <c r="J104" s="25" t="s">
        <v>179</v>
      </c>
      <c r="K104" s="25" t="s">
        <v>686</v>
      </c>
      <c r="L104" s="25" t="s">
        <v>686</v>
      </c>
      <c r="M104" s="25" t="s">
        <v>41</v>
      </c>
      <c r="N104" s="26" t="str">
        <f t="shared" si="51"/>
        <v>elegansXhybrid</v>
      </c>
      <c r="O104" s="26" t="str">
        <f t="shared" si="34"/>
        <v>elegansXhybrid</v>
      </c>
      <c r="P104" s="27">
        <v>43688</v>
      </c>
      <c r="Q104" s="28" t="s">
        <v>137</v>
      </c>
      <c r="R104" s="25">
        <v>3.1</v>
      </c>
      <c r="S104" s="25" t="str">
        <f t="shared" si="44"/>
        <v>3.1XC.2</v>
      </c>
      <c r="T104" s="25" t="str">
        <f t="shared" si="52"/>
        <v>Postzygotics-elegansXhybrid-SymEleX(H:LaxeXMontalvo)</v>
      </c>
      <c r="U104" s="25">
        <v>1</v>
      </c>
      <c r="V104" s="25">
        <v>1</v>
      </c>
      <c r="W104" s="25">
        <v>1</v>
      </c>
      <c r="X104" s="25">
        <v>1</v>
      </c>
      <c r="Y104" s="29" t="s">
        <v>6</v>
      </c>
      <c r="Z104" s="25" t="str">
        <f t="shared" si="56"/>
        <v>Y</v>
      </c>
      <c r="AA104" s="25">
        <v>1</v>
      </c>
      <c r="AB104" s="25">
        <v>1</v>
      </c>
      <c r="AC104" s="30">
        <v>369</v>
      </c>
      <c r="AD104" s="25" t="s">
        <v>6</v>
      </c>
      <c r="AE104" s="25" t="s">
        <v>6</v>
      </c>
      <c r="AF104" s="25" t="s">
        <v>6</v>
      </c>
      <c r="AG104" s="25" t="s">
        <v>6</v>
      </c>
      <c r="AH104" s="25" t="s">
        <v>6</v>
      </c>
      <c r="AI104" s="29" t="s">
        <v>180</v>
      </c>
      <c r="AJ104" s="25">
        <f>AC104</f>
        <v>369</v>
      </c>
      <c r="AK104" s="25" t="s">
        <v>6</v>
      </c>
      <c r="AL104" s="25">
        <f>AJ104</f>
        <v>369</v>
      </c>
      <c r="AM104" s="25">
        <f t="shared" si="37"/>
        <v>369</v>
      </c>
      <c r="AN104" s="25" t="s">
        <v>6</v>
      </c>
    </row>
    <row r="105" spans="1:40" x14ac:dyDescent="0.25">
      <c r="A105" s="25" t="s">
        <v>42</v>
      </c>
      <c r="B105" s="25">
        <v>2019</v>
      </c>
      <c r="C105" s="25" t="s">
        <v>46</v>
      </c>
      <c r="D105" s="25" t="s">
        <v>699</v>
      </c>
      <c r="E105" s="25" t="s">
        <v>39</v>
      </c>
      <c r="F105" s="25" t="s">
        <v>63</v>
      </c>
      <c r="G105" s="25" t="s">
        <v>64</v>
      </c>
      <c r="H105" s="25" t="s">
        <v>707</v>
      </c>
      <c r="I105" s="25" t="s">
        <v>178</v>
      </c>
      <c r="J105" s="25" t="s">
        <v>179</v>
      </c>
      <c r="K105" s="25" t="s">
        <v>686</v>
      </c>
      <c r="L105" s="25" t="s">
        <v>686</v>
      </c>
      <c r="M105" s="25" t="s">
        <v>41</v>
      </c>
      <c r="N105" s="26" t="str">
        <f t="shared" si="51"/>
        <v>elegansXhybrid</v>
      </c>
      <c r="O105" s="26" t="str">
        <f t="shared" si="34"/>
        <v>elegansXhybrid</v>
      </c>
      <c r="P105" s="27">
        <v>43688</v>
      </c>
      <c r="Q105" s="28" t="s">
        <v>140</v>
      </c>
      <c r="R105" s="25">
        <v>3.1</v>
      </c>
      <c r="S105" s="25" t="str">
        <f t="shared" si="44"/>
        <v>3.1XC.3</v>
      </c>
      <c r="T105" s="25" t="str">
        <f t="shared" si="52"/>
        <v>Postzygotics-elegansXhybrid-SymEleX(H:LaxeXMontalvo)</v>
      </c>
      <c r="U105" s="25">
        <v>1</v>
      </c>
      <c r="V105" s="25">
        <v>0</v>
      </c>
      <c r="W105" s="25">
        <v>0</v>
      </c>
      <c r="X105" s="25">
        <v>0</v>
      </c>
      <c r="Y105" s="29" t="s">
        <v>6</v>
      </c>
      <c r="Z105" s="25" t="str">
        <f t="shared" si="56"/>
        <v>N</v>
      </c>
      <c r="AA105" s="25" t="str">
        <f t="shared" ref="AA105:AH105" si="58">IF($Z105="N","NA","")</f>
        <v>NA</v>
      </c>
      <c r="AB105" s="25" t="str">
        <f t="shared" si="58"/>
        <v>NA</v>
      </c>
      <c r="AC105" s="25" t="str">
        <f t="shared" si="58"/>
        <v>NA</v>
      </c>
      <c r="AD105" s="25" t="str">
        <f t="shared" si="58"/>
        <v>NA</v>
      </c>
      <c r="AE105" s="25" t="str">
        <f t="shared" si="58"/>
        <v>NA</v>
      </c>
      <c r="AF105" s="25" t="str">
        <f t="shared" si="58"/>
        <v>NA</v>
      </c>
      <c r="AG105" s="25" t="str">
        <f t="shared" si="58"/>
        <v>NA</v>
      </c>
      <c r="AH105" s="25" t="str">
        <f t="shared" si="58"/>
        <v>NA</v>
      </c>
      <c r="AI105" s="29" t="s">
        <v>180</v>
      </c>
      <c r="AJ105" s="25" t="s">
        <v>6</v>
      </c>
      <c r="AK105" s="25" t="s">
        <v>6</v>
      </c>
      <c r="AL105" s="25" t="s">
        <v>6</v>
      </c>
      <c r="AM105" s="25" t="s">
        <v>6</v>
      </c>
      <c r="AN105" s="25" t="s">
        <v>6</v>
      </c>
    </row>
    <row r="106" spans="1:40" x14ac:dyDescent="0.25">
      <c r="A106" s="25" t="s">
        <v>42</v>
      </c>
      <c r="B106" s="25">
        <v>2019</v>
      </c>
      <c r="C106" s="25" t="s">
        <v>46</v>
      </c>
      <c r="D106" s="25" t="s">
        <v>699</v>
      </c>
      <c r="E106" s="25" t="s">
        <v>178</v>
      </c>
      <c r="F106" s="25" t="s">
        <v>179</v>
      </c>
      <c r="G106" s="25" t="s">
        <v>686</v>
      </c>
      <c r="H106" s="25" t="s">
        <v>686</v>
      </c>
      <c r="I106" s="25" t="s">
        <v>178</v>
      </c>
      <c r="J106" s="25" t="s">
        <v>179</v>
      </c>
      <c r="K106" s="25" t="s">
        <v>686</v>
      </c>
      <c r="L106" s="25" t="s">
        <v>686</v>
      </c>
      <c r="M106" s="25" t="s">
        <v>41</v>
      </c>
      <c r="N106" s="26" t="str">
        <f t="shared" si="51"/>
        <v>hybridXhybrid</v>
      </c>
      <c r="O106" s="26" t="str">
        <f t="shared" si="34"/>
        <v>hybridXhybrid</v>
      </c>
      <c r="P106" s="27">
        <v>43688</v>
      </c>
      <c r="Q106" s="28" t="s">
        <v>140</v>
      </c>
      <c r="R106" s="25" t="s">
        <v>80</v>
      </c>
      <c r="S106" s="25" t="str">
        <f t="shared" si="44"/>
        <v>B.4XC.3</v>
      </c>
      <c r="T106" s="25" t="str">
        <f t="shared" si="52"/>
        <v>Postzygotics-hybridXhybrid-(H:LaxeXMontalvo)X(H:LaxeXMontalvo)</v>
      </c>
      <c r="U106" s="25">
        <v>1</v>
      </c>
      <c r="V106" s="25">
        <v>1</v>
      </c>
      <c r="W106" s="25">
        <v>1</v>
      </c>
      <c r="X106" s="25">
        <v>1</v>
      </c>
      <c r="Y106" s="29" t="s">
        <v>6</v>
      </c>
      <c r="Z106" s="25" t="str">
        <f t="shared" si="56"/>
        <v>Y</v>
      </c>
      <c r="AA106" s="25">
        <v>0</v>
      </c>
      <c r="AB106" s="25" t="str">
        <f t="shared" ref="AB106:AH107" si="59">IF($AA106=0,"NA","")</f>
        <v>NA</v>
      </c>
      <c r="AC106" s="25" t="str">
        <f t="shared" si="59"/>
        <v>NA</v>
      </c>
      <c r="AD106" s="25" t="str">
        <f t="shared" si="59"/>
        <v>NA</v>
      </c>
      <c r="AE106" s="25" t="str">
        <f t="shared" si="59"/>
        <v>NA</v>
      </c>
      <c r="AF106" s="25" t="str">
        <f t="shared" si="59"/>
        <v>NA</v>
      </c>
      <c r="AG106" s="25" t="str">
        <f t="shared" si="59"/>
        <v>NA</v>
      </c>
      <c r="AH106" s="25" t="str">
        <f t="shared" si="59"/>
        <v>NA</v>
      </c>
      <c r="AI106" s="29" t="s">
        <v>180</v>
      </c>
      <c r="AJ106" s="25" t="s">
        <v>6</v>
      </c>
      <c r="AK106" s="25" t="s">
        <v>6</v>
      </c>
      <c r="AL106" s="25" t="s">
        <v>6</v>
      </c>
      <c r="AM106" s="25" t="s">
        <v>6</v>
      </c>
      <c r="AN106" s="25" t="s">
        <v>6</v>
      </c>
    </row>
    <row r="107" spans="1:40" x14ac:dyDescent="0.25">
      <c r="A107" s="25" t="s">
        <v>42</v>
      </c>
      <c r="B107" s="25">
        <v>2019</v>
      </c>
      <c r="C107" s="25" t="s">
        <v>46</v>
      </c>
      <c r="D107" s="25" t="s">
        <v>700</v>
      </c>
      <c r="E107" s="25" t="s">
        <v>60</v>
      </c>
      <c r="F107" s="25" t="s">
        <v>40</v>
      </c>
      <c r="G107" s="25" t="s">
        <v>62</v>
      </c>
      <c r="H107" s="25" t="s">
        <v>62</v>
      </c>
      <c r="I107" s="25" t="s">
        <v>60</v>
      </c>
      <c r="J107" s="25" t="s">
        <v>40</v>
      </c>
      <c r="K107" s="25" t="s">
        <v>62</v>
      </c>
      <c r="L107" s="25" t="s">
        <v>62</v>
      </c>
      <c r="M107" s="25" t="s">
        <v>41</v>
      </c>
      <c r="N107" s="26" t="str">
        <f t="shared" si="51"/>
        <v>graellsiiXgraellsii</v>
      </c>
      <c r="O107" s="26" t="str">
        <f t="shared" si="34"/>
        <v>graellsiiXgraellsii</v>
      </c>
      <c r="P107" s="27">
        <v>43689</v>
      </c>
      <c r="Q107" s="28">
        <v>1.2</v>
      </c>
      <c r="R107" s="25">
        <v>1.3</v>
      </c>
      <c r="S107" s="25" t="str">
        <f t="shared" si="44"/>
        <v>1.3X1.2</v>
      </c>
      <c r="T107" s="25" t="str">
        <f t="shared" si="52"/>
        <v>Conspecifics-graellsiiXgraellsii-MontalvoXMontalvo</v>
      </c>
      <c r="U107" s="25">
        <v>1</v>
      </c>
      <c r="V107" s="25">
        <v>1</v>
      </c>
      <c r="W107" s="25">
        <v>1</v>
      </c>
      <c r="X107" s="25">
        <v>1</v>
      </c>
      <c r="Y107" s="29" t="s">
        <v>6</v>
      </c>
      <c r="Z107" s="25" t="str">
        <f t="shared" si="56"/>
        <v>Y</v>
      </c>
      <c r="AA107" s="25">
        <v>0</v>
      </c>
      <c r="AB107" s="25" t="str">
        <f t="shared" si="59"/>
        <v>NA</v>
      </c>
      <c r="AC107" s="25" t="str">
        <f t="shared" si="59"/>
        <v>NA</v>
      </c>
      <c r="AD107" s="25" t="str">
        <f t="shared" si="59"/>
        <v>NA</v>
      </c>
      <c r="AE107" s="25" t="str">
        <f t="shared" si="59"/>
        <v>NA</v>
      </c>
      <c r="AF107" s="25" t="str">
        <f t="shared" si="59"/>
        <v>NA</v>
      </c>
      <c r="AG107" s="25" t="str">
        <f t="shared" si="59"/>
        <v>NA</v>
      </c>
      <c r="AH107" s="25" t="str">
        <f t="shared" si="59"/>
        <v>NA</v>
      </c>
      <c r="AI107" s="29" t="s">
        <v>180</v>
      </c>
      <c r="AJ107" s="25" t="s">
        <v>6</v>
      </c>
      <c r="AK107" s="25" t="s">
        <v>6</v>
      </c>
      <c r="AL107" s="25" t="s">
        <v>6</v>
      </c>
      <c r="AM107" s="25" t="s">
        <v>6</v>
      </c>
      <c r="AN107" s="25" t="s">
        <v>6</v>
      </c>
    </row>
    <row r="108" spans="1:40" x14ac:dyDescent="0.25">
      <c r="A108" s="25" t="s">
        <v>42</v>
      </c>
      <c r="B108" s="25">
        <v>2019</v>
      </c>
      <c r="C108" s="25" t="s">
        <v>46</v>
      </c>
      <c r="D108" s="25" t="s">
        <v>700</v>
      </c>
      <c r="E108" s="25" t="s">
        <v>60</v>
      </c>
      <c r="F108" s="25" t="s">
        <v>40</v>
      </c>
      <c r="G108" s="25" t="s">
        <v>62</v>
      </c>
      <c r="H108" s="25" t="s">
        <v>62</v>
      </c>
      <c r="I108" s="25" t="s">
        <v>60</v>
      </c>
      <c r="J108" s="25" t="s">
        <v>40</v>
      </c>
      <c r="K108" s="25" t="s">
        <v>62</v>
      </c>
      <c r="L108" s="25" t="s">
        <v>62</v>
      </c>
      <c r="M108" s="25" t="s">
        <v>41</v>
      </c>
      <c r="N108" s="26" t="str">
        <f t="shared" si="51"/>
        <v>graellsiiXgraellsii</v>
      </c>
      <c r="O108" s="26" t="str">
        <f t="shared" si="34"/>
        <v>graellsiiXgraellsii</v>
      </c>
      <c r="P108" s="27">
        <v>43689</v>
      </c>
      <c r="Q108" s="28">
        <v>1.4</v>
      </c>
      <c r="R108" s="25">
        <v>1.9</v>
      </c>
      <c r="S108" s="25" t="str">
        <f t="shared" si="44"/>
        <v>1.9X1.4</v>
      </c>
      <c r="T108" s="25" t="str">
        <f t="shared" si="52"/>
        <v>Conspecifics-graellsiiXgraellsii-MontalvoXMontalvo</v>
      </c>
      <c r="U108" s="25">
        <v>1</v>
      </c>
      <c r="V108" s="25">
        <v>1</v>
      </c>
      <c r="W108" s="25">
        <v>1</v>
      </c>
      <c r="X108" s="25">
        <v>1</v>
      </c>
      <c r="Y108" s="29" t="s">
        <v>6</v>
      </c>
      <c r="Z108" s="25" t="str">
        <f t="shared" si="56"/>
        <v>Y</v>
      </c>
      <c r="AA108" s="25">
        <v>3</v>
      </c>
      <c r="AB108" s="25">
        <v>3</v>
      </c>
      <c r="AC108" s="30">
        <v>96</v>
      </c>
      <c r="AD108" s="25" t="s">
        <v>6</v>
      </c>
      <c r="AE108" s="30">
        <v>161</v>
      </c>
      <c r="AF108" s="25" t="s">
        <v>6</v>
      </c>
      <c r="AG108" s="30">
        <v>9</v>
      </c>
      <c r="AH108" s="25" t="s">
        <v>6</v>
      </c>
      <c r="AI108" s="29" t="s">
        <v>180</v>
      </c>
      <c r="AJ108" s="25">
        <f t="shared" si="53"/>
        <v>266</v>
      </c>
      <c r="AK108" s="25" t="s">
        <v>6</v>
      </c>
      <c r="AL108" s="25">
        <f t="shared" ref="AL108:AL109" si="60">AJ108</f>
        <v>266</v>
      </c>
      <c r="AM108" s="25">
        <f t="shared" si="37"/>
        <v>88.666666666666671</v>
      </c>
      <c r="AN108" s="25" t="s">
        <v>6</v>
      </c>
    </row>
    <row r="109" spans="1:40" x14ac:dyDescent="0.25">
      <c r="A109" s="25" t="s">
        <v>42</v>
      </c>
      <c r="B109" s="25">
        <v>2019</v>
      </c>
      <c r="C109" s="25" t="s">
        <v>46</v>
      </c>
      <c r="D109" s="25" t="s">
        <v>700</v>
      </c>
      <c r="E109" s="25" t="s">
        <v>60</v>
      </c>
      <c r="F109" s="25" t="s">
        <v>40</v>
      </c>
      <c r="G109" s="25" t="s">
        <v>62</v>
      </c>
      <c r="H109" s="25" t="s">
        <v>62</v>
      </c>
      <c r="I109" s="25" t="s">
        <v>60</v>
      </c>
      <c r="J109" s="25" t="s">
        <v>40</v>
      </c>
      <c r="K109" s="25" t="s">
        <v>62</v>
      </c>
      <c r="L109" s="25" t="s">
        <v>62</v>
      </c>
      <c r="M109" s="25" t="s">
        <v>41</v>
      </c>
      <c r="N109" s="26" t="str">
        <f t="shared" si="51"/>
        <v>graellsiiXgraellsii</v>
      </c>
      <c r="O109" s="26" t="str">
        <f t="shared" si="34"/>
        <v>graellsiiXgraellsii</v>
      </c>
      <c r="P109" s="27">
        <v>43689</v>
      </c>
      <c r="Q109" s="28">
        <v>1.6</v>
      </c>
      <c r="R109" s="25">
        <v>1.1000000000000001</v>
      </c>
      <c r="S109" s="25" t="str">
        <f t="shared" si="44"/>
        <v>1.1X1.6</v>
      </c>
      <c r="T109" s="25" t="str">
        <f t="shared" si="52"/>
        <v>Conspecifics-graellsiiXgraellsii-MontalvoXMontalvo</v>
      </c>
      <c r="U109" s="25">
        <v>1</v>
      </c>
      <c r="V109" s="25">
        <v>1</v>
      </c>
      <c r="W109" s="25">
        <v>1</v>
      </c>
      <c r="X109" s="25">
        <v>1</v>
      </c>
      <c r="Y109" s="29" t="s">
        <v>6</v>
      </c>
      <c r="Z109" s="25" t="str">
        <f t="shared" si="56"/>
        <v>Y</v>
      </c>
      <c r="AA109" s="25">
        <v>2</v>
      </c>
      <c r="AB109" s="25">
        <v>2</v>
      </c>
      <c r="AC109" s="30">
        <v>13</v>
      </c>
      <c r="AD109" s="25" t="s">
        <v>6</v>
      </c>
      <c r="AE109" s="30">
        <v>96</v>
      </c>
      <c r="AF109" s="25" t="s">
        <v>6</v>
      </c>
      <c r="AG109" s="25" t="s">
        <v>6</v>
      </c>
      <c r="AH109" s="25" t="s">
        <v>6</v>
      </c>
      <c r="AI109" s="29" t="s">
        <v>180</v>
      </c>
      <c r="AJ109" s="25">
        <f>AC109+AE109</f>
        <v>109</v>
      </c>
      <c r="AK109" s="25" t="s">
        <v>6</v>
      </c>
      <c r="AL109" s="25">
        <f t="shared" si="60"/>
        <v>109</v>
      </c>
      <c r="AM109" s="25">
        <f t="shared" si="37"/>
        <v>54.5</v>
      </c>
      <c r="AN109" s="25" t="s">
        <v>6</v>
      </c>
    </row>
    <row r="110" spans="1:40" x14ac:dyDescent="0.25">
      <c r="A110" s="25" t="s">
        <v>42</v>
      </c>
      <c r="B110" s="25">
        <v>2019</v>
      </c>
      <c r="C110" s="25" t="s">
        <v>46</v>
      </c>
      <c r="D110" s="25" t="s">
        <v>700</v>
      </c>
      <c r="E110" s="25" t="s">
        <v>39</v>
      </c>
      <c r="F110" s="25" t="s">
        <v>63</v>
      </c>
      <c r="G110" s="25" t="s">
        <v>64</v>
      </c>
      <c r="H110" s="25" t="s">
        <v>64</v>
      </c>
      <c r="I110" s="25" t="s">
        <v>39</v>
      </c>
      <c r="J110" s="25" t="s">
        <v>63</v>
      </c>
      <c r="K110" s="25" t="s">
        <v>64</v>
      </c>
      <c r="L110" s="25" t="s">
        <v>64</v>
      </c>
      <c r="M110" s="25" t="s">
        <v>43</v>
      </c>
      <c r="N110" s="26" t="str">
        <f t="shared" si="51"/>
        <v>elegansXelegans</v>
      </c>
      <c r="O110" s="26" t="str">
        <f t="shared" si="34"/>
        <v>elegansXelegans</v>
      </c>
      <c r="P110" s="27">
        <v>43689</v>
      </c>
      <c r="Q110" s="28">
        <v>3.2</v>
      </c>
      <c r="R110" s="25">
        <v>3.5</v>
      </c>
      <c r="S110" s="25" t="str">
        <f t="shared" si="44"/>
        <v>3.5X3.2</v>
      </c>
      <c r="T110" s="25" t="str">
        <f t="shared" si="52"/>
        <v>Conspecifics-elegansXelegans-LaxeXLaxe</v>
      </c>
      <c r="U110" s="25">
        <v>2</v>
      </c>
      <c r="V110" s="25">
        <v>1</v>
      </c>
      <c r="W110" s="25">
        <v>1</v>
      </c>
      <c r="X110" s="25">
        <v>1</v>
      </c>
      <c r="Y110" s="29" t="s">
        <v>6</v>
      </c>
      <c r="Z110" s="25" t="str">
        <f t="shared" si="56"/>
        <v>Y</v>
      </c>
      <c r="AA110" s="25">
        <v>0</v>
      </c>
      <c r="AB110" s="25" t="str">
        <f t="shared" ref="AB110:AH110" si="61">IF($AA110=0,"NA","")</f>
        <v>NA</v>
      </c>
      <c r="AC110" s="25" t="str">
        <f t="shared" si="61"/>
        <v>NA</v>
      </c>
      <c r="AD110" s="25" t="str">
        <f t="shared" si="61"/>
        <v>NA</v>
      </c>
      <c r="AE110" s="25" t="str">
        <f t="shared" si="61"/>
        <v>NA</v>
      </c>
      <c r="AF110" s="25" t="str">
        <f t="shared" si="61"/>
        <v>NA</v>
      </c>
      <c r="AG110" s="25" t="str">
        <f t="shared" si="61"/>
        <v>NA</v>
      </c>
      <c r="AH110" s="25" t="str">
        <f t="shared" si="61"/>
        <v>NA</v>
      </c>
      <c r="AI110" s="29" t="s">
        <v>180</v>
      </c>
      <c r="AJ110" s="25" t="s">
        <v>6</v>
      </c>
      <c r="AK110" s="25" t="s">
        <v>6</v>
      </c>
      <c r="AL110" s="25" t="s">
        <v>6</v>
      </c>
      <c r="AM110" s="25" t="s">
        <v>6</v>
      </c>
      <c r="AN110" s="25" t="s">
        <v>6</v>
      </c>
    </row>
    <row r="111" spans="1:40" x14ac:dyDescent="0.25">
      <c r="A111" s="25" t="s">
        <v>42</v>
      </c>
      <c r="B111" s="25">
        <v>2019</v>
      </c>
      <c r="C111" s="25" t="s">
        <v>46</v>
      </c>
      <c r="D111" s="25" t="s">
        <v>699</v>
      </c>
      <c r="E111" s="25" t="s">
        <v>178</v>
      </c>
      <c r="F111" s="25" t="s">
        <v>179</v>
      </c>
      <c r="G111" s="25" t="s">
        <v>686</v>
      </c>
      <c r="H111" s="25" t="s">
        <v>686</v>
      </c>
      <c r="I111" s="25" t="s">
        <v>178</v>
      </c>
      <c r="J111" s="25" t="s">
        <v>179</v>
      </c>
      <c r="K111" s="25" t="s">
        <v>686</v>
      </c>
      <c r="L111" s="25" t="s">
        <v>686</v>
      </c>
      <c r="M111" s="25" t="s">
        <v>41</v>
      </c>
      <c r="N111" s="26" t="str">
        <f t="shared" si="51"/>
        <v>hybridXhybrid</v>
      </c>
      <c r="O111" s="26" t="str">
        <f t="shared" si="34"/>
        <v>hybridXhybrid</v>
      </c>
      <c r="P111" s="27">
        <v>43689</v>
      </c>
      <c r="Q111" s="28" t="s">
        <v>181</v>
      </c>
      <c r="R111" s="25" t="s">
        <v>76</v>
      </c>
      <c r="S111" s="25" t="str">
        <f t="shared" si="44"/>
        <v>A.3XB.5</v>
      </c>
      <c r="T111" s="25" t="str">
        <f t="shared" si="52"/>
        <v>Postzygotics-hybridXhybrid-(H:LaxeXMontalvo)X(H:LaxeXMontalvo)</v>
      </c>
      <c r="U111" s="25">
        <v>1</v>
      </c>
      <c r="V111" s="25">
        <v>1</v>
      </c>
      <c r="W111" s="25">
        <v>1</v>
      </c>
      <c r="X111" s="25">
        <v>1</v>
      </c>
      <c r="Y111" s="29" t="s">
        <v>6</v>
      </c>
      <c r="Z111" s="25" t="str">
        <f t="shared" si="56"/>
        <v>Y</v>
      </c>
      <c r="AA111" s="25">
        <v>3</v>
      </c>
      <c r="AB111" s="25">
        <v>1</v>
      </c>
      <c r="AC111" s="30">
        <v>374</v>
      </c>
      <c r="AD111" s="25" t="s">
        <v>6</v>
      </c>
      <c r="AE111" s="30">
        <v>0</v>
      </c>
      <c r="AF111" s="25" t="s">
        <v>6</v>
      </c>
      <c r="AG111" s="30">
        <v>0</v>
      </c>
      <c r="AH111" s="25" t="s">
        <v>6</v>
      </c>
      <c r="AI111" s="29" t="s">
        <v>180</v>
      </c>
      <c r="AJ111" s="25">
        <f t="shared" si="53"/>
        <v>374</v>
      </c>
      <c r="AK111" s="25" t="s">
        <v>6</v>
      </c>
      <c r="AL111" s="25">
        <f t="shared" ref="AL111:AL115" si="62">AJ111</f>
        <v>374</v>
      </c>
      <c r="AM111" s="25">
        <f t="shared" si="37"/>
        <v>124.66666666666667</v>
      </c>
      <c r="AN111" s="25" t="s">
        <v>6</v>
      </c>
    </row>
    <row r="112" spans="1:40" x14ac:dyDescent="0.25">
      <c r="A112" s="25" t="s">
        <v>42</v>
      </c>
      <c r="B112" s="25">
        <v>2019</v>
      </c>
      <c r="C112" s="25" t="s">
        <v>46</v>
      </c>
      <c r="D112" s="25" t="s">
        <v>699</v>
      </c>
      <c r="E112" s="25" t="s">
        <v>178</v>
      </c>
      <c r="F112" s="25" t="s">
        <v>179</v>
      </c>
      <c r="G112" s="25" t="s">
        <v>686</v>
      </c>
      <c r="H112" s="25" t="s">
        <v>686</v>
      </c>
      <c r="I112" s="25" t="s">
        <v>178</v>
      </c>
      <c r="J112" s="25" t="s">
        <v>179</v>
      </c>
      <c r="K112" s="25" t="s">
        <v>686</v>
      </c>
      <c r="L112" s="25" t="s">
        <v>686</v>
      </c>
      <c r="M112" s="25" t="s">
        <v>41</v>
      </c>
      <c r="N112" s="26" t="str">
        <f t="shared" si="51"/>
        <v>hybridXhybrid</v>
      </c>
      <c r="O112" s="26" t="str">
        <f t="shared" si="34"/>
        <v>hybridXhybrid</v>
      </c>
      <c r="P112" s="27">
        <v>43689</v>
      </c>
      <c r="Q112" s="28" t="s">
        <v>75</v>
      </c>
      <c r="R112" s="25" t="s">
        <v>175</v>
      </c>
      <c r="S112" s="25" t="str">
        <f t="shared" si="44"/>
        <v>C.5XB.7</v>
      </c>
      <c r="T112" s="25" t="str">
        <f t="shared" si="52"/>
        <v>Postzygotics-hybridXhybrid-(H:LaxeXMontalvo)X(H:LaxeXMontalvo)</v>
      </c>
      <c r="U112" s="25">
        <v>1</v>
      </c>
      <c r="V112" s="25">
        <v>1</v>
      </c>
      <c r="W112" s="25">
        <v>1</v>
      </c>
      <c r="X112" s="25">
        <v>1</v>
      </c>
      <c r="Y112" s="29" t="s">
        <v>6</v>
      </c>
      <c r="Z112" s="25" t="str">
        <f t="shared" si="56"/>
        <v>Y</v>
      </c>
      <c r="AA112" s="25">
        <v>3</v>
      </c>
      <c r="AB112" s="25">
        <v>3</v>
      </c>
      <c r="AC112" s="30">
        <v>14</v>
      </c>
      <c r="AD112" s="25" t="s">
        <v>6</v>
      </c>
      <c r="AE112" s="30">
        <v>20</v>
      </c>
      <c r="AF112" s="25" t="s">
        <v>6</v>
      </c>
      <c r="AG112" s="30">
        <v>22</v>
      </c>
      <c r="AH112" s="25" t="s">
        <v>6</v>
      </c>
      <c r="AI112" s="29" t="s">
        <v>180</v>
      </c>
      <c r="AJ112" s="25">
        <f t="shared" si="53"/>
        <v>56</v>
      </c>
      <c r="AK112" s="25" t="s">
        <v>6</v>
      </c>
      <c r="AL112" s="25">
        <f t="shared" si="62"/>
        <v>56</v>
      </c>
      <c r="AM112" s="25">
        <f t="shared" si="37"/>
        <v>18.666666666666668</v>
      </c>
      <c r="AN112" s="25" t="s">
        <v>6</v>
      </c>
    </row>
    <row r="113" spans="1:40" x14ac:dyDescent="0.25">
      <c r="A113" s="25" t="s">
        <v>42</v>
      </c>
      <c r="B113" s="25">
        <v>2019</v>
      </c>
      <c r="C113" s="25" t="s">
        <v>46</v>
      </c>
      <c r="D113" s="25" t="s">
        <v>699</v>
      </c>
      <c r="E113" s="25" t="s">
        <v>178</v>
      </c>
      <c r="F113" s="25" t="s">
        <v>179</v>
      </c>
      <c r="G113" s="25" t="s">
        <v>686</v>
      </c>
      <c r="H113" s="25" t="s">
        <v>686</v>
      </c>
      <c r="I113" s="25" t="s">
        <v>178</v>
      </c>
      <c r="J113" s="25" t="s">
        <v>179</v>
      </c>
      <c r="K113" s="25" t="s">
        <v>686</v>
      </c>
      <c r="L113" s="25" t="s">
        <v>686</v>
      </c>
      <c r="M113" s="25" t="s">
        <v>41</v>
      </c>
      <c r="N113" s="26" t="str">
        <f t="shared" si="51"/>
        <v>hybridXhybrid</v>
      </c>
      <c r="O113" s="26" t="str">
        <f t="shared" si="34"/>
        <v>hybridXhybrid</v>
      </c>
      <c r="P113" s="27">
        <v>43689</v>
      </c>
      <c r="Q113" s="28" t="s">
        <v>140</v>
      </c>
      <c r="R113" s="25" t="s">
        <v>124</v>
      </c>
      <c r="S113" s="25" t="str">
        <f t="shared" si="44"/>
        <v>C.10XC.3</v>
      </c>
      <c r="T113" s="25" t="str">
        <f t="shared" si="52"/>
        <v>Postzygotics-hybridXhybrid-(H:LaxeXMontalvo)X(H:LaxeXMontalvo)</v>
      </c>
      <c r="U113" s="25">
        <v>1</v>
      </c>
      <c r="V113" s="25">
        <v>1</v>
      </c>
      <c r="W113" s="25">
        <v>1</v>
      </c>
      <c r="X113" s="25">
        <v>1</v>
      </c>
      <c r="Y113" s="29" t="s">
        <v>6</v>
      </c>
      <c r="Z113" s="25" t="str">
        <f t="shared" si="56"/>
        <v>Y</v>
      </c>
      <c r="AA113" s="25">
        <v>3</v>
      </c>
      <c r="AB113" s="25">
        <v>0</v>
      </c>
      <c r="AC113" s="30">
        <v>0</v>
      </c>
      <c r="AD113" s="25" t="s">
        <v>6</v>
      </c>
      <c r="AE113" s="30">
        <v>0</v>
      </c>
      <c r="AF113" s="25" t="s">
        <v>6</v>
      </c>
      <c r="AG113" s="30">
        <v>0</v>
      </c>
      <c r="AH113" s="25" t="s">
        <v>6</v>
      </c>
      <c r="AI113" s="29" t="s">
        <v>180</v>
      </c>
      <c r="AJ113" s="25">
        <f t="shared" si="53"/>
        <v>0</v>
      </c>
      <c r="AK113" s="25" t="s">
        <v>6</v>
      </c>
      <c r="AL113" s="25">
        <f t="shared" si="62"/>
        <v>0</v>
      </c>
      <c r="AM113" s="25">
        <f t="shared" si="37"/>
        <v>0</v>
      </c>
      <c r="AN113" s="25" t="s">
        <v>6</v>
      </c>
    </row>
    <row r="114" spans="1:40" x14ac:dyDescent="0.25">
      <c r="A114" s="25" t="s">
        <v>42</v>
      </c>
      <c r="B114" s="25">
        <v>2019</v>
      </c>
      <c r="C114" s="25" t="s">
        <v>46</v>
      </c>
      <c r="D114" s="25" t="s">
        <v>699</v>
      </c>
      <c r="E114" s="25" t="s">
        <v>178</v>
      </c>
      <c r="F114" s="25" t="s">
        <v>179</v>
      </c>
      <c r="G114" s="25" t="s">
        <v>686</v>
      </c>
      <c r="H114" s="25" t="s">
        <v>686</v>
      </c>
      <c r="I114" s="25" t="s">
        <v>178</v>
      </c>
      <c r="J114" s="25" t="s">
        <v>179</v>
      </c>
      <c r="K114" s="25" t="s">
        <v>686</v>
      </c>
      <c r="L114" s="25" t="s">
        <v>686</v>
      </c>
      <c r="M114" s="25" t="s">
        <v>41</v>
      </c>
      <c r="N114" s="26" t="str">
        <f t="shared" si="51"/>
        <v>hybridXhybrid</v>
      </c>
      <c r="O114" s="26" t="str">
        <f t="shared" si="34"/>
        <v>hybridXhybrid</v>
      </c>
      <c r="P114" s="27">
        <v>43689</v>
      </c>
      <c r="Q114" s="28" t="s">
        <v>173</v>
      </c>
      <c r="R114" s="25" t="s">
        <v>74</v>
      </c>
      <c r="S114" s="25" t="str">
        <f t="shared" si="44"/>
        <v>B.6XC.4</v>
      </c>
      <c r="T114" s="25" t="str">
        <f t="shared" si="52"/>
        <v>Postzygotics-hybridXhybrid-(H:LaxeXMontalvo)X(H:LaxeXMontalvo)</v>
      </c>
      <c r="U114" s="25">
        <v>1</v>
      </c>
      <c r="V114" s="25">
        <v>1</v>
      </c>
      <c r="W114" s="25">
        <v>1</v>
      </c>
      <c r="X114" s="25">
        <v>1</v>
      </c>
      <c r="Y114" s="29" t="s">
        <v>6</v>
      </c>
      <c r="Z114" s="25" t="str">
        <f t="shared" si="56"/>
        <v>Y</v>
      </c>
      <c r="AA114" s="25">
        <v>3</v>
      </c>
      <c r="AB114" s="25">
        <v>3</v>
      </c>
      <c r="AC114" s="30">
        <v>577</v>
      </c>
      <c r="AD114" s="25" t="s">
        <v>6</v>
      </c>
      <c r="AE114" s="30">
        <v>1</v>
      </c>
      <c r="AF114" s="25" t="s">
        <v>6</v>
      </c>
      <c r="AG114" s="30">
        <v>393</v>
      </c>
      <c r="AH114" s="25" t="s">
        <v>6</v>
      </c>
      <c r="AI114" s="29" t="s">
        <v>180</v>
      </c>
      <c r="AJ114" s="25">
        <f t="shared" si="53"/>
        <v>971</v>
      </c>
      <c r="AK114" s="25" t="s">
        <v>6</v>
      </c>
      <c r="AL114" s="25">
        <f t="shared" si="62"/>
        <v>971</v>
      </c>
      <c r="AM114" s="25">
        <f t="shared" si="37"/>
        <v>323.66666666666669</v>
      </c>
      <c r="AN114" s="25" t="s">
        <v>6</v>
      </c>
    </row>
    <row r="115" spans="1:40" x14ac:dyDescent="0.25">
      <c r="A115" s="25" t="s">
        <v>42</v>
      </c>
      <c r="B115" s="25">
        <v>2019</v>
      </c>
      <c r="C115" s="25" t="s">
        <v>46</v>
      </c>
      <c r="D115" s="25" t="s">
        <v>699</v>
      </c>
      <c r="E115" s="25" t="s">
        <v>178</v>
      </c>
      <c r="F115" s="25" t="s">
        <v>179</v>
      </c>
      <c r="G115" s="25" t="s">
        <v>686</v>
      </c>
      <c r="H115" s="25" t="s">
        <v>686</v>
      </c>
      <c r="I115" s="25" t="s">
        <v>60</v>
      </c>
      <c r="J115" s="25" t="s">
        <v>40</v>
      </c>
      <c r="K115" s="25" t="s">
        <v>62</v>
      </c>
      <c r="L115" s="25" t="s">
        <v>706</v>
      </c>
      <c r="M115" s="25" t="s">
        <v>41</v>
      </c>
      <c r="N115" s="26" t="str">
        <f t="shared" si="51"/>
        <v>hybridXgraellsii</v>
      </c>
      <c r="O115" s="26" t="str">
        <f t="shared" si="34"/>
        <v>hybridXgraellsii</v>
      </c>
      <c r="P115" s="27">
        <v>43690</v>
      </c>
      <c r="Q115" s="28">
        <v>1.1100000000000001</v>
      </c>
      <c r="R115" s="25" t="s">
        <v>85</v>
      </c>
      <c r="S115" s="25" t="str">
        <f t="shared" si="44"/>
        <v>A.9X1.11</v>
      </c>
      <c r="T115" s="25" t="str">
        <f t="shared" si="52"/>
        <v>Postzygotics-hybridXgraellsii-(H:LaxeXMontalvo)XSymGra</v>
      </c>
      <c r="U115" s="25">
        <v>1</v>
      </c>
      <c r="V115" s="25">
        <v>1</v>
      </c>
      <c r="W115" s="25">
        <v>1</v>
      </c>
      <c r="X115" s="25">
        <v>1</v>
      </c>
      <c r="Y115" s="29" t="s">
        <v>6</v>
      </c>
      <c r="Z115" s="25" t="str">
        <f t="shared" si="56"/>
        <v>Y</v>
      </c>
      <c r="AA115" s="25">
        <v>3</v>
      </c>
      <c r="AB115" s="25">
        <v>3</v>
      </c>
      <c r="AC115" s="30">
        <v>275</v>
      </c>
      <c r="AD115" s="25" t="s">
        <v>6</v>
      </c>
      <c r="AE115" s="30">
        <v>23</v>
      </c>
      <c r="AF115" s="25" t="s">
        <v>6</v>
      </c>
      <c r="AG115" s="30">
        <v>4</v>
      </c>
      <c r="AH115" s="25" t="s">
        <v>6</v>
      </c>
      <c r="AI115" s="29" t="s">
        <v>180</v>
      </c>
      <c r="AJ115" s="25">
        <f t="shared" si="53"/>
        <v>302</v>
      </c>
      <c r="AK115" s="25" t="s">
        <v>6</v>
      </c>
      <c r="AL115" s="25">
        <f t="shared" si="62"/>
        <v>302</v>
      </c>
      <c r="AM115" s="25">
        <f t="shared" si="37"/>
        <v>100.66666666666667</v>
      </c>
      <c r="AN115" s="25" t="s">
        <v>6</v>
      </c>
    </row>
    <row r="116" spans="1:40" x14ac:dyDescent="0.25">
      <c r="A116" s="25" t="s">
        <v>42</v>
      </c>
      <c r="B116" s="25">
        <v>2019</v>
      </c>
      <c r="C116" s="25" t="s">
        <v>46</v>
      </c>
      <c r="D116" s="25" t="s">
        <v>699</v>
      </c>
      <c r="E116" s="25" t="s">
        <v>178</v>
      </c>
      <c r="F116" s="25" t="s">
        <v>179</v>
      </c>
      <c r="G116" s="25" t="s">
        <v>686</v>
      </c>
      <c r="H116" s="25" t="s">
        <v>686</v>
      </c>
      <c r="I116" s="25" t="s">
        <v>60</v>
      </c>
      <c r="J116" s="25" t="s">
        <v>40</v>
      </c>
      <c r="K116" s="25" t="s">
        <v>62</v>
      </c>
      <c r="L116" s="25" t="s">
        <v>706</v>
      </c>
      <c r="M116" s="25" t="s">
        <v>41</v>
      </c>
      <c r="N116" s="26" t="str">
        <f t="shared" si="51"/>
        <v>hybridXgraellsii</v>
      </c>
      <c r="O116" s="26" t="str">
        <f t="shared" si="34"/>
        <v>hybridXgraellsii</v>
      </c>
      <c r="P116" s="27">
        <v>43690</v>
      </c>
      <c r="Q116" s="28">
        <v>1.1399999999999999</v>
      </c>
      <c r="R116" s="25" t="s">
        <v>72</v>
      </c>
      <c r="S116" s="25" t="str">
        <f t="shared" si="44"/>
        <v>A.2X1.14</v>
      </c>
      <c r="T116" s="25" t="str">
        <f t="shared" si="52"/>
        <v>Postzygotics-hybridXgraellsii-(H:LaxeXMontalvo)XSymGra</v>
      </c>
      <c r="U116" s="25">
        <v>1</v>
      </c>
      <c r="V116" s="25">
        <v>1</v>
      </c>
      <c r="W116" s="25">
        <v>1</v>
      </c>
      <c r="X116" s="25">
        <v>1</v>
      </c>
      <c r="Y116" s="29" t="s">
        <v>6</v>
      </c>
      <c r="Z116" s="25" t="str">
        <f t="shared" si="56"/>
        <v>Y</v>
      </c>
      <c r="AA116" s="25">
        <v>0</v>
      </c>
      <c r="AB116" s="25" t="str">
        <f t="shared" ref="AB116:AH116" si="63">IF($AA116=0,"NA","")</f>
        <v>NA</v>
      </c>
      <c r="AC116" s="25" t="str">
        <f t="shared" si="63"/>
        <v>NA</v>
      </c>
      <c r="AD116" s="25" t="str">
        <f t="shared" si="63"/>
        <v>NA</v>
      </c>
      <c r="AE116" s="25" t="str">
        <f t="shared" si="63"/>
        <v>NA</v>
      </c>
      <c r="AF116" s="25" t="str">
        <f t="shared" si="63"/>
        <v>NA</v>
      </c>
      <c r="AG116" s="25" t="str">
        <f t="shared" si="63"/>
        <v>NA</v>
      </c>
      <c r="AH116" s="25" t="str">
        <f t="shared" si="63"/>
        <v>NA</v>
      </c>
      <c r="AI116" s="29" t="s">
        <v>180</v>
      </c>
      <c r="AJ116" s="25" t="s">
        <v>6</v>
      </c>
      <c r="AK116" s="25" t="s">
        <v>6</v>
      </c>
      <c r="AL116" s="25" t="s">
        <v>6</v>
      </c>
      <c r="AM116" s="25" t="s">
        <v>6</v>
      </c>
      <c r="AN116" s="25" t="s">
        <v>6</v>
      </c>
    </row>
    <row r="117" spans="1:40" x14ac:dyDescent="0.25">
      <c r="A117" s="25" t="s">
        <v>42</v>
      </c>
      <c r="B117" s="25">
        <v>2019</v>
      </c>
      <c r="C117" s="25" t="s">
        <v>46</v>
      </c>
      <c r="D117" s="25" t="s">
        <v>699</v>
      </c>
      <c r="E117" s="25" t="s">
        <v>178</v>
      </c>
      <c r="F117" s="25" t="s">
        <v>179</v>
      </c>
      <c r="G117" s="25" t="s">
        <v>686</v>
      </c>
      <c r="H117" s="25" t="s">
        <v>686</v>
      </c>
      <c r="I117" s="25" t="s">
        <v>60</v>
      </c>
      <c r="J117" s="25" t="s">
        <v>40</v>
      </c>
      <c r="K117" s="25" t="s">
        <v>62</v>
      </c>
      <c r="L117" s="25" t="s">
        <v>706</v>
      </c>
      <c r="M117" s="25" t="s">
        <v>41</v>
      </c>
      <c r="N117" s="26" t="str">
        <f t="shared" si="51"/>
        <v>hybridXgraellsii</v>
      </c>
      <c r="O117" s="26" t="str">
        <f t="shared" si="34"/>
        <v>hybridXgraellsii</v>
      </c>
      <c r="P117" s="27">
        <v>43690</v>
      </c>
      <c r="Q117" s="28">
        <v>1.8</v>
      </c>
      <c r="R117" s="25" t="s">
        <v>74</v>
      </c>
      <c r="S117" s="25" t="str">
        <f t="shared" si="44"/>
        <v>B.6X1.8</v>
      </c>
      <c r="T117" s="25" t="str">
        <f t="shared" si="52"/>
        <v>Postzygotics-hybridXgraellsii-(H:LaxeXMontalvo)XSymGra</v>
      </c>
      <c r="U117" s="25">
        <v>1</v>
      </c>
      <c r="V117" s="25">
        <v>1</v>
      </c>
      <c r="W117" s="25">
        <v>1</v>
      </c>
      <c r="X117" s="25">
        <v>1</v>
      </c>
      <c r="Y117" s="29" t="s">
        <v>6</v>
      </c>
      <c r="Z117" s="25" t="str">
        <f t="shared" si="56"/>
        <v>Y</v>
      </c>
      <c r="AA117" s="25">
        <v>3</v>
      </c>
      <c r="AB117" s="25">
        <v>3</v>
      </c>
      <c r="AC117" s="30">
        <v>180</v>
      </c>
      <c r="AD117" s="25" t="s">
        <v>6</v>
      </c>
      <c r="AE117" s="30">
        <v>265</v>
      </c>
      <c r="AF117" s="25" t="s">
        <v>6</v>
      </c>
      <c r="AG117" s="30">
        <v>1</v>
      </c>
      <c r="AH117" s="25" t="s">
        <v>6</v>
      </c>
      <c r="AI117" s="29" t="s">
        <v>180</v>
      </c>
      <c r="AJ117" s="25">
        <f t="shared" si="53"/>
        <v>446</v>
      </c>
      <c r="AK117" s="25" t="s">
        <v>6</v>
      </c>
      <c r="AL117" s="25">
        <f>AJ117</f>
        <v>446</v>
      </c>
      <c r="AM117" s="25">
        <f t="shared" si="37"/>
        <v>148.66666666666666</v>
      </c>
      <c r="AN117" s="25" t="s">
        <v>6</v>
      </c>
    </row>
    <row r="118" spans="1:40" x14ac:dyDescent="0.25">
      <c r="A118" s="25" t="s">
        <v>42</v>
      </c>
      <c r="B118" s="25">
        <v>2019</v>
      </c>
      <c r="C118" s="25" t="s">
        <v>46</v>
      </c>
      <c r="D118" s="25" t="s">
        <v>699</v>
      </c>
      <c r="E118" s="25" t="s">
        <v>178</v>
      </c>
      <c r="F118" s="25" t="s">
        <v>179</v>
      </c>
      <c r="G118" s="25" t="s">
        <v>686</v>
      </c>
      <c r="H118" s="25" t="s">
        <v>686</v>
      </c>
      <c r="I118" s="25" t="s">
        <v>60</v>
      </c>
      <c r="J118" s="25" t="s">
        <v>40</v>
      </c>
      <c r="K118" s="25" t="s">
        <v>62</v>
      </c>
      <c r="L118" s="25" t="s">
        <v>706</v>
      </c>
      <c r="M118" s="25" t="s">
        <v>41</v>
      </c>
      <c r="N118" s="26" t="str">
        <f t="shared" si="51"/>
        <v>hybridXgraellsii</v>
      </c>
      <c r="O118" s="26" t="str">
        <f t="shared" ref="O118:O156" si="64">N118</f>
        <v>hybridXgraellsii</v>
      </c>
      <c r="P118" s="27">
        <v>43690</v>
      </c>
      <c r="Q118" s="28">
        <v>2.11</v>
      </c>
      <c r="R118" s="25" t="s">
        <v>141</v>
      </c>
      <c r="S118" s="25" t="str">
        <f t="shared" si="44"/>
        <v>C.6X2.11</v>
      </c>
      <c r="T118" s="25" t="str">
        <f t="shared" si="52"/>
        <v>Postzygotics-hybridXgraellsii-(H:LaxeXMontalvo)XSymGra</v>
      </c>
      <c r="U118" s="25">
        <v>1</v>
      </c>
      <c r="V118" s="25">
        <v>1</v>
      </c>
      <c r="W118" s="25">
        <v>5</v>
      </c>
      <c r="X118" s="25">
        <v>0</v>
      </c>
      <c r="Y118" s="29" t="s">
        <v>6</v>
      </c>
      <c r="Z118" s="25" t="str">
        <f t="shared" si="56"/>
        <v>N</v>
      </c>
      <c r="AA118" s="25" t="str">
        <f t="shared" ref="AA118:AH118" si="65">IF($Z118="N","NA","")</f>
        <v>NA</v>
      </c>
      <c r="AB118" s="25" t="str">
        <f t="shared" si="65"/>
        <v>NA</v>
      </c>
      <c r="AC118" s="25" t="str">
        <f t="shared" si="65"/>
        <v>NA</v>
      </c>
      <c r="AD118" s="25" t="str">
        <f t="shared" si="65"/>
        <v>NA</v>
      </c>
      <c r="AE118" s="25" t="str">
        <f t="shared" si="65"/>
        <v>NA</v>
      </c>
      <c r="AF118" s="25" t="str">
        <f t="shared" si="65"/>
        <v>NA</v>
      </c>
      <c r="AG118" s="25" t="str">
        <f t="shared" si="65"/>
        <v>NA</v>
      </c>
      <c r="AH118" s="25" t="str">
        <f t="shared" si="65"/>
        <v>NA</v>
      </c>
      <c r="AI118" s="29" t="s">
        <v>180</v>
      </c>
      <c r="AJ118" s="25" t="s">
        <v>6</v>
      </c>
      <c r="AK118" s="25" t="s">
        <v>6</v>
      </c>
      <c r="AL118" s="25" t="s">
        <v>6</v>
      </c>
      <c r="AM118" s="25" t="s">
        <v>6</v>
      </c>
      <c r="AN118" s="25" t="s">
        <v>6</v>
      </c>
    </row>
    <row r="119" spans="1:40" x14ac:dyDescent="0.25">
      <c r="A119" s="25" t="s">
        <v>42</v>
      </c>
      <c r="B119" s="25">
        <v>2019</v>
      </c>
      <c r="C119" s="25" t="s">
        <v>46</v>
      </c>
      <c r="D119" s="25" t="s">
        <v>700</v>
      </c>
      <c r="E119" s="25" t="s">
        <v>39</v>
      </c>
      <c r="F119" s="25" t="s">
        <v>63</v>
      </c>
      <c r="G119" s="25" t="s">
        <v>64</v>
      </c>
      <c r="H119" s="25" t="s">
        <v>64</v>
      </c>
      <c r="I119" s="25" t="s">
        <v>39</v>
      </c>
      <c r="J119" s="25" t="s">
        <v>63</v>
      </c>
      <c r="K119" s="25" t="s">
        <v>64</v>
      </c>
      <c r="L119" s="25" t="s">
        <v>64</v>
      </c>
      <c r="M119" s="25" t="s">
        <v>43</v>
      </c>
      <c r="N119" s="26" t="str">
        <f t="shared" si="51"/>
        <v>elegansXelegans</v>
      </c>
      <c r="O119" s="26" t="str">
        <f t="shared" si="64"/>
        <v>elegansXelegans</v>
      </c>
      <c r="P119" s="27">
        <v>43690</v>
      </c>
      <c r="Q119" s="28">
        <v>3.6</v>
      </c>
      <c r="R119" s="25">
        <v>3.5</v>
      </c>
      <c r="S119" s="25" t="str">
        <f t="shared" si="44"/>
        <v>3.5X3.6</v>
      </c>
      <c r="T119" s="25" t="str">
        <f t="shared" si="52"/>
        <v>Conspecifics-elegansXelegans-LaxeXLaxe</v>
      </c>
      <c r="U119" s="25">
        <v>1</v>
      </c>
      <c r="V119" s="25">
        <v>0</v>
      </c>
      <c r="W119" s="25">
        <v>0</v>
      </c>
      <c r="X119" s="25">
        <v>0</v>
      </c>
      <c r="Y119" s="29" t="s">
        <v>6</v>
      </c>
      <c r="Z119" s="25" t="str">
        <f t="shared" si="56"/>
        <v>N</v>
      </c>
      <c r="AA119" s="25" t="str">
        <f t="shared" ref="AA119:AH119" si="66">IF($Z119="N","NA","")</f>
        <v>NA</v>
      </c>
      <c r="AB119" s="25" t="str">
        <f t="shared" si="66"/>
        <v>NA</v>
      </c>
      <c r="AC119" s="25" t="str">
        <f t="shared" si="66"/>
        <v>NA</v>
      </c>
      <c r="AD119" s="25" t="str">
        <f t="shared" si="66"/>
        <v>NA</v>
      </c>
      <c r="AE119" s="25" t="str">
        <f t="shared" si="66"/>
        <v>NA</v>
      </c>
      <c r="AF119" s="25" t="str">
        <f t="shared" si="66"/>
        <v>NA</v>
      </c>
      <c r="AG119" s="25" t="str">
        <f t="shared" si="66"/>
        <v>NA</v>
      </c>
      <c r="AH119" s="25" t="str">
        <f t="shared" si="66"/>
        <v>NA</v>
      </c>
      <c r="AI119" s="29" t="s">
        <v>180</v>
      </c>
      <c r="AJ119" s="25" t="s">
        <v>6</v>
      </c>
      <c r="AK119" s="25" t="s">
        <v>6</v>
      </c>
      <c r="AL119" s="25" t="s">
        <v>6</v>
      </c>
      <c r="AM119" s="25" t="s">
        <v>6</v>
      </c>
      <c r="AN119" s="25" t="s">
        <v>6</v>
      </c>
    </row>
    <row r="120" spans="1:40" x14ac:dyDescent="0.25">
      <c r="A120" s="25" t="s">
        <v>42</v>
      </c>
      <c r="B120" s="25">
        <v>2019</v>
      </c>
      <c r="C120" s="25" t="s">
        <v>46</v>
      </c>
      <c r="D120" s="25" t="s">
        <v>699</v>
      </c>
      <c r="E120" s="25" t="s">
        <v>39</v>
      </c>
      <c r="F120" s="25" t="s">
        <v>63</v>
      </c>
      <c r="G120" s="25" t="s">
        <v>64</v>
      </c>
      <c r="H120" s="25" t="s">
        <v>707</v>
      </c>
      <c r="I120" s="25" t="s">
        <v>178</v>
      </c>
      <c r="J120" s="25" t="s">
        <v>179</v>
      </c>
      <c r="K120" s="25" t="s">
        <v>686</v>
      </c>
      <c r="L120" s="25" t="s">
        <v>686</v>
      </c>
      <c r="M120" s="25" t="s">
        <v>41</v>
      </c>
      <c r="N120" s="26" t="str">
        <f t="shared" si="51"/>
        <v>elegansXhybrid</v>
      </c>
      <c r="O120" s="26" t="str">
        <f t="shared" si="64"/>
        <v>elegansXhybrid</v>
      </c>
      <c r="P120" s="27">
        <v>43690</v>
      </c>
      <c r="Q120" s="28" t="s">
        <v>77</v>
      </c>
      <c r="R120" s="25">
        <v>3.9</v>
      </c>
      <c r="S120" s="25" t="str">
        <f t="shared" si="44"/>
        <v>3.9XA.4</v>
      </c>
      <c r="T120" s="25" t="str">
        <f t="shared" si="52"/>
        <v>Postzygotics-elegansXhybrid-SymEleX(H:LaxeXMontalvo)</v>
      </c>
      <c r="U120" s="25">
        <v>1</v>
      </c>
      <c r="V120" s="25">
        <v>1</v>
      </c>
      <c r="W120" s="25">
        <v>1</v>
      </c>
      <c r="X120" s="25">
        <v>1</v>
      </c>
      <c r="Y120" s="29" t="s">
        <v>6</v>
      </c>
      <c r="Z120" s="25" t="str">
        <f t="shared" si="56"/>
        <v>Y</v>
      </c>
      <c r="AA120" s="25">
        <v>3</v>
      </c>
      <c r="AB120" s="25">
        <v>3</v>
      </c>
      <c r="AC120" s="30">
        <v>5</v>
      </c>
      <c r="AD120" s="25" t="s">
        <v>6</v>
      </c>
      <c r="AE120" s="30">
        <v>192</v>
      </c>
      <c r="AF120" s="25" t="s">
        <v>6</v>
      </c>
      <c r="AG120" s="30">
        <v>129</v>
      </c>
      <c r="AH120" s="25" t="s">
        <v>6</v>
      </c>
      <c r="AI120" s="29" t="s">
        <v>180</v>
      </c>
      <c r="AJ120" s="25">
        <f t="shared" ref="AJ120:AK177" si="67">AC120+AE120+AG120</f>
        <v>326</v>
      </c>
      <c r="AK120" s="25" t="s">
        <v>6</v>
      </c>
      <c r="AL120" s="25">
        <f t="shared" ref="AL120:AL122" si="68">AJ120</f>
        <v>326</v>
      </c>
      <c r="AM120" s="25">
        <f t="shared" ref="AM120:AM178" si="69">AL120/AA120</f>
        <v>108.66666666666667</v>
      </c>
      <c r="AN120" s="25" t="s">
        <v>6</v>
      </c>
    </row>
    <row r="121" spans="1:40" x14ac:dyDescent="0.25">
      <c r="A121" s="25" t="s">
        <v>42</v>
      </c>
      <c r="B121" s="25">
        <v>2019</v>
      </c>
      <c r="C121" s="25" t="s">
        <v>46</v>
      </c>
      <c r="D121" s="25" t="s">
        <v>699</v>
      </c>
      <c r="E121" s="25" t="s">
        <v>39</v>
      </c>
      <c r="F121" s="25" t="s">
        <v>63</v>
      </c>
      <c r="G121" s="25" t="s">
        <v>64</v>
      </c>
      <c r="H121" s="25" t="s">
        <v>707</v>
      </c>
      <c r="I121" s="25" t="s">
        <v>178</v>
      </c>
      <c r="J121" s="25" t="s">
        <v>179</v>
      </c>
      <c r="K121" s="25" t="s">
        <v>686</v>
      </c>
      <c r="L121" s="25" t="s">
        <v>686</v>
      </c>
      <c r="M121" s="25" t="s">
        <v>41</v>
      </c>
      <c r="N121" s="26" t="str">
        <f t="shared" si="51"/>
        <v>elegansXhybrid</v>
      </c>
      <c r="O121" s="26" t="str">
        <f t="shared" si="64"/>
        <v>elegansXhybrid</v>
      </c>
      <c r="P121" s="27">
        <v>43690</v>
      </c>
      <c r="Q121" s="28" t="s">
        <v>85</v>
      </c>
      <c r="R121" s="25">
        <v>3.4</v>
      </c>
      <c r="S121" s="25" t="str">
        <f t="shared" si="44"/>
        <v>3.4XA.9</v>
      </c>
      <c r="T121" s="25" t="str">
        <f t="shared" si="52"/>
        <v>Postzygotics-elegansXhybrid-SymEleX(H:LaxeXMontalvo)</v>
      </c>
      <c r="U121" s="25">
        <v>1</v>
      </c>
      <c r="V121" s="25">
        <v>1</v>
      </c>
      <c r="W121" s="25">
        <v>1</v>
      </c>
      <c r="X121" s="25">
        <v>1</v>
      </c>
      <c r="Y121" s="29" t="s">
        <v>6</v>
      </c>
      <c r="Z121" s="25" t="str">
        <f t="shared" si="56"/>
        <v>Y</v>
      </c>
      <c r="AA121" s="25">
        <v>3</v>
      </c>
      <c r="AB121" s="25">
        <v>2</v>
      </c>
      <c r="AC121" s="30">
        <v>259</v>
      </c>
      <c r="AD121" s="25" t="s">
        <v>6</v>
      </c>
      <c r="AE121" s="30">
        <v>0</v>
      </c>
      <c r="AF121" s="25" t="s">
        <v>6</v>
      </c>
      <c r="AG121" s="30">
        <v>474</v>
      </c>
      <c r="AH121" s="25" t="s">
        <v>6</v>
      </c>
      <c r="AI121" s="29" t="s">
        <v>180</v>
      </c>
      <c r="AJ121" s="25">
        <f t="shared" si="67"/>
        <v>733</v>
      </c>
      <c r="AK121" s="25" t="s">
        <v>6</v>
      </c>
      <c r="AL121" s="25">
        <f t="shared" si="68"/>
        <v>733</v>
      </c>
      <c r="AM121" s="25">
        <f t="shared" si="69"/>
        <v>244.33333333333334</v>
      </c>
      <c r="AN121" s="25" t="s">
        <v>6</v>
      </c>
    </row>
    <row r="122" spans="1:40" x14ac:dyDescent="0.25">
      <c r="A122" s="25" t="s">
        <v>42</v>
      </c>
      <c r="B122" s="25">
        <v>2019</v>
      </c>
      <c r="C122" s="25" t="s">
        <v>46</v>
      </c>
      <c r="D122" s="25" t="s">
        <v>699</v>
      </c>
      <c r="E122" s="25" t="s">
        <v>39</v>
      </c>
      <c r="F122" s="25" t="s">
        <v>63</v>
      </c>
      <c r="G122" s="25" t="s">
        <v>64</v>
      </c>
      <c r="H122" s="25" t="s">
        <v>707</v>
      </c>
      <c r="I122" s="25" t="s">
        <v>178</v>
      </c>
      <c r="J122" s="25" t="s">
        <v>179</v>
      </c>
      <c r="K122" s="25" t="s">
        <v>686</v>
      </c>
      <c r="L122" s="25" t="s">
        <v>686</v>
      </c>
      <c r="M122" s="25" t="s">
        <v>41</v>
      </c>
      <c r="N122" s="26" t="str">
        <f t="shared" si="51"/>
        <v>elegansXhybrid</v>
      </c>
      <c r="O122" s="26" t="str">
        <f t="shared" si="64"/>
        <v>elegansXhybrid</v>
      </c>
      <c r="P122" s="27">
        <v>43690</v>
      </c>
      <c r="Q122" s="28" t="s">
        <v>182</v>
      </c>
      <c r="R122" s="25">
        <v>4.3</v>
      </c>
      <c r="S122" s="25" t="str">
        <f t="shared" si="44"/>
        <v>4.3XC.7</v>
      </c>
      <c r="T122" s="25" t="str">
        <f t="shared" si="52"/>
        <v>Postzygotics-elegansXhybrid-SymEleX(H:LaxeXMontalvo)</v>
      </c>
      <c r="U122" s="25">
        <v>1</v>
      </c>
      <c r="V122" s="25">
        <v>1</v>
      </c>
      <c r="W122" s="25">
        <v>1</v>
      </c>
      <c r="X122" s="25">
        <v>1</v>
      </c>
      <c r="Y122" s="29" t="s">
        <v>6</v>
      </c>
      <c r="Z122" s="25" t="str">
        <f t="shared" si="56"/>
        <v>Y</v>
      </c>
      <c r="AA122" s="25">
        <v>2</v>
      </c>
      <c r="AB122" s="25">
        <v>2</v>
      </c>
      <c r="AC122" s="30">
        <v>178</v>
      </c>
      <c r="AD122" s="25" t="s">
        <v>6</v>
      </c>
      <c r="AE122" s="30">
        <v>94</v>
      </c>
      <c r="AF122" s="25" t="s">
        <v>6</v>
      </c>
      <c r="AG122" s="25" t="s">
        <v>6</v>
      </c>
      <c r="AH122" s="25" t="s">
        <v>6</v>
      </c>
      <c r="AI122" s="29" t="s">
        <v>180</v>
      </c>
      <c r="AJ122" s="25">
        <f>AC122+AE122</f>
        <v>272</v>
      </c>
      <c r="AK122" s="25" t="s">
        <v>6</v>
      </c>
      <c r="AL122" s="25">
        <f t="shared" si="68"/>
        <v>272</v>
      </c>
      <c r="AM122" s="25">
        <f t="shared" si="69"/>
        <v>136</v>
      </c>
      <c r="AN122" s="25" t="s">
        <v>6</v>
      </c>
    </row>
    <row r="123" spans="1:40" x14ac:dyDescent="0.25">
      <c r="A123" s="25" t="s">
        <v>42</v>
      </c>
      <c r="B123" s="25">
        <v>2019</v>
      </c>
      <c r="C123" s="25" t="s">
        <v>46</v>
      </c>
      <c r="D123" s="25" t="s">
        <v>699</v>
      </c>
      <c r="E123" s="25" t="s">
        <v>178</v>
      </c>
      <c r="F123" s="25" t="s">
        <v>179</v>
      </c>
      <c r="G123" s="25" t="s">
        <v>686</v>
      </c>
      <c r="H123" s="25" t="s">
        <v>686</v>
      </c>
      <c r="I123" s="25" t="s">
        <v>178</v>
      </c>
      <c r="J123" s="25" t="s">
        <v>179</v>
      </c>
      <c r="K123" s="25" t="s">
        <v>686</v>
      </c>
      <c r="L123" s="25" t="s">
        <v>686</v>
      </c>
      <c r="M123" s="25" t="s">
        <v>41</v>
      </c>
      <c r="N123" s="26" t="str">
        <f t="shared" si="51"/>
        <v>hybridXhybrid</v>
      </c>
      <c r="O123" s="26" t="str">
        <f t="shared" si="64"/>
        <v>hybridXhybrid</v>
      </c>
      <c r="P123" s="27">
        <v>43690</v>
      </c>
      <c r="Q123" s="28" t="s">
        <v>142</v>
      </c>
      <c r="R123" s="25" t="s">
        <v>85</v>
      </c>
      <c r="S123" s="25" t="str">
        <f t="shared" si="44"/>
        <v>A.9XC.9</v>
      </c>
      <c r="T123" s="25" t="str">
        <f t="shared" si="52"/>
        <v>Postzygotics-hybridXhybrid-(H:LaxeXMontalvo)X(H:LaxeXMontalvo)</v>
      </c>
      <c r="U123" s="25">
        <v>1</v>
      </c>
      <c r="V123" s="25">
        <v>0</v>
      </c>
      <c r="W123" s="25">
        <v>0</v>
      </c>
      <c r="X123" s="25">
        <v>0</v>
      </c>
      <c r="Y123" s="29" t="s">
        <v>6</v>
      </c>
      <c r="Z123" s="25" t="str">
        <f t="shared" si="56"/>
        <v>N</v>
      </c>
      <c r="AA123" s="25" t="str">
        <f t="shared" ref="AA123:AH123" si="70">IF($Z123="N","NA","")</f>
        <v>NA</v>
      </c>
      <c r="AB123" s="25" t="str">
        <f t="shared" si="70"/>
        <v>NA</v>
      </c>
      <c r="AC123" s="25" t="str">
        <f t="shared" si="70"/>
        <v>NA</v>
      </c>
      <c r="AD123" s="25" t="str">
        <f t="shared" si="70"/>
        <v>NA</v>
      </c>
      <c r="AE123" s="25" t="str">
        <f t="shared" si="70"/>
        <v>NA</v>
      </c>
      <c r="AF123" s="25" t="str">
        <f t="shared" si="70"/>
        <v>NA</v>
      </c>
      <c r="AG123" s="25" t="str">
        <f t="shared" si="70"/>
        <v>NA</v>
      </c>
      <c r="AH123" s="25" t="str">
        <f t="shared" si="70"/>
        <v>NA</v>
      </c>
      <c r="AI123" s="29" t="s">
        <v>180</v>
      </c>
      <c r="AJ123" s="25" t="s">
        <v>6</v>
      </c>
      <c r="AK123" s="25" t="s">
        <v>6</v>
      </c>
      <c r="AL123" s="25" t="s">
        <v>6</v>
      </c>
      <c r="AM123" s="25" t="s">
        <v>6</v>
      </c>
      <c r="AN123" s="25" t="s">
        <v>6</v>
      </c>
    </row>
    <row r="124" spans="1:40" x14ac:dyDescent="0.25">
      <c r="A124" s="25" t="s">
        <v>42</v>
      </c>
      <c r="B124" s="25">
        <v>2019</v>
      </c>
      <c r="C124" s="25" t="s">
        <v>46</v>
      </c>
      <c r="D124" s="25" t="s">
        <v>699</v>
      </c>
      <c r="E124" s="25" t="s">
        <v>178</v>
      </c>
      <c r="F124" s="25" t="s">
        <v>179</v>
      </c>
      <c r="G124" s="25" t="s">
        <v>686</v>
      </c>
      <c r="H124" s="25" t="s">
        <v>686</v>
      </c>
      <c r="I124" s="25" t="s">
        <v>178</v>
      </c>
      <c r="J124" s="25" t="s">
        <v>179</v>
      </c>
      <c r="K124" s="25" t="s">
        <v>686</v>
      </c>
      <c r="L124" s="25" t="s">
        <v>686</v>
      </c>
      <c r="M124" s="25" t="s">
        <v>41</v>
      </c>
      <c r="N124" s="26" t="str">
        <f t="shared" si="51"/>
        <v>hybridXhybrid</v>
      </c>
      <c r="O124" s="26" t="str">
        <f t="shared" si="64"/>
        <v>hybridXhybrid</v>
      </c>
      <c r="P124" s="27">
        <v>43690</v>
      </c>
      <c r="Q124" s="28" t="s">
        <v>142</v>
      </c>
      <c r="R124" s="25" t="s">
        <v>74</v>
      </c>
      <c r="S124" s="25" t="str">
        <f t="shared" si="44"/>
        <v>B.6XC.9</v>
      </c>
      <c r="T124" s="25" t="str">
        <f t="shared" si="52"/>
        <v>Postzygotics-hybridXhybrid-(H:LaxeXMontalvo)X(H:LaxeXMontalvo)</v>
      </c>
      <c r="U124" s="25">
        <v>1</v>
      </c>
      <c r="V124" s="25">
        <v>1</v>
      </c>
      <c r="W124" s="25">
        <v>1</v>
      </c>
      <c r="X124" s="25">
        <v>1</v>
      </c>
      <c r="Y124" s="29" t="s">
        <v>6</v>
      </c>
      <c r="Z124" s="25" t="str">
        <f t="shared" si="56"/>
        <v>Y</v>
      </c>
      <c r="AA124" s="25">
        <v>3</v>
      </c>
      <c r="AB124" s="25">
        <v>3</v>
      </c>
      <c r="AC124" s="30">
        <v>399</v>
      </c>
      <c r="AD124" s="25" t="s">
        <v>6</v>
      </c>
      <c r="AE124" s="30">
        <v>1</v>
      </c>
      <c r="AF124" s="25" t="s">
        <v>6</v>
      </c>
      <c r="AG124" s="30">
        <v>87</v>
      </c>
      <c r="AH124" s="25" t="s">
        <v>6</v>
      </c>
      <c r="AI124" s="29" t="s">
        <v>180</v>
      </c>
      <c r="AJ124" s="25">
        <f t="shared" si="67"/>
        <v>487</v>
      </c>
      <c r="AK124" s="25" t="s">
        <v>6</v>
      </c>
      <c r="AL124" s="25">
        <f>AJ124</f>
        <v>487</v>
      </c>
      <c r="AM124" s="25">
        <f t="shared" si="69"/>
        <v>162.33333333333334</v>
      </c>
      <c r="AN124" s="25" t="s">
        <v>6</v>
      </c>
    </row>
    <row r="125" spans="1:40" x14ac:dyDescent="0.25">
      <c r="A125" s="25" t="s">
        <v>42</v>
      </c>
      <c r="B125" s="25">
        <v>2019</v>
      </c>
      <c r="C125" s="25" t="s">
        <v>46</v>
      </c>
      <c r="D125" s="25" t="s">
        <v>700</v>
      </c>
      <c r="E125" s="25" t="s">
        <v>60</v>
      </c>
      <c r="F125" s="25" t="s">
        <v>40</v>
      </c>
      <c r="G125" s="25" t="s">
        <v>62</v>
      </c>
      <c r="H125" s="25" t="s">
        <v>62</v>
      </c>
      <c r="I125" s="25" t="s">
        <v>60</v>
      </c>
      <c r="J125" s="25" t="s">
        <v>40</v>
      </c>
      <c r="K125" s="25" t="s">
        <v>62</v>
      </c>
      <c r="L125" s="25" t="s">
        <v>62</v>
      </c>
      <c r="M125" s="25" t="s">
        <v>41</v>
      </c>
      <c r="N125" s="26" t="str">
        <f t="shared" si="51"/>
        <v>graellsiiXgraellsii</v>
      </c>
      <c r="O125" s="26" t="str">
        <f t="shared" si="64"/>
        <v>graellsiiXgraellsii</v>
      </c>
      <c r="P125" s="27">
        <v>43691</v>
      </c>
      <c r="Q125" s="28">
        <v>1.2</v>
      </c>
      <c r="R125" s="25">
        <v>2.4</v>
      </c>
      <c r="S125" s="25" t="str">
        <f t="shared" si="44"/>
        <v>2.4X1.2</v>
      </c>
      <c r="T125" s="25" t="str">
        <f t="shared" si="52"/>
        <v>Conspecifics-graellsiiXgraellsii-MontalvoXMontalvo</v>
      </c>
      <c r="U125" s="25">
        <v>1</v>
      </c>
      <c r="V125" s="25">
        <v>1</v>
      </c>
      <c r="W125" s="25">
        <v>1</v>
      </c>
      <c r="X125" s="25">
        <v>1</v>
      </c>
      <c r="Y125" s="29" t="s">
        <v>6</v>
      </c>
      <c r="Z125" s="25" t="str">
        <f t="shared" si="56"/>
        <v>Y</v>
      </c>
      <c r="AA125" s="25">
        <v>0</v>
      </c>
      <c r="AB125" s="25" t="str">
        <f t="shared" ref="AB125:AH125" si="71">IF($AA125=0,"NA","")</f>
        <v>NA</v>
      </c>
      <c r="AC125" s="25" t="str">
        <f t="shared" si="71"/>
        <v>NA</v>
      </c>
      <c r="AD125" s="25" t="str">
        <f t="shared" si="71"/>
        <v>NA</v>
      </c>
      <c r="AE125" s="25" t="str">
        <f t="shared" si="71"/>
        <v>NA</v>
      </c>
      <c r="AF125" s="25" t="str">
        <f t="shared" si="71"/>
        <v>NA</v>
      </c>
      <c r="AG125" s="25" t="str">
        <f t="shared" si="71"/>
        <v>NA</v>
      </c>
      <c r="AH125" s="25" t="str">
        <f t="shared" si="71"/>
        <v>NA</v>
      </c>
      <c r="AI125" s="29" t="s">
        <v>180</v>
      </c>
      <c r="AJ125" s="25" t="s">
        <v>6</v>
      </c>
      <c r="AK125" s="25" t="s">
        <v>6</v>
      </c>
      <c r="AL125" s="25" t="s">
        <v>6</v>
      </c>
      <c r="AM125" s="25" t="s">
        <v>6</v>
      </c>
      <c r="AN125" s="25" t="s">
        <v>6</v>
      </c>
    </row>
    <row r="126" spans="1:40" x14ac:dyDescent="0.25">
      <c r="A126" s="25" t="s">
        <v>42</v>
      </c>
      <c r="B126" s="25">
        <v>2019</v>
      </c>
      <c r="C126" s="25" t="s">
        <v>46</v>
      </c>
      <c r="D126" s="25" t="s">
        <v>700</v>
      </c>
      <c r="E126" s="25" t="s">
        <v>39</v>
      </c>
      <c r="F126" s="25" t="s">
        <v>63</v>
      </c>
      <c r="G126" s="25" t="s">
        <v>64</v>
      </c>
      <c r="H126" s="25" t="s">
        <v>64</v>
      </c>
      <c r="I126" s="25" t="s">
        <v>39</v>
      </c>
      <c r="J126" s="25" t="s">
        <v>63</v>
      </c>
      <c r="K126" s="25" t="s">
        <v>64</v>
      </c>
      <c r="L126" s="25" t="s">
        <v>64</v>
      </c>
      <c r="M126" s="25" t="s">
        <v>43</v>
      </c>
      <c r="N126" s="26" t="str">
        <f t="shared" si="51"/>
        <v>elegansXelegans</v>
      </c>
      <c r="O126" s="26" t="str">
        <f t="shared" si="64"/>
        <v>elegansXelegans</v>
      </c>
      <c r="P126" s="27">
        <v>43691</v>
      </c>
      <c r="Q126" s="28">
        <v>3.6</v>
      </c>
      <c r="R126" s="25">
        <v>3.4</v>
      </c>
      <c r="S126" s="25" t="str">
        <f t="shared" si="44"/>
        <v>3.4X3.6</v>
      </c>
      <c r="T126" s="25" t="str">
        <f t="shared" si="52"/>
        <v>Conspecifics-elegansXelegans-LaxeXLaxe</v>
      </c>
      <c r="U126" s="25">
        <v>1</v>
      </c>
      <c r="V126" s="25">
        <v>1</v>
      </c>
      <c r="W126" s="25">
        <v>1</v>
      </c>
      <c r="X126" s="25">
        <v>1</v>
      </c>
      <c r="Y126" s="29" t="s">
        <v>6</v>
      </c>
      <c r="Z126" s="25" t="str">
        <f t="shared" si="56"/>
        <v>Y</v>
      </c>
      <c r="AA126" s="25">
        <v>3</v>
      </c>
      <c r="AB126" s="25">
        <v>3</v>
      </c>
      <c r="AC126" s="30">
        <v>185</v>
      </c>
      <c r="AD126" s="25" t="s">
        <v>6</v>
      </c>
      <c r="AE126" s="30">
        <v>46</v>
      </c>
      <c r="AF126" s="25" t="s">
        <v>6</v>
      </c>
      <c r="AG126" s="30">
        <v>210</v>
      </c>
      <c r="AH126" s="25" t="s">
        <v>6</v>
      </c>
      <c r="AI126" s="29" t="s">
        <v>180</v>
      </c>
      <c r="AJ126" s="25">
        <f t="shared" si="67"/>
        <v>441</v>
      </c>
      <c r="AK126" s="25" t="s">
        <v>6</v>
      </c>
      <c r="AL126" s="25">
        <f>AJ126</f>
        <v>441</v>
      </c>
      <c r="AM126" s="25">
        <f t="shared" si="69"/>
        <v>147</v>
      </c>
      <c r="AN126" s="25" t="s">
        <v>6</v>
      </c>
    </row>
    <row r="127" spans="1:40" x14ac:dyDescent="0.25">
      <c r="A127" s="25" t="s">
        <v>42</v>
      </c>
      <c r="B127" s="25">
        <v>2019</v>
      </c>
      <c r="C127" s="25" t="s">
        <v>46</v>
      </c>
      <c r="D127" s="25" t="s">
        <v>700</v>
      </c>
      <c r="E127" s="25" t="s">
        <v>39</v>
      </c>
      <c r="F127" s="25" t="s">
        <v>63</v>
      </c>
      <c r="G127" s="25" t="s">
        <v>64</v>
      </c>
      <c r="H127" s="25" t="s">
        <v>64</v>
      </c>
      <c r="I127" s="25" t="s">
        <v>39</v>
      </c>
      <c r="J127" s="25" t="s">
        <v>63</v>
      </c>
      <c r="K127" s="25" t="s">
        <v>64</v>
      </c>
      <c r="L127" s="25" t="s">
        <v>64</v>
      </c>
      <c r="M127" s="25" t="s">
        <v>43</v>
      </c>
      <c r="N127" s="26" t="str">
        <f t="shared" si="51"/>
        <v>elegansXelegans</v>
      </c>
      <c r="O127" s="26" t="str">
        <f t="shared" si="64"/>
        <v>elegansXelegans</v>
      </c>
      <c r="P127" s="27">
        <v>43691</v>
      </c>
      <c r="Q127" s="28">
        <v>4.2</v>
      </c>
      <c r="R127" s="25">
        <v>3.5</v>
      </c>
      <c r="S127" s="25" t="str">
        <f t="shared" si="44"/>
        <v>3.5X4.2</v>
      </c>
      <c r="T127" s="25" t="str">
        <f t="shared" si="52"/>
        <v>Conspecifics-elegansXelegans-LaxeXLaxe</v>
      </c>
      <c r="U127" s="25">
        <v>1</v>
      </c>
      <c r="V127" s="25">
        <v>1</v>
      </c>
      <c r="W127" s="25">
        <v>0</v>
      </c>
      <c r="X127" s="25">
        <v>0</v>
      </c>
      <c r="Y127" s="29" t="s">
        <v>6</v>
      </c>
      <c r="Z127" s="25" t="str">
        <f t="shared" si="56"/>
        <v>N</v>
      </c>
      <c r="AA127" s="25" t="str">
        <f t="shared" ref="AA127:AH127" si="72">IF($Z127="N","NA","")</f>
        <v>NA</v>
      </c>
      <c r="AB127" s="25" t="str">
        <f t="shared" si="72"/>
        <v>NA</v>
      </c>
      <c r="AC127" s="25" t="str">
        <f t="shared" si="72"/>
        <v>NA</v>
      </c>
      <c r="AD127" s="25" t="str">
        <f t="shared" si="72"/>
        <v>NA</v>
      </c>
      <c r="AE127" s="25" t="str">
        <f t="shared" si="72"/>
        <v>NA</v>
      </c>
      <c r="AF127" s="25" t="str">
        <f t="shared" si="72"/>
        <v>NA</v>
      </c>
      <c r="AG127" s="25" t="str">
        <f t="shared" si="72"/>
        <v>NA</v>
      </c>
      <c r="AH127" s="25" t="str">
        <f t="shared" si="72"/>
        <v>NA</v>
      </c>
      <c r="AI127" s="29" t="s">
        <v>180</v>
      </c>
      <c r="AJ127" s="25" t="s">
        <v>6</v>
      </c>
      <c r="AK127" s="25" t="s">
        <v>6</v>
      </c>
      <c r="AL127" s="25" t="s">
        <v>6</v>
      </c>
      <c r="AM127" s="25" t="s">
        <v>6</v>
      </c>
      <c r="AN127" s="25" t="s">
        <v>6</v>
      </c>
    </row>
    <row r="128" spans="1:40" x14ac:dyDescent="0.25">
      <c r="A128" s="25" t="s">
        <v>42</v>
      </c>
      <c r="B128" s="25">
        <v>2019</v>
      </c>
      <c r="C128" s="25" t="s">
        <v>46</v>
      </c>
      <c r="D128" s="25" t="s">
        <v>700</v>
      </c>
      <c r="E128" s="25" t="s">
        <v>60</v>
      </c>
      <c r="F128" s="25" t="s">
        <v>40</v>
      </c>
      <c r="G128" s="25" t="s">
        <v>62</v>
      </c>
      <c r="H128" s="25" t="s">
        <v>62</v>
      </c>
      <c r="I128" s="25" t="s">
        <v>60</v>
      </c>
      <c r="J128" s="25" t="s">
        <v>40</v>
      </c>
      <c r="K128" s="25" t="s">
        <v>62</v>
      </c>
      <c r="L128" s="25" t="s">
        <v>62</v>
      </c>
      <c r="M128" s="25" t="s">
        <v>41</v>
      </c>
      <c r="N128" s="26" t="str">
        <f t="shared" si="51"/>
        <v>graellsiiXgraellsii</v>
      </c>
      <c r="O128" s="26" t="str">
        <f t="shared" si="64"/>
        <v>graellsiiXgraellsii</v>
      </c>
      <c r="P128" s="27">
        <v>43693</v>
      </c>
      <c r="Q128" s="28">
        <v>1.17</v>
      </c>
      <c r="R128" s="25">
        <v>1.18</v>
      </c>
      <c r="S128" s="25" t="str">
        <f t="shared" si="44"/>
        <v>1.18X1.17</v>
      </c>
      <c r="T128" s="25" t="str">
        <f t="shared" si="52"/>
        <v>Conspecifics-graellsiiXgraellsii-MontalvoXMontalvo</v>
      </c>
      <c r="U128" s="25">
        <v>1</v>
      </c>
      <c r="V128" s="25">
        <v>1</v>
      </c>
      <c r="W128" s="25">
        <v>1</v>
      </c>
      <c r="X128" s="25">
        <v>1</v>
      </c>
      <c r="Y128" s="29" t="s">
        <v>6</v>
      </c>
      <c r="Z128" s="25" t="str">
        <f t="shared" si="56"/>
        <v>Y</v>
      </c>
      <c r="AA128" s="25">
        <v>3</v>
      </c>
      <c r="AB128" s="25">
        <v>2</v>
      </c>
      <c r="AC128" s="30">
        <v>0</v>
      </c>
      <c r="AD128" s="25" t="s">
        <v>6</v>
      </c>
      <c r="AE128" s="30">
        <v>54</v>
      </c>
      <c r="AF128" s="25" t="s">
        <v>6</v>
      </c>
      <c r="AG128" s="30">
        <v>94</v>
      </c>
      <c r="AH128" s="25" t="s">
        <v>6</v>
      </c>
      <c r="AI128" s="29" t="s">
        <v>180</v>
      </c>
      <c r="AJ128" s="25">
        <f t="shared" si="67"/>
        <v>148</v>
      </c>
      <c r="AK128" s="25" t="s">
        <v>6</v>
      </c>
      <c r="AL128" s="25">
        <f t="shared" ref="AL128:AL130" si="73">AJ128</f>
        <v>148</v>
      </c>
      <c r="AM128" s="25">
        <f t="shared" si="69"/>
        <v>49.333333333333336</v>
      </c>
      <c r="AN128" s="25" t="s">
        <v>6</v>
      </c>
    </row>
    <row r="129" spans="1:40" x14ac:dyDescent="0.25">
      <c r="A129" s="25" t="s">
        <v>42</v>
      </c>
      <c r="B129" s="25">
        <v>2019</v>
      </c>
      <c r="C129" s="25" t="s">
        <v>46</v>
      </c>
      <c r="D129" s="25" t="s">
        <v>700</v>
      </c>
      <c r="E129" s="25" t="s">
        <v>39</v>
      </c>
      <c r="F129" s="25" t="s">
        <v>63</v>
      </c>
      <c r="G129" s="25" t="s">
        <v>64</v>
      </c>
      <c r="H129" s="25" t="s">
        <v>64</v>
      </c>
      <c r="I129" s="25" t="s">
        <v>39</v>
      </c>
      <c r="J129" s="25" t="s">
        <v>63</v>
      </c>
      <c r="K129" s="25" t="s">
        <v>64</v>
      </c>
      <c r="L129" s="25" t="s">
        <v>64</v>
      </c>
      <c r="M129" s="25" t="s">
        <v>41</v>
      </c>
      <c r="N129" s="26" t="str">
        <f t="shared" si="51"/>
        <v>elegansXelegans</v>
      </c>
      <c r="O129" s="26" t="str">
        <f t="shared" si="64"/>
        <v>elegansXelegans</v>
      </c>
      <c r="P129" s="27">
        <v>43695</v>
      </c>
      <c r="Q129" s="28" t="s">
        <v>183</v>
      </c>
      <c r="R129" s="25">
        <v>3.17</v>
      </c>
      <c r="S129" s="25" t="str">
        <f t="shared" si="44"/>
        <v>3.17X3.10</v>
      </c>
      <c r="T129" s="25" t="str">
        <f t="shared" si="52"/>
        <v>Conspecifics-elegansXelegans-LaxeXLaxe</v>
      </c>
      <c r="U129" s="25">
        <v>1</v>
      </c>
      <c r="V129" s="25">
        <v>1</v>
      </c>
      <c r="W129" s="25">
        <v>1</v>
      </c>
      <c r="X129" s="25">
        <v>1</v>
      </c>
      <c r="Y129" s="29" t="s">
        <v>6</v>
      </c>
      <c r="Z129" s="25" t="str">
        <f t="shared" si="56"/>
        <v>Y</v>
      </c>
      <c r="AA129" s="25">
        <v>3</v>
      </c>
      <c r="AB129" s="25">
        <v>2</v>
      </c>
      <c r="AC129" s="30">
        <v>183</v>
      </c>
      <c r="AD129" s="25" t="s">
        <v>6</v>
      </c>
      <c r="AE129" s="30">
        <v>2</v>
      </c>
      <c r="AF129" s="25" t="s">
        <v>6</v>
      </c>
      <c r="AG129" s="30">
        <v>0</v>
      </c>
      <c r="AH129" s="25" t="s">
        <v>6</v>
      </c>
      <c r="AI129" s="29" t="s">
        <v>180</v>
      </c>
      <c r="AJ129" s="25">
        <f t="shared" si="67"/>
        <v>185</v>
      </c>
      <c r="AK129" s="25" t="s">
        <v>6</v>
      </c>
      <c r="AL129" s="25">
        <f t="shared" si="73"/>
        <v>185</v>
      </c>
      <c r="AM129" s="25">
        <f t="shared" si="69"/>
        <v>61.666666666666664</v>
      </c>
      <c r="AN129" s="25" t="s">
        <v>6</v>
      </c>
    </row>
    <row r="130" spans="1:40" x14ac:dyDescent="0.25">
      <c r="A130" s="25" t="s">
        <v>42</v>
      </c>
      <c r="B130" s="25">
        <v>2019</v>
      </c>
      <c r="C130" s="25" t="s">
        <v>46</v>
      </c>
      <c r="D130" s="25" t="s">
        <v>700</v>
      </c>
      <c r="E130" s="25" t="s">
        <v>39</v>
      </c>
      <c r="F130" s="25" t="s">
        <v>63</v>
      </c>
      <c r="G130" s="25" t="s">
        <v>64</v>
      </c>
      <c r="H130" s="25" t="s">
        <v>64</v>
      </c>
      <c r="I130" s="25" t="s">
        <v>39</v>
      </c>
      <c r="J130" s="25" t="s">
        <v>63</v>
      </c>
      <c r="K130" s="25" t="s">
        <v>64</v>
      </c>
      <c r="L130" s="25" t="s">
        <v>64</v>
      </c>
      <c r="M130" s="25" t="s">
        <v>41</v>
      </c>
      <c r="N130" s="26" t="str">
        <f t="shared" ref="N130:N161" si="74">CONCATENATE(E130,"X",I130)</f>
        <v>elegansXelegans</v>
      </c>
      <c r="O130" s="26" t="str">
        <f t="shared" si="64"/>
        <v>elegansXelegans</v>
      </c>
      <c r="P130" s="27">
        <v>43695</v>
      </c>
      <c r="Q130" s="28" t="s">
        <v>184</v>
      </c>
      <c r="R130" s="25">
        <v>4.12</v>
      </c>
      <c r="S130" s="25" t="str">
        <f t="shared" si="44"/>
        <v>4.12X3.19</v>
      </c>
      <c r="T130" s="25" t="str">
        <f t="shared" ref="T130:T161" si="75">_xlfn.CONCAT(D130,"-",O130,"-",H130,"X",L130)</f>
        <v>Conspecifics-elegansXelegans-LaxeXLaxe</v>
      </c>
      <c r="U130" s="25">
        <v>1</v>
      </c>
      <c r="V130" s="25">
        <v>1</v>
      </c>
      <c r="W130" s="25">
        <v>1</v>
      </c>
      <c r="X130" s="25">
        <v>1</v>
      </c>
      <c r="Y130" s="29" t="s">
        <v>6</v>
      </c>
      <c r="Z130" s="25" t="str">
        <f t="shared" si="56"/>
        <v>Y</v>
      </c>
      <c r="AA130" s="25">
        <v>3</v>
      </c>
      <c r="AB130" s="25">
        <v>3</v>
      </c>
      <c r="AC130" s="30">
        <v>7</v>
      </c>
      <c r="AD130" s="25" t="s">
        <v>6</v>
      </c>
      <c r="AE130" s="30">
        <v>210</v>
      </c>
      <c r="AF130" s="25" t="s">
        <v>6</v>
      </c>
      <c r="AG130" s="30">
        <v>30</v>
      </c>
      <c r="AH130" s="25" t="s">
        <v>6</v>
      </c>
      <c r="AI130" s="29" t="s">
        <v>180</v>
      </c>
      <c r="AJ130" s="25">
        <f t="shared" si="67"/>
        <v>247</v>
      </c>
      <c r="AK130" s="25" t="s">
        <v>6</v>
      </c>
      <c r="AL130" s="25">
        <f t="shared" si="73"/>
        <v>247</v>
      </c>
      <c r="AM130" s="25">
        <f t="shared" si="69"/>
        <v>82.333333333333329</v>
      </c>
      <c r="AN130" s="25" t="s">
        <v>6</v>
      </c>
    </row>
    <row r="131" spans="1:40" x14ac:dyDescent="0.25">
      <c r="A131" s="25" t="s">
        <v>42</v>
      </c>
      <c r="B131" s="25">
        <v>2019</v>
      </c>
      <c r="C131" s="25" t="s">
        <v>46</v>
      </c>
      <c r="D131" s="25" t="s">
        <v>700</v>
      </c>
      <c r="E131" s="25" t="s">
        <v>39</v>
      </c>
      <c r="F131" s="25" t="s">
        <v>63</v>
      </c>
      <c r="G131" s="25" t="s">
        <v>64</v>
      </c>
      <c r="H131" s="25" t="s">
        <v>64</v>
      </c>
      <c r="I131" s="25" t="s">
        <v>39</v>
      </c>
      <c r="J131" s="25" t="s">
        <v>63</v>
      </c>
      <c r="K131" s="25" t="s">
        <v>64</v>
      </c>
      <c r="L131" s="25" t="s">
        <v>64</v>
      </c>
      <c r="M131" s="25" t="s">
        <v>43</v>
      </c>
      <c r="N131" s="26" t="str">
        <f t="shared" si="74"/>
        <v>elegansXelegans</v>
      </c>
      <c r="O131" s="26" t="str">
        <f t="shared" si="64"/>
        <v>elegansXelegans</v>
      </c>
      <c r="P131" s="27">
        <v>43695</v>
      </c>
      <c r="Q131" s="28">
        <v>4.5</v>
      </c>
      <c r="R131" s="25">
        <v>3.9</v>
      </c>
      <c r="S131" s="25" t="str">
        <f t="shared" ref="S131:S186" si="76">CONCATENATE(R131,"X",Q131)</f>
        <v>3.9X4.5</v>
      </c>
      <c r="T131" s="25" t="str">
        <f t="shared" si="75"/>
        <v>Conspecifics-elegansXelegans-LaxeXLaxe</v>
      </c>
      <c r="U131" s="25">
        <v>1</v>
      </c>
      <c r="V131" s="25">
        <v>1</v>
      </c>
      <c r="W131" s="25">
        <v>1</v>
      </c>
      <c r="X131" s="25">
        <v>1</v>
      </c>
      <c r="Y131" s="29" t="s">
        <v>6</v>
      </c>
      <c r="Z131" s="25" t="str">
        <f t="shared" si="56"/>
        <v>Y</v>
      </c>
      <c r="AA131" s="25">
        <v>0</v>
      </c>
      <c r="AB131" s="25" t="str">
        <f t="shared" ref="AB131:AH131" si="77">IF($AA131=0,"NA","")</f>
        <v>NA</v>
      </c>
      <c r="AC131" s="25" t="str">
        <f t="shared" si="77"/>
        <v>NA</v>
      </c>
      <c r="AD131" s="25" t="str">
        <f t="shared" si="77"/>
        <v>NA</v>
      </c>
      <c r="AE131" s="25" t="str">
        <f t="shared" si="77"/>
        <v>NA</v>
      </c>
      <c r="AF131" s="25" t="str">
        <f t="shared" si="77"/>
        <v>NA</v>
      </c>
      <c r="AG131" s="25" t="str">
        <f t="shared" si="77"/>
        <v>NA</v>
      </c>
      <c r="AH131" s="25" t="str">
        <f t="shared" si="77"/>
        <v>NA</v>
      </c>
      <c r="AI131" s="29" t="s">
        <v>180</v>
      </c>
      <c r="AJ131" s="25" t="s">
        <v>6</v>
      </c>
      <c r="AK131" s="25" t="s">
        <v>6</v>
      </c>
      <c r="AL131" s="25" t="s">
        <v>6</v>
      </c>
      <c r="AM131" s="25" t="s">
        <v>6</v>
      </c>
      <c r="AN131" s="25" t="s">
        <v>6</v>
      </c>
    </row>
    <row r="132" spans="1:40" x14ac:dyDescent="0.25">
      <c r="A132" s="25" t="s">
        <v>42</v>
      </c>
      <c r="B132" s="25">
        <v>2019</v>
      </c>
      <c r="C132" s="25" t="s">
        <v>46</v>
      </c>
      <c r="D132" s="25" t="s">
        <v>699</v>
      </c>
      <c r="E132" s="25" t="s">
        <v>39</v>
      </c>
      <c r="F132" s="25" t="s">
        <v>63</v>
      </c>
      <c r="G132" s="25" t="s">
        <v>64</v>
      </c>
      <c r="H132" s="25" t="s">
        <v>707</v>
      </c>
      <c r="I132" s="25" t="s">
        <v>178</v>
      </c>
      <c r="J132" s="25" t="s">
        <v>179</v>
      </c>
      <c r="K132" s="25" t="s">
        <v>686</v>
      </c>
      <c r="L132" s="25" t="s">
        <v>686</v>
      </c>
      <c r="M132" s="25" t="s">
        <v>41</v>
      </c>
      <c r="N132" s="26" t="str">
        <f t="shared" si="74"/>
        <v>elegansXhybrid</v>
      </c>
      <c r="O132" s="26" t="str">
        <f t="shared" si="64"/>
        <v>elegansXhybrid</v>
      </c>
      <c r="P132" s="27">
        <v>43695</v>
      </c>
      <c r="Q132" s="28" t="s">
        <v>185</v>
      </c>
      <c r="R132" s="25">
        <v>3.4</v>
      </c>
      <c r="S132" s="25" t="str">
        <f t="shared" si="76"/>
        <v>3.4XB.10</v>
      </c>
      <c r="T132" s="25" t="str">
        <f t="shared" si="75"/>
        <v>Postzygotics-elegansXhybrid-SymEleX(H:LaxeXMontalvo)</v>
      </c>
      <c r="U132" s="25">
        <v>1</v>
      </c>
      <c r="V132" s="25">
        <v>1</v>
      </c>
      <c r="W132" s="25">
        <v>1</v>
      </c>
      <c r="X132" s="25">
        <v>1</v>
      </c>
      <c r="Y132" s="29" t="s">
        <v>6</v>
      </c>
      <c r="Z132" s="25" t="str">
        <f t="shared" si="56"/>
        <v>Y</v>
      </c>
      <c r="AA132" s="25">
        <v>3</v>
      </c>
      <c r="AB132" s="25">
        <v>2</v>
      </c>
      <c r="AC132" s="30">
        <v>3</v>
      </c>
      <c r="AD132" s="25" t="s">
        <v>6</v>
      </c>
      <c r="AE132" s="30">
        <v>3</v>
      </c>
      <c r="AF132" s="25" t="s">
        <v>6</v>
      </c>
      <c r="AG132" s="30">
        <v>0</v>
      </c>
      <c r="AH132" s="25" t="s">
        <v>6</v>
      </c>
      <c r="AI132" s="29" t="s">
        <v>180</v>
      </c>
      <c r="AJ132" s="25">
        <f t="shared" si="67"/>
        <v>6</v>
      </c>
      <c r="AK132" s="25" t="s">
        <v>6</v>
      </c>
      <c r="AL132" s="25">
        <f t="shared" ref="AL132:AL135" si="78">AJ132</f>
        <v>6</v>
      </c>
      <c r="AM132" s="25">
        <f t="shared" si="69"/>
        <v>2</v>
      </c>
      <c r="AN132" s="25" t="s">
        <v>6</v>
      </c>
    </row>
    <row r="133" spans="1:40" x14ac:dyDescent="0.25">
      <c r="A133" s="25" t="s">
        <v>42</v>
      </c>
      <c r="B133" s="25">
        <v>2019</v>
      </c>
      <c r="C133" s="25" t="s">
        <v>46</v>
      </c>
      <c r="D133" s="25" t="s">
        <v>700</v>
      </c>
      <c r="E133" s="25" t="s">
        <v>60</v>
      </c>
      <c r="F133" s="25" t="s">
        <v>40</v>
      </c>
      <c r="G133" s="25" t="s">
        <v>62</v>
      </c>
      <c r="H133" s="25" t="s">
        <v>62</v>
      </c>
      <c r="I133" s="25" t="s">
        <v>60</v>
      </c>
      <c r="J133" s="25" t="s">
        <v>40</v>
      </c>
      <c r="K133" s="25" t="s">
        <v>62</v>
      </c>
      <c r="L133" s="25" t="s">
        <v>62</v>
      </c>
      <c r="M133" s="25" t="s">
        <v>41</v>
      </c>
      <c r="N133" s="26" t="str">
        <f t="shared" si="74"/>
        <v>graellsiiXgraellsii</v>
      </c>
      <c r="O133" s="26" t="str">
        <f t="shared" si="64"/>
        <v>graellsiiXgraellsii</v>
      </c>
      <c r="P133" s="27">
        <v>43696</v>
      </c>
      <c r="Q133" s="28" t="s">
        <v>186</v>
      </c>
      <c r="R133" s="25">
        <v>1.27</v>
      </c>
      <c r="S133" s="25" t="str">
        <f t="shared" si="76"/>
        <v>1.27X1.20</v>
      </c>
      <c r="T133" s="25" t="str">
        <f t="shared" si="75"/>
        <v>Conspecifics-graellsiiXgraellsii-MontalvoXMontalvo</v>
      </c>
      <c r="U133" s="25">
        <v>1</v>
      </c>
      <c r="V133" s="25">
        <v>1</v>
      </c>
      <c r="W133" s="25">
        <v>1</v>
      </c>
      <c r="X133" s="25">
        <v>1</v>
      </c>
      <c r="Y133" s="29" t="s">
        <v>6</v>
      </c>
      <c r="Z133" s="25" t="str">
        <f t="shared" si="56"/>
        <v>Y</v>
      </c>
      <c r="AA133" s="25">
        <v>3</v>
      </c>
      <c r="AB133" s="25">
        <v>3</v>
      </c>
      <c r="AC133" s="30">
        <v>437</v>
      </c>
      <c r="AD133" s="25" t="s">
        <v>6</v>
      </c>
      <c r="AE133" s="30">
        <v>35</v>
      </c>
      <c r="AF133" s="25" t="s">
        <v>6</v>
      </c>
      <c r="AG133" s="30">
        <v>69</v>
      </c>
      <c r="AH133" s="25" t="s">
        <v>6</v>
      </c>
      <c r="AI133" s="29" t="s">
        <v>180</v>
      </c>
      <c r="AJ133" s="25">
        <f t="shared" si="67"/>
        <v>541</v>
      </c>
      <c r="AK133" s="25" t="s">
        <v>6</v>
      </c>
      <c r="AL133" s="25">
        <f t="shared" si="78"/>
        <v>541</v>
      </c>
      <c r="AM133" s="25">
        <f t="shared" si="69"/>
        <v>180.33333333333334</v>
      </c>
      <c r="AN133" s="25" t="s">
        <v>6</v>
      </c>
    </row>
    <row r="134" spans="1:40" x14ac:dyDescent="0.25">
      <c r="A134" s="25" t="s">
        <v>42</v>
      </c>
      <c r="B134" s="25">
        <v>2019</v>
      </c>
      <c r="C134" s="25" t="s">
        <v>46</v>
      </c>
      <c r="D134" s="25" t="s">
        <v>701</v>
      </c>
      <c r="E134" s="25" t="s">
        <v>39</v>
      </c>
      <c r="F134" s="25" t="s">
        <v>63</v>
      </c>
      <c r="G134" s="25" t="s">
        <v>64</v>
      </c>
      <c r="H134" s="25" t="s">
        <v>64</v>
      </c>
      <c r="I134" s="25" t="s">
        <v>60</v>
      </c>
      <c r="J134" s="25" t="s">
        <v>40</v>
      </c>
      <c r="K134" s="25" t="s">
        <v>62</v>
      </c>
      <c r="L134" s="25" t="s">
        <v>62</v>
      </c>
      <c r="M134" s="25" t="s">
        <v>41</v>
      </c>
      <c r="N134" s="26" t="str">
        <f t="shared" si="74"/>
        <v>elegansXgraellsii</v>
      </c>
      <c r="O134" s="26" t="str">
        <f t="shared" si="64"/>
        <v>elegansXgraellsii</v>
      </c>
      <c r="P134" s="27">
        <v>43696</v>
      </c>
      <c r="Q134" s="28" t="s">
        <v>187</v>
      </c>
      <c r="R134" s="25">
        <v>3.16</v>
      </c>
      <c r="S134" s="25" t="str">
        <f t="shared" si="76"/>
        <v>3.16X2.5</v>
      </c>
      <c r="T134" s="25" t="str">
        <f t="shared" si="75"/>
        <v>Heterospecifics-elegansXgraellsii-LaxeXMontalvo</v>
      </c>
      <c r="U134" s="25">
        <v>1</v>
      </c>
      <c r="V134" s="25">
        <v>1</v>
      </c>
      <c r="W134" s="25">
        <v>1</v>
      </c>
      <c r="X134" s="25">
        <v>1</v>
      </c>
      <c r="Y134" s="29" t="s">
        <v>6</v>
      </c>
      <c r="Z134" s="25" t="str">
        <f t="shared" si="56"/>
        <v>Y</v>
      </c>
      <c r="AA134" s="25">
        <v>3</v>
      </c>
      <c r="AB134" s="25">
        <v>3</v>
      </c>
      <c r="AC134" s="30">
        <v>650</v>
      </c>
      <c r="AD134" s="25" t="s">
        <v>6</v>
      </c>
      <c r="AE134" s="30">
        <v>12</v>
      </c>
      <c r="AF134" s="25" t="s">
        <v>6</v>
      </c>
      <c r="AG134" s="30">
        <v>2</v>
      </c>
      <c r="AH134" s="25" t="s">
        <v>6</v>
      </c>
      <c r="AI134" s="29" t="s">
        <v>180</v>
      </c>
      <c r="AJ134" s="25">
        <f t="shared" si="67"/>
        <v>664</v>
      </c>
      <c r="AK134" s="25" t="s">
        <v>6</v>
      </c>
      <c r="AL134" s="25">
        <f t="shared" si="78"/>
        <v>664</v>
      </c>
      <c r="AM134" s="25">
        <f t="shared" si="69"/>
        <v>221.33333333333334</v>
      </c>
      <c r="AN134" s="25" t="s">
        <v>6</v>
      </c>
    </row>
    <row r="135" spans="1:40" x14ac:dyDescent="0.25">
      <c r="A135" s="25" t="s">
        <v>42</v>
      </c>
      <c r="B135" s="25">
        <v>2019</v>
      </c>
      <c r="C135" s="25" t="s">
        <v>46</v>
      </c>
      <c r="D135" s="25" t="s">
        <v>700</v>
      </c>
      <c r="E135" s="25" t="s">
        <v>39</v>
      </c>
      <c r="F135" s="25" t="s">
        <v>63</v>
      </c>
      <c r="G135" s="25" t="s">
        <v>64</v>
      </c>
      <c r="H135" s="25" t="s">
        <v>64</v>
      </c>
      <c r="I135" s="25" t="s">
        <v>39</v>
      </c>
      <c r="J135" s="25" t="s">
        <v>49</v>
      </c>
      <c r="K135" s="25" t="s">
        <v>64</v>
      </c>
      <c r="L135" s="25" t="s">
        <v>64</v>
      </c>
      <c r="M135" s="25" t="s">
        <v>41</v>
      </c>
      <c r="N135" s="26" t="str">
        <f t="shared" si="74"/>
        <v>elegansXelegans</v>
      </c>
      <c r="O135" s="26" t="str">
        <f t="shared" si="64"/>
        <v>elegansXelegans</v>
      </c>
      <c r="P135" s="27">
        <v>43696</v>
      </c>
      <c r="Q135" s="28" t="s">
        <v>188</v>
      </c>
      <c r="R135" s="25">
        <v>3.21</v>
      </c>
      <c r="S135" s="25" t="str">
        <f t="shared" si="76"/>
        <v>3.21X3.13</v>
      </c>
      <c r="T135" s="25" t="str">
        <f t="shared" si="75"/>
        <v>Conspecifics-elegansXelegans-LaxeXLaxe</v>
      </c>
      <c r="U135" s="25" t="s">
        <v>6</v>
      </c>
      <c r="V135" s="25" t="s">
        <v>6</v>
      </c>
      <c r="W135" s="25" t="s">
        <v>6</v>
      </c>
      <c r="X135" s="25" t="s">
        <v>6</v>
      </c>
      <c r="Y135" s="29" t="s">
        <v>101</v>
      </c>
      <c r="Z135" s="25" t="s">
        <v>47</v>
      </c>
      <c r="AA135" s="25">
        <v>3</v>
      </c>
      <c r="AB135" s="25">
        <v>2</v>
      </c>
      <c r="AC135" s="30">
        <v>235</v>
      </c>
      <c r="AD135" s="25" t="s">
        <v>6</v>
      </c>
      <c r="AE135" s="30">
        <v>142</v>
      </c>
      <c r="AF135" s="25" t="s">
        <v>6</v>
      </c>
      <c r="AG135" s="30">
        <v>0</v>
      </c>
      <c r="AH135" s="25" t="s">
        <v>6</v>
      </c>
      <c r="AI135" s="29" t="s">
        <v>180</v>
      </c>
      <c r="AJ135" s="25">
        <f t="shared" si="67"/>
        <v>377</v>
      </c>
      <c r="AK135" s="25" t="s">
        <v>6</v>
      </c>
      <c r="AL135" s="25">
        <f t="shared" si="78"/>
        <v>377</v>
      </c>
      <c r="AM135" s="25">
        <f t="shared" si="69"/>
        <v>125.66666666666667</v>
      </c>
      <c r="AN135" s="25" t="s">
        <v>6</v>
      </c>
    </row>
    <row r="136" spans="1:40" x14ac:dyDescent="0.25">
      <c r="A136" s="25" t="s">
        <v>42</v>
      </c>
      <c r="B136" s="25">
        <v>2019</v>
      </c>
      <c r="C136" s="25" t="s">
        <v>46</v>
      </c>
      <c r="D136" s="25" t="s">
        <v>699</v>
      </c>
      <c r="E136" s="25" t="s">
        <v>178</v>
      </c>
      <c r="F136" s="25" t="s">
        <v>63</v>
      </c>
      <c r="G136" s="25" t="s">
        <v>686</v>
      </c>
      <c r="H136" s="25" t="s">
        <v>686</v>
      </c>
      <c r="I136" s="25" t="s">
        <v>39</v>
      </c>
      <c r="J136" s="25" t="s">
        <v>63</v>
      </c>
      <c r="K136" s="25" t="s">
        <v>64</v>
      </c>
      <c r="L136" s="25" t="s">
        <v>707</v>
      </c>
      <c r="M136" s="25" t="s">
        <v>41</v>
      </c>
      <c r="N136" s="26" t="str">
        <f t="shared" si="74"/>
        <v>hybridXelegans</v>
      </c>
      <c r="O136" s="26" t="str">
        <f t="shared" si="64"/>
        <v>hybridXelegans</v>
      </c>
      <c r="P136" s="27">
        <v>43696</v>
      </c>
      <c r="Q136" s="28" t="s">
        <v>188</v>
      </c>
      <c r="R136" s="25" t="s">
        <v>65</v>
      </c>
      <c r="S136" s="25" t="str">
        <f t="shared" si="76"/>
        <v>A.12X3.13</v>
      </c>
      <c r="T136" s="25" t="str">
        <f t="shared" si="75"/>
        <v>Postzygotics-hybridXelegans-(H:LaxeXMontalvo)XSymEle</v>
      </c>
      <c r="U136" s="25">
        <v>1</v>
      </c>
      <c r="V136" s="25">
        <v>1</v>
      </c>
      <c r="W136" s="25">
        <v>0</v>
      </c>
      <c r="X136" s="25">
        <v>0</v>
      </c>
      <c r="Y136" s="29" t="s">
        <v>6</v>
      </c>
      <c r="Z136" s="25" t="str">
        <f>IF(X136=1,"Y","N")</f>
        <v>N</v>
      </c>
      <c r="AA136" s="25" t="str">
        <f t="shared" ref="AA136:AH136" si="79">IF($Z136="N","NA","")</f>
        <v>NA</v>
      </c>
      <c r="AB136" s="25" t="str">
        <f t="shared" si="79"/>
        <v>NA</v>
      </c>
      <c r="AC136" s="25" t="str">
        <f t="shared" si="79"/>
        <v>NA</v>
      </c>
      <c r="AD136" s="25" t="str">
        <f t="shared" si="79"/>
        <v>NA</v>
      </c>
      <c r="AE136" s="25" t="str">
        <f t="shared" si="79"/>
        <v>NA</v>
      </c>
      <c r="AF136" s="25" t="str">
        <f t="shared" si="79"/>
        <v>NA</v>
      </c>
      <c r="AG136" s="25" t="str">
        <f t="shared" si="79"/>
        <v>NA</v>
      </c>
      <c r="AH136" s="25" t="str">
        <f t="shared" si="79"/>
        <v>NA</v>
      </c>
      <c r="AI136" s="29" t="s">
        <v>180</v>
      </c>
      <c r="AJ136" s="25" t="s">
        <v>6</v>
      </c>
      <c r="AK136" s="25" t="s">
        <v>6</v>
      </c>
      <c r="AL136" s="25" t="s">
        <v>6</v>
      </c>
      <c r="AM136" s="25" t="s">
        <v>6</v>
      </c>
      <c r="AN136" s="25" t="s">
        <v>6</v>
      </c>
    </row>
    <row r="137" spans="1:40" x14ac:dyDescent="0.25">
      <c r="A137" s="25" t="s">
        <v>42</v>
      </c>
      <c r="B137" s="25">
        <v>2019</v>
      </c>
      <c r="C137" s="25" t="s">
        <v>46</v>
      </c>
      <c r="D137" s="25" t="s">
        <v>700</v>
      </c>
      <c r="E137" s="25" t="s">
        <v>60</v>
      </c>
      <c r="F137" s="25" t="s">
        <v>40</v>
      </c>
      <c r="G137" s="25" t="s">
        <v>62</v>
      </c>
      <c r="H137" s="25" t="s">
        <v>62</v>
      </c>
      <c r="I137" s="25" t="s">
        <v>60</v>
      </c>
      <c r="J137" s="25" t="s">
        <v>49</v>
      </c>
      <c r="K137" s="25" t="s">
        <v>62</v>
      </c>
      <c r="L137" s="25" t="s">
        <v>62</v>
      </c>
      <c r="M137" s="25" t="s">
        <v>41</v>
      </c>
      <c r="N137" s="26" t="str">
        <f t="shared" si="74"/>
        <v>graellsiiXgraellsii</v>
      </c>
      <c r="O137" s="26" t="str">
        <f t="shared" si="64"/>
        <v>graellsiiXgraellsii</v>
      </c>
      <c r="P137" s="27">
        <v>43697</v>
      </c>
      <c r="Q137" s="28" t="s">
        <v>189</v>
      </c>
      <c r="R137" s="25">
        <v>2.6</v>
      </c>
      <c r="S137" s="25" t="str">
        <f t="shared" si="76"/>
        <v>2.6X2.8</v>
      </c>
      <c r="T137" s="25" t="str">
        <f t="shared" si="75"/>
        <v>Conspecifics-graellsiiXgraellsii-MontalvoXMontalvo</v>
      </c>
      <c r="U137" s="25" t="s">
        <v>6</v>
      </c>
      <c r="V137" s="25" t="s">
        <v>6</v>
      </c>
      <c r="W137" s="25" t="s">
        <v>6</v>
      </c>
      <c r="X137" s="25" t="s">
        <v>6</v>
      </c>
      <c r="Y137" s="29" t="s">
        <v>101</v>
      </c>
      <c r="Z137" s="25" t="s">
        <v>47</v>
      </c>
      <c r="AA137" s="25">
        <v>3</v>
      </c>
      <c r="AB137" s="25">
        <v>1</v>
      </c>
      <c r="AC137" s="30">
        <v>461</v>
      </c>
      <c r="AD137" s="25" t="s">
        <v>6</v>
      </c>
      <c r="AE137" s="30">
        <v>0</v>
      </c>
      <c r="AF137" s="25" t="s">
        <v>6</v>
      </c>
      <c r="AG137" s="30">
        <v>0</v>
      </c>
      <c r="AH137" s="25" t="s">
        <v>6</v>
      </c>
      <c r="AI137" s="29" t="s">
        <v>180</v>
      </c>
      <c r="AJ137" s="25">
        <f t="shared" si="67"/>
        <v>461</v>
      </c>
      <c r="AK137" s="25" t="s">
        <v>6</v>
      </c>
      <c r="AL137" s="25">
        <f t="shared" ref="AL137:AL141" si="80">AJ137</f>
        <v>461</v>
      </c>
      <c r="AM137" s="25">
        <f t="shared" si="69"/>
        <v>153.66666666666666</v>
      </c>
      <c r="AN137" s="25" t="s">
        <v>6</v>
      </c>
    </row>
    <row r="138" spans="1:40" x14ac:dyDescent="0.25">
      <c r="A138" s="25" t="s">
        <v>42</v>
      </c>
      <c r="B138" s="25">
        <v>2019</v>
      </c>
      <c r="C138" s="25" t="s">
        <v>46</v>
      </c>
      <c r="D138" s="25" t="s">
        <v>699</v>
      </c>
      <c r="E138" s="25" t="s">
        <v>178</v>
      </c>
      <c r="F138" s="25" t="s">
        <v>179</v>
      </c>
      <c r="G138" s="25" t="s">
        <v>686</v>
      </c>
      <c r="H138" s="25" t="s">
        <v>686</v>
      </c>
      <c r="I138" s="25" t="s">
        <v>178</v>
      </c>
      <c r="J138" s="25" t="s">
        <v>49</v>
      </c>
      <c r="K138" s="25" t="s">
        <v>686</v>
      </c>
      <c r="L138" s="25" t="s">
        <v>686</v>
      </c>
      <c r="M138" s="25" t="s">
        <v>41</v>
      </c>
      <c r="N138" s="26" t="str">
        <f t="shared" si="74"/>
        <v>hybridXhybrid</v>
      </c>
      <c r="O138" s="26" t="str">
        <f t="shared" si="64"/>
        <v>hybridXhybrid</v>
      </c>
      <c r="P138" s="27">
        <v>43697</v>
      </c>
      <c r="Q138" s="28" t="s">
        <v>190</v>
      </c>
      <c r="R138" s="25" t="s">
        <v>113</v>
      </c>
      <c r="S138" s="25" t="str">
        <f t="shared" si="76"/>
        <v>A.27XB.12</v>
      </c>
      <c r="T138" s="25" t="str">
        <f t="shared" si="75"/>
        <v>Postzygotics-hybridXhybrid-(H:LaxeXMontalvo)X(H:LaxeXMontalvo)</v>
      </c>
      <c r="U138" s="25" t="s">
        <v>6</v>
      </c>
      <c r="V138" s="25" t="s">
        <v>6</v>
      </c>
      <c r="W138" s="25" t="s">
        <v>6</v>
      </c>
      <c r="X138" s="25" t="s">
        <v>6</v>
      </c>
      <c r="Y138" s="29" t="s">
        <v>101</v>
      </c>
      <c r="Z138" s="25" t="s">
        <v>47</v>
      </c>
      <c r="AA138" s="25">
        <v>3</v>
      </c>
      <c r="AB138" s="25">
        <v>3</v>
      </c>
      <c r="AC138" s="30">
        <v>8</v>
      </c>
      <c r="AD138" s="25" t="s">
        <v>6</v>
      </c>
      <c r="AE138" s="30">
        <v>8</v>
      </c>
      <c r="AF138" s="25" t="s">
        <v>6</v>
      </c>
      <c r="AG138" s="30">
        <v>13</v>
      </c>
      <c r="AH138" s="25" t="s">
        <v>6</v>
      </c>
      <c r="AI138" s="29" t="s">
        <v>180</v>
      </c>
      <c r="AJ138" s="25">
        <f t="shared" si="67"/>
        <v>29</v>
      </c>
      <c r="AK138" s="25" t="s">
        <v>6</v>
      </c>
      <c r="AL138" s="25">
        <f t="shared" si="80"/>
        <v>29</v>
      </c>
      <c r="AM138" s="25">
        <f t="shared" si="69"/>
        <v>9.6666666666666661</v>
      </c>
      <c r="AN138" s="25" t="s">
        <v>6</v>
      </c>
    </row>
    <row r="139" spans="1:40" x14ac:dyDescent="0.25">
      <c r="A139" s="25" t="s">
        <v>42</v>
      </c>
      <c r="B139" s="25">
        <v>2019</v>
      </c>
      <c r="C139" s="25" t="s">
        <v>46</v>
      </c>
      <c r="D139" s="25" t="s">
        <v>699</v>
      </c>
      <c r="E139" s="25" t="s">
        <v>178</v>
      </c>
      <c r="F139" s="25" t="s">
        <v>179</v>
      </c>
      <c r="G139" s="25" t="s">
        <v>686</v>
      </c>
      <c r="H139" s="25" t="s">
        <v>686</v>
      </c>
      <c r="I139" s="25" t="s">
        <v>178</v>
      </c>
      <c r="J139" s="25" t="s">
        <v>49</v>
      </c>
      <c r="K139" s="25" t="s">
        <v>686</v>
      </c>
      <c r="L139" s="25" t="s">
        <v>686</v>
      </c>
      <c r="M139" s="25" t="s">
        <v>41</v>
      </c>
      <c r="N139" s="26" t="str">
        <f t="shared" si="74"/>
        <v>hybridXhybrid</v>
      </c>
      <c r="O139" s="26" t="str">
        <f t="shared" si="64"/>
        <v>hybridXhybrid</v>
      </c>
      <c r="P139" s="27">
        <v>43697</v>
      </c>
      <c r="Q139" s="28" t="s">
        <v>147</v>
      </c>
      <c r="R139" s="25" t="s">
        <v>118</v>
      </c>
      <c r="S139" s="25" t="str">
        <f t="shared" si="76"/>
        <v>A.29XC.26</v>
      </c>
      <c r="T139" s="25" t="str">
        <f t="shared" si="75"/>
        <v>Postzygotics-hybridXhybrid-(H:LaxeXMontalvo)X(H:LaxeXMontalvo)</v>
      </c>
      <c r="U139" s="25" t="s">
        <v>6</v>
      </c>
      <c r="V139" s="25" t="s">
        <v>6</v>
      </c>
      <c r="W139" s="25" t="s">
        <v>6</v>
      </c>
      <c r="X139" s="25" t="s">
        <v>6</v>
      </c>
      <c r="Y139" s="29" t="s">
        <v>101</v>
      </c>
      <c r="Z139" s="25" t="s">
        <v>47</v>
      </c>
      <c r="AA139" s="25">
        <v>2</v>
      </c>
      <c r="AB139" s="25">
        <v>1</v>
      </c>
      <c r="AC139" s="30">
        <v>26</v>
      </c>
      <c r="AD139" s="25" t="s">
        <v>6</v>
      </c>
      <c r="AE139" s="30">
        <v>0</v>
      </c>
      <c r="AF139" s="25" t="s">
        <v>6</v>
      </c>
      <c r="AG139" s="25" t="s">
        <v>6</v>
      </c>
      <c r="AH139" s="25" t="s">
        <v>6</v>
      </c>
      <c r="AI139" s="29" t="s">
        <v>180</v>
      </c>
      <c r="AJ139" s="25">
        <f>AC139+AE139</f>
        <v>26</v>
      </c>
      <c r="AK139" s="25" t="s">
        <v>6</v>
      </c>
      <c r="AL139" s="25">
        <f t="shared" si="80"/>
        <v>26</v>
      </c>
      <c r="AM139" s="25">
        <f t="shared" si="69"/>
        <v>13</v>
      </c>
      <c r="AN139" s="25" t="s">
        <v>6</v>
      </c>
    </row>
    <row r="140" spans="1:40" x14ac:dyDescent="0.25">
      <c r="A140" s="25" t="s">
        <v>42</v>
      </c>
      <c r="B140" s="25">
        <v>2019</v>
      </c>
      <c r="C140" s="25" t="s">
        <v>46</v>
      </c>
      <c r="D140" s="25" t="s">
        <v>699</v>
      </c>
      <c r="E140" s="25" t="s">
        <v>178</v>
      </c>
      <c r="F140" s="25" t="s">
        <v>179</v>
      </c>
      <c r="G140" s="25" t="s">
        <v>686</v>
      </c>
      <c r="H140" s="25" t="s">
        <v>686</v>
      </c>
      <c r="I140" s="25" t="s">
        <v>178</v>
      </c>
      <c r="J140" s="25" t="s">
        <v>49</v>
      </c>
      <c r="K140" s="25" t="s">
        <v>686</v>
      </c>
      <c r="L140" s="25" t="s">
        <v>686</v>
      </c>
      <c r="M140" s="25" t="s">
        <v>41</v>
      </c>
      <c r="N140" s="26" t="str">
        <f t="shared" si="74"/>
        <v>hybridXhybrid</v>
      </c>
      <c r="O140" s="26" t="str">
        <f t="shared" si="64"/>
        <v>hybridXhybrid</v>
      </c>
      <c r="P140" s="27">
        <v>43697</v>
      </c>
      <c r="Q140" s="28" t="s">
        <v>191</v>
      </c>
      <c r="R140" s="25" t="s">
        <v>113</v>
      </c>
      <c r="S140" s="25" t="str">
        <f t="shared" si="76"/>
        <v>A.27XC.27</v>
      </c>
      <c r="T140" s="25" t="str">
        <f t="shared" si="75"/>
        <v>Postzygotics-hybridXhybrid-(H:LaxeXMontalvo)X(H:LaxeXMontalvo)</v>
      </c>
      <c r="U140" s="25" t="s">
        <v>6</v>
      </c>
      <c r="V140" s="25" t="s">
        <v>6</v>
      </c>
      <c r="W140" s="25" t="s">
        <v>6</v>
      </c>
      <c r="X140" s="25" t="s">
        <v>6</v>
      </c>
      <c r="Y140" s="29" t="s">
        <v>101</v>
      </c>
      <c r="Z140" s="25" t="s">
        <v>47</v>
      </c>
      <c r="AA140" s="25">
        <v>3</v>
      </c>
      <c r="AB140" s="25">
        <v>1</v>
      </c>
      <c r="AC140" s="30">
        <v>0</v>
      </c>
      <c r="AD140" s="25" t="s">
        <v>6</v>
      </c>
      <c r="AE140" s="30">
        <v>0</v>
      </c>
      <c r="AF140" s="25" t="s">
        <v>6</v>
      </c>
      <c r="AG140" s="30">
        <v>5</v>
      </c>
      <c r="AH140" s="25" t="s">
        <v>6</v>
      </c>
      <c r="AI140" s="29" t="s">
        <v>180</v>
      </c>
      <c r="AJ140" s="25">
        <f t="shared" si="67"/>
        <v>5</v>
      </c>
      <c r="AK140" s="25" t="s">
        <v>6</v>
      </c>
      <c r="AL140" s="25">
        <f t="shared" si="80"/>
        <v>5</v>
      </c>
      <c r="AM140" s="25">
        <f t="shared" si="69"/>
        <v>1.6666666666666667</v>
      </c>
      <c r="AN140" s="25" t="s">
        <v>6</v>
      </c>
    </row>
    <row r="141" spans="1:40" x14ac:dyDescent="0.25">
      <c r="A141" s="25" t="s">
        <v>42</v>
      </c>
      <c r="B141" s="25">
        <v>2019</v>
      </c>
      <c r="C141" s="25" t="s">
        <v>46</v>
      </c>
      <c r="D141" s="25" t="s">
        <v>699</v>
      </c>
      <c r="E141" s="25" t="s">
        <v>178</v>
      </c>
      <c r="F141" s="25" t="s">
        <v>179</v>
      </c>
      <c r="G141" s="25" t="s">
        <v>686</v>
      </c>
      <c r="H141" s="25" t="s">
        <v>686</v>
      </c>
      <c r="I141" s="25" t="s">
        <v>178</v>
      </c>
      <c r="J141" s="25" t="s">
        <v>49</v>
      </c>
      <c r="K141" s="25" t="s">
        <v>686</v>
      </c>
      <c r="L141" s="25" t="s">
        <v>686</v>
      </c>
      <c r="M141" s="25" t="s">
        <v>41</v>
      </c>
      <c r="N141" s="26" t="str">
        <f t="shared" si="74"/>
        <v>hybridXhybrid</v>
      </c>
      <c r="O141" s="26" t="str">
        <f t="shared" si="64"/>
        <v>hybridXhybrid</v>
      </c>
      <c r="P141" s="27">
        <v>43699</v>
      </c>
      <c r="Q141" s="28" t="s">
        <v>68</v>
      </c>
      <c r="R141" s="25" t="s">
        <v>118</v>
      </c>
      <c r="S141" s="25" t="str">
        <f t="shared" si="76"/>
        <v>A.29XA.20</v>
      </c>
      <c r="T141" s="25" t="str">
        <f t="shared" si="75"/>
        <v>Postzygotics-hybridXhybrid-(H:LaxeXMontalvo)X(H:LaxeXMontalvo)</v>
      </c>
      <c r="U141" s="25" t="s">
        <v>6</v>
      </c>
      <c r="V141" s="25" t="s">
        <v>6</v>
      </c>
      <c r="W141" s="25" t="s">
        <v>6</v>
      </c>
      <c r="X141" s="25" t="s">
        <v>6</v>
      </c>
      <c r="Y141" s="29" t="s">
        <v>101</v>
      </c>
      <c r="Z141" s="25" t="s">
        <v>47</v>
      </c>
      <c r="AA141" s="25">
        <v>3</v>
      </c>
      <c r="AB141" s="25">
        <v>2</v>
      </c>
      <c r="AC141" s="30">
        <v>0</v>
      </c>
      <c r="AD141" s="25" t="s">
        <v>6</v>
      </c>
      <c r="AE141" s="30">
        <v>90</v>
      </c>
      <c r="AF141" s="25" t="s">
        <v>6</v>
      </c>
      <c r="AG141" s="30">
        <v>17</v>
      </c>
      <c r="AH141" s="25" t="s">
        <v>6</v>
      </c>
      <c r="AI141" s="29" t="s">
        <v>180</v>
      </c>
      <c r="AJ141" s="25">
        <f t="shared" si="67"/>
        <v>107</v>
      </c>
      <c r="AK141" s="25" t="s">
        <v>6</v>
      </c>
      <c r="AL141" s="25">
        <f t="shared" si="80"/>
        <v>107</v>
      </c>
      <c r="AM141" s="25">
        <f t="shared" si="69"/>
        <v>35.666666666666664</v>
      </c>
      <c r="AN141" s="25" t="s">
        <v>6</v>
      </c>
    </row>
    <row r="142" spans="1:40" x14ac:dyDescent="0.25">
      <c r="A142" s="25" t="s">
        <v>42</v>
      </c>
      <c r="B142" s="25">
        <v>2019</v>
      </c>
      <c r="C142" s="25" t="s">
        <v>46</v>
      </c>
      <c r="D142" s="25" t="s">
        <v>699</v>
      </c>
      <c r="E142" s="25" t="s">
        <v>39</v>
      </c>
      <c r="F142" s="25" t="s">
        <v>63</v>
      </c>
      <c r="G142" s="25" t="s">
        <v>64</v>
      </c>
      <c r="H142" s="25" t="s">
        <v>707</v>
      </c>
      <c r="I142" s="25" t="s">
        <v>178</v>
      </c>
      <c r="J142" s="25" t="s">
        <v>179</v>
      </c>
      <c r="K142" s="25" t="s">
        <v>686</v>
      </c>
      <c r="L142" s="25" t="s">
        <v>686</v>
      </c>
      <c r="M142" s="25" t="s">
        <v>41</v>
      </c>
      <c r="N142" s="26" t="str">
        <f t="shared" si="74"/>
        <v>elegansXhybrid</v>
      </c>
      <c r="O142" s="26" t="str">
        <f t="shared" si="64"/>
        <v>elegansXhybrid</v>
      </c>
      <c r="P142" s="27">
        <v>43699</v>
      </c>
      <c r="Q142" s="28" t="s">
        <v>116</v>
      </c>
      <c r="R142" s="25">
        <v>4.12</v>
      </c>
      <c r="S142" s="25" t="str">
        <f t="shared" si="76"/>
        <v>4.12XA.28</v>
      </c>
      <c r="T142" s="25" t="str">
        <f t="shared" si="75"/>
        <v>Postzygotics-elegansXhybrid-SymEleX(H:LaxeXMontalvo)</v>
      </c>
      <c r="U142" s="25">
        <v>2</v>
      </c>
      <c r="V142" s="25">
        <v>0</v>
      </c>
      <c r="W142" s="25">
        <v>0</v>
      </c>
      <c r="X142" s="25">
        <v>0</v>
      </c>
      <c r="Y142" s="29" t="s">
        <v>6</v>
      </c>
      <c r="Z142" s="25" t="str">
        <f>IF(X142=1,"Y","N")</f>
        <v>N</v>
      </c>
      <c r="AA142" s="25" t="str">
        <f t="shared" ref="AA142:AH143" si="81">IF($Z142="N","NA","")</f>
        <v>NA</v>
      </c>
      <c r="AB142" s="25" t="str">
        <f t="shared" si="81"/>
        <v>NA</v>
      </c>
      <c r="AC142" s="25" t="str">
        <f t="shared" si="81"/>
        <v>NA</v>
      </c>
      <c r="AD142" s="25" t="str">
        <f t="shared" si="81"/>
        <v>NA</v>
      </c>
      <c r="AE142" s="25" t="str">
        <f t="shared" si="81"/>
        <v>NA</v>
      </c>
      <c r="AF142" s="25" t="str">
        <f t="shared" si="81"/>
        <v>NA</v>
      </c>
      <c r="AG142" s="25" t="str">
        <f t="shared" si="81"/>
        <v>NA</v>
      </c>
      <c r="AH142" s="25" t="str">
        <f t="shared" si="81"/>
        <v>NA</v>
      </c>
      <c r="AI142" s="29" t="s">
        <v>180</v>
      </c>
      <c r="AJ142" s="25" t="s">
        <v>6</v>
      </c>
      <c r="AK142" s="25" t="s">
        <v>6</v>
      </c>
      <c r="AL142" s="25" t="s">
        <v>6</v>
      </c>
      <c r="AM142" s="25" t="s">
        <v>6</v>
      </c>
      <c r="AN142" s="25" t="s">
        <v>6</v>
      </c>
    </row>
    <row r="143" spans="1:40" x14ac:dyDescent="0.25">
      <c r="A143" s="25" t="s">
        <v>42</v>
      </c>
      <c r="B143" s="25">
        <v>2019</v>
      </c>
      <c r="C143" s="25" t="s">
        <v>46</v>
      </c>
      <c r="D143" s="25" t="s">
        <v>699</v>
      </c>
      <c r="E143" s="25" t="s">
        <v>39</v>
      </c>
      <c r="F143" s="25" t="s">
        <v>63</v>
      </c>
      <c r="G143" s="25" t="s">
        <v>64</v>
      </c>
      <c r="H143" s="25" t="s">
        <v>707</v>
      </c>
      <c r="I143" s="25" t="s">
        <v>178</v>
      </c>
      <c r="J143" s="25" t="s">
        <v>179</v>
      </c>
      <c r="K143" s="25" t="s">
        <v>686</v>
      </c>
      <c r="L143" s="25" t="s">
        <v>686</v>
      </c>
      <c r="M143" s="25" t="s">
        <v>41</v>
      </c>
      <c r="N143" s="26" t="str">
        <f t="shared" si="74"/>
        <v>elegansXhybrid</v>
      </c>
      <c r="O143" s="26" t="str">
        <f t="shared" si="64"/>
        <v>elegansXhybrid</v>
      </c>
      <c r="P143" s="27">
        <v>43699</v>
      </c>
      <c r="Q143" s="28" t="s">
        <v>118</v>
      </c>
      <c r="R143" s="25">
        <v>4.12</v>
      </c>
      <c r="S143" s="25" t="str">
        <f t="shared" si="76"/>
        <v>4.12XA.29</v>
      </c>
      <c r="T143" s="25" t="str">
        <f t="shared" si="75"/>
        <v>Postzygotics-elegansXhybrid-SymEleX(H:LaxeXMontalvo)</v>
      </c>
      <c r="U143" s="25">
        <v>3</v>
      </c>
      <c r="V143" s="25">
        <v>0</v>
      </c>
      <c r="W143" s="25">
        <v>0</v>
      </c>
      <c r="X143" s="25">
        <v>0</v>
      </c>
      <c r="Y143" s="29" t="s">
        <v>6</v>
      </c>
      <c r="Z143" s="25" t="str">
        <f>IF(X143=1,"Y","N")</f>
        <v>N</v>
      </c>
      <c r="AA143" s="25" t="str">
        <f t="shared" si="81"/>
        <v>NA</v>
      </c>
      <c r="AB143" s="25" t="str">
        <f t="shared" si="81"/>
        <v>NA</v>
      </c>
      <c r="AC143" s="25" t="str">
        <f t="shared" si="81"/>
        <v>NA</v>
      </c>
      <c r="AD143" s="25" t="str">
        <f t="shared" si="81"/>
        <v>NA</v>
      </c>
      <c r="AE143" s="25" t="str">
        <f t="shared" si="81"/>
        <v>NA</v>
      </c>
      <c r="AF143" s="25" t="str">
        <f t="shared" si="81"/>
        <v>NA</v>
      </c>
      <c r="AG143" s="25" t="str">
        <f t="shared" si="81"/>
        <v>NA</v>
      </c>
      <c r="AH143" s="25" t="str">
        <f t="shared" si="81"/>
        <v>NA</v>
      </c>
      <c r="AI143" s="29" t="s">
        <v>180</v>
      </c>
      <c r="AJ143" s="25" t="s">
        <v>6</v>
      </c>
      <c r="AK143" s="25" t="s">
        <v>6</v>
      </c>
      <c r="AL143" s="25" t="s">
        <v>6</v>
      </c>
      <c r="AM143" s="25" t="s">
        <v>6</v>
      </c>
      <c r="AN143" s="25" t="s">
        <v>6</v>
      </c>
    </row>
    <row r="144" spans="1:40" x14ac:dyDescent="0.25">
      <c r="A144" s="25" t="s">
        <v>42</v>
      </c>
      <c r="B144" s="25">
        <v>2019</v>
      </c>
      <c r="C144" s="25" t="s">
        <v>46</v>
      </c>
      <c r="D144" s="25" t="s">
        <v>699</v>
      </c>
      <c r="E144" s="25" t="s">
        <v>178</v>
      </c>
      <c r="F144" s="25" t="s">
        <v>179</v>
      </c>
      <c r="G144" s="25" t="s">
        <v>686</v>
      </c>
      <c r="H144" s="25" t="s">
        <v>686</v>
      </c>
      <c r="I144" s="25" t="s">
        <v>178</v>
      </c>
      <c r="J144" s="25" t="s">
        <v>49</v>
      </c>
      <c r="K144" s="25" t="s">
        <v>686</v>
      </c>
      <c r="L144" s="25" t="s">
        <v>686</v>
      </c>
      <c r="M144" s="25" t="s">
        <v>41</v>
      </c>
      <c r="N144" s="26" t="str">
        <f t="shared" si="74"/>
        <v>hybridXhybrid</v>
      </c>
      <c r="O144" s="26" t="str">
        <f t="shared" si="64"/>
        <v>hybridXhybrid</v>
      </c>
      <c r="P144" s="27">
        <v>43699</v>
      </c>
      <c r="Q144" s="28" t="s">
        <v>119</v>
      </c>
      <c r="R144" s="25" t="s">
        <v>121</v>
      </c>
      <c r="S144" s="25" t="str">
        <f t="shared" si="76"/>
        <v>A.31XA.30</v>
      </c>
      <c r="T144" s="25" t="str">
        <f t="shared" si="75"/>
        <v>Postzygotics-hybridXhybrid-(H:LaxeXMontalvo)X(H:LaxeXMontalvo)</v>
      </c>
      <c r="U144" s="25" t="s">
        <v>6</v>
      </c>
      <c r="V144" s="25" t="s">
        <v>6</v>
      </c>
      <c r="W144" s="25" t="s">
        <v>6</v>
      </c>
      <c r="X144" s="25" t="s">
        <v>6</v>
      </c>
      <c r="Y144" s="29" t="s">
        <v>101</v>
      </c>
      <c r="Z144" s="25" t="s">
        <v>47</v>
      </c>
      <c r="AA144" s="25">
        <v>3</v>
      </c>
      <c r="AB144" s="25">
        <v>2</v>
      </c>
      <c r="AC144" s="30">
        <v>0</v>
      </c>
      <c r="AD144" s="25" t="s">
        <v>6</v>
      </c>
      <c r="AE144" s="30">
        <v>109</v>
      </c>
      <c r="AF144" s="25" t="s">
        <v>6</v>
      </c>
      <c r="AG144" s="30">
        <v>6</v>
      </c>
      <c r="AH144" s="25" t="s">
        <v>6</v>
      </c>
      <c r="AI144" s="29" t="s">
        <v>180</v>
      </c>
      <c r="AJ144" s="25">
        <f t="shared" si="67"/>
        <v>115</v>
      </c>
      <c r="AK144" s="25" t="s">
        <v>6</v>
      </c>
      <c r="AL144" s="25">
        <f t="shared" ref="AL144:AL156" si="82">AJ144</f>
        <v>115</v>
      </c>
      <c r="AM144" s="25">
        <f t="shared" si="69"/>
        <v>38.333333333333336</v>
      </c>
      <c r="AN144" s="25" t="s">
        <v>6</v>
      </c>
    </row>
    <row r="145" spans="1:40" x14ac:dyDescent="0.25">
      <c r="A145" s="25" t="s">
        <v>42</v>
      </c>
      <c r="B145" s="25">
        <v>2019</v>
      </c>
      <c r="C145" s="25" t="s">
        <v>46</v>
      </c>
      <c r="D145" s="25" t="s">
        <v>699</v>
      </c>
      <c r="E145" s="25" t="s">
        <v>178</v>
      </c>
      <c r="F145" s="25" t="s">
        <v>179</v>
      </c>
      <c r="G145" s="25" t="s">
        <v>686</v>
      </c>
      <c r="H145" s="25" t="s">
        <v>686</v>
      </c>
      <c r="I145" s="25" t="s">
        <v>178</v>
      </c>
      <c r="J145" s="25" t="s">
        <v>49</v>
      </c>
      <c r="K145" s="25" t="s">
        <v>686</v>
      </c>
      <c r="L145" s="25" t="s">
        <v>686</v>
      </c>
      <c r="M145" s="25" t="s">
        <v>41</v>
      </c>
      <c r="N145" s="26" t="str">
        <f t="shared" si="74"/>
        <v>hybridXhybrid</v>
      </c>
      <c r="O145" s="26" t="str">
        <f t="shared" si="64"/>
        <v>hybridXhybrid</v>
      </c>
      <c r="P145" s="27">
        <v>43699</v>
      </c>
      <c r="Q145" s="28" t="s">
        <v>192</v>
      </c>
      <c r="R145" s="25" t="s">
        <v>154</v>
      </c>
      <c r="S145" s="25" t="str">
        <f t="shared" si="76"/>
        <v>C.25XC.30</v>
      </c>
      <c r="T145" s="25" t="str">
        <f t="shared" si="75"/>
        <v>Postzygotics-hybridXhybrid-(H:LaxeXMontalvo)X(H:LaxeXMontalvo)</v>
      </c>
      <c r="U145" s="25" t="s">
        <v>6</v>
      </c>
      <c r="V145" s="25" t="s">
        <v>6</v>
      </c>
      <c r="W145" s="25" t="s">
        <v>6</v>
      </c>
      <c r="X145" s="25" t="s">
        <v>6</v>
      </c>
      <c r="Y145" s="29" t="s">
        <v>101</v>
      </c>
      <c r="Z145" s="25" t="s">
        <v>47</v>
      </c>
      <c r="AA145" s="25">
        <v>3</v>
      </c>
      <c r="AB145" s="25">
        <v>2</v>
      </c>
      <c r="AC145" s="30">
        <v>271</v>
      </c>
      <c r="AD145" s="25" t="s">
        <v>6</v>
      </c>
      <c r="AE145" s="30">
        <v>33</v>
      </c>
      <c r="AF145" s="25" t="s">
        <v>6</v>
      </c>
      <c r="AG145" s="30">
        <v>0</v>
      </c>
      <c r="AH145" s="25" t="s">
        <v>6</v>
      </c>
      <c r="AI145" s="29" t="s">
        <v>180</v>
      </c>
      <c r="AJ145" s="25">
        <f t="shared" si="67"/>
        <v>304</v>
      </c>
      <c r="AK145" s="25" t="s">
        <v>6</v>
      </c>
      <c r="AL145" s="25">
        <f t="shared" si="82"/>
        <v>304</v>
      </c>
      <c r="AM145" s="25">
        <f t="shared" si="69"/>
        <v>101.33333333333333</v>
      </c>
      <c r="AN145" s="25" t="s">
        <v>6</v>
      </c>
    </row>
    <row r="146" spans="1:40" x14ac:dyDescent="0.25">
      <c r="A146" s="25" t="s">
        <v>42</v>
      </c>
      <c r="B146" s="25">
        <v>2019</v>
      </c>
      <c r="C146" s="25" t="s">
        <v>46</v>
      </c>
      <c r="D146" s="25" t="s">
        <v>699</v>
      </c>
      <c r="E146" s="25" t="s">
        <v>178</v>
      </c>
      <c r="F146" s="25" t="s">
        <v>179</v>
      </c>
      <c r="G146" s="25" t="s">
        <v>686</v>
      </c>
      <c r="H146" s="25" t="s">
        <v>686</v>
      </c>
      <c r="I146" s="25" t="s">
        <v>60</v>
      </c>
      <c r="J146" s="25" t="s">
        <v>49</v>
      </c>
      <c r="K146" s="25" t="s">
        <v>62</v>
      </c>
      <c r="L146" s="25" t="s">
        <v>706</v>
      </c>
      <c r="M146" s="25" t="s">
        <v>41</v>
      </c>
      <c r="N146" s="26" t="str">
        <f t="shared" si="74"/>
        <v>hybridXgraellsii</v>
      </c>
      <c r="O146" s="26" t="str">
        <f t="shared" si="64"/>
        <v>hybridXgraellsii</v>
      </c>
      <c r="P146" s="27">
        <v>43700</v>
      </c>
      <c r="Q146" s="28" t="s">
        <v>193</v>
      </c>
      <c r="R146" s="25" t="s">
        <v>118</v>
      </c>
      <c r="S146" s="25" t="str">
        <f t="shared" si="76"/>
        <v>A.29X2.15</v>
      </c>
      <c r="T146" s="25" t="str">
        <f t="shared" si="75"/>
        <v>Postzygotics-hybridXgraellsii-(H:LaxeXMontalvo)XSymGra</v>
      </c>
      <c r="U146" s="25" t="s">
        <v>6</v>
      </c>
      <c r="V146" s="25" t="s">
        <v>6</v>
      </c>
      <c r="W146" s="25" t="s">
        <v>6</v>
      </c>
      <c r="X146" s="25" t="s">
        <v>6</v>
      </c>
      <c r="Y146" s="29" t="s">
        <v>101</v>
      </c>
      <c r="Z146" s="25" t="s">
        <v>47</v>
      </c>
      <c r="AA146" s="25">
        <v>3</v>
      </c>
      <c r="AB146" s="25">
        <v>2</v>
      </c>
      <c r="AC146" s="30">
        <v>281</v>
      </c>
      <c r="AD146" s="25" t="s">
        <v>6</v>
      </c>
      <c r="AE146" s="30">
        <v>0</v>
      </c>
      <c r="AF146" s="25" t="s">
        <v>6</v>
      </c>
      <c r="AG146" s="30">
        <v>46</v>
      </c>
      <c r="AH146" s="25" t="s">
        <v>6</v>
      </c>
      <c r="AI146" s="29" t="s">
        <v>180</v>
      </c>
      <c r="AJ146" s="25">
        <f t="shared" si="67"/>
        <v>327</v>
      </c>
      <c r="AK146" s="25" t="s">
        <v>6</v>
      </c>
      <c r="AL146" s="25">
        <f t="shared" si="82"/>
        <v>327</v>
      </c>
      <c r="AM146" s="25">
        <f t="shared" si="69"/>
        <v>109</v>
      </c>
      <c r="AN146" s="25" t="s">
        <v>6</v>
      </c>
    </row>
    <row r="147" spans="1:40" x14ac:dyDescent="0.25">
      <c r="A147" s="25" t="s">
        <v>42</v>
      </c>
      <c r="B147" s="25">
        <v>2019</v>
      </c>
      <c r="C147" s="25" t="s">
        <v>46</v>
      </c>
      <c r="D147" s="25" t="s">
        <v>699</v>
      </c>
      <c r="E147" s="25" t="s">
        <v>39</v>
      </c>
      <c r="F147" s="25" t="s">
        <v>63</v>
      </c>
      <c r="G147" s="25" t="s">
        <v>64</v>
      </c>
      <c r="H147" s="25" t="s">
        <v>707</v>
      </c>
      <c r="I147" s="25" t="s">
        <v>178</v>
      </c>
      <c r="J147" s="25" t="s">
        <v>49</v>
      </c>
      <c r="K147" s="25" t="s">
        <v>686</v>
      </c>
      <c r="L147" s="25" t="s">
        <v>686</v>
      </c>
      <c r="M147" s="25" t="s">
        <v>41</v>
      </c>
      <c r="N147" s="26" t="str">
        <f t="shared" si="74"/>
        <v>elegansXhybrid</v>
      </c>
      <c r="O147" s="26" t="str">
        <f t="shared" si="64"/>
        <v>elegansXhybrid</v>
      </c>
      <c r="P147" s="27">
        <v>43700</v>
      </c>
      <c r="Q147" s="28" t="s">
        <v>194</v>
      </c>
      <c r="R147" s="25">
        <v>4.12</v>
      </c>
      <c r="S147" s="25" t="str">
        <f t="shared" si="76"/>
        <v>4.12XC.29</v>
      </c>
      <c r="T147" s="25" t="str">
        <f t="shared" si="75"/>
        <v>Postzygotics-elegansXhybrid-SymEleX(H:LaxeXMontalvo)</v>
      </c>
      <c r="U147" s="25" t="s">
        <v>6</v>
      </c>
      <c r="V147" s="25" t="s">
        <v>6</v>
      </c>
      <c r="W147" s="25" t="s">
        <v>6</v>
      </c>
      <c r="X147" s="25" t="s">
        <v>6</v>
      </c>
      <c r="Y147" s="29" t="s">
        <v>101</v>
      </c>
      <c r="Z147" s="25" t="s">
        <v>47</v>
      </c>
      <c r="AA147" s="25">
        <v>3</v>
      </c>
      <c r="AB147" s="25">
        <v>2</v>
      </c>
      <c r="AC147" s="30">
        <v>569</v>
      </c>
      <c r="AD147" s="25" t="s">
        <v>6</v>
      </c>
      <c r="AE147" s="30">
        <v>0</v>
      </c>
      <c r="AF147" s="25" t="s">
        <v>6</v>
      </c>
      <c r="AG147" s="30">
        <v>2</v>
      </c>
      <c r="AH147" s="25" t="s">
        <v>6</v>
      </c>
      <c r="AI147" s="29" t="s">
        <v>180</v>
      </c>
      <c r="AJ147" s="25">
        <f t="shared" si="67"/>
        <v>571</v>
      </c>
      <c r="AK147" s="25" t="s">
        <v>6</v>
      </c>
      <c r="AL147" s="25">
        <f t="shared" si="82"/>
        <v>571</v>
      </c>
      <c r="AM147" s="25">
        <f t="shared" si="69"/>
        <v>190.33333333333334</v>
      </c>
      <c r="AN147" s="25" t="s">
        <v>6</v>
      </c>
    </row>
    <row r="148" spans="1:40" x14ac:dyDescent="0.25">
      <c r="A148" s="25" t="s">
        <v>42</v>
      </c>
      <c r="B148" s="25">
        <v>2019</v>
      </c>
      <c r="C148" s="25" t="s">
        <v>46</v>
      </c>
      <c r="D148" s="25" t="s">
        <v>700</v>
      </c>
      <c r="E148" s="25" t="s">
        <v>60</v>
      </c>
      <c r="F148" s="25" t="s">
        <v>40</v>
      </c>
      <c r="G148" s="25" t="s">
        <v>62</v>
      </c>
      <c r="H148" s="25" t="s">
        <v>62</v>
      </c>
      <c r="I148" s="25" t="s">
        <v>60</v>
      </c>
      <c r="J148" s="25" t="s">
        <v>49</v>
      </c>
      <c r="K148" s="25" t="s">
        <v>62</v>
      </c>
      <c r="L148" s="25" t="s">
        <v>62</v>
      </c>
      <c r="M148" s="25" t="s">
        <v>41</v>
      </c>
      <c r="N148" s="26" t="str">
        <f t="shared" si="74"/>
        <v>graellsiiXgraellsii</v>
      </c>
      <c r="O148" s="26" t="str">
        <f t="shared" si="64"/>
        <v>graellsiiXgraellsii</v>
      </c>
      <c r="P148" s="27">
        <v>43702</v>
      </c>
      <c r="Q148" s="28" t="s">
        <v>195</v>
      </c>
      <c r="R148" s="25">
        <v>2.23</v>
      </c>
      <c r="S148" s="25" t="str">
        <f t="shared" si="76"/>
        <v>2.23X1.29</v>
      </c>
      <c r="T148" s="25" t="str">
        <f t="shared" si="75"/>
        <v>Conspecifics-graellsiiXgraellsii-MontalvoXMontalvo</v>
      </c>
      <c r="U148" s="25" t="s">
        <v>6</v>
      </c>
      <c r="V148" s="25" t="s">
        <v>6</v>
      </c>
      <c r="W148" s="25" t="s">
        <v>6</v>
      </c>
      <c r="X148" s="25" t="s">
        <v>6</v>
      </c>
      <c r="Y148" s="29" t="s">
        <v>101</v>
      </c>
      <c r="Z148" s="25" t="s">
        <v>47</v>
      </c>
      <c r="AA148" s="25">
        <v>3</v>
      </c>
      <c r="AB148" s="25">
        <v>3</v>
      </c>
      <c r="AC148" s="30">
        <v>1</v>
      </c>
      <c r="AD148" s="25" t="s">
        <v>6</v>
      </c>
      <c r="AE148" s="30">
        <v>4</v>
      </c>
      <c r="AF148" s="25" t="s">
        <v>6</v>
      </c>
      <c r="AG148" s="30">
        <v>96</v>
      </c>
      <c r="AH148" s="25" t="s">
        <v>6</v>
      </c>
      <c r="AI148" s="29" t="s">
        <v>180</v>
      </c>
      <c r="AJ148" s="25">
        <f t="shared" si="67"/>
        <v>101</v>
      </c>
      <c r="AK148" s="25" t="s">
        <v>6</v>
      </c>
      <c r="AL148" s="25">
        <f t="shared" si="82"/>
        <v>101</v>
      </c>
      <c r="AM148" s="25">
        <f t="shared" si="69"/>
        <v>33.666666666666664</v>
      </c>
      <c r="AN148" s="25" t="s">
        <v>6</v>
      </c>
    </row>
    <row r="149" spans="1:40" x14ac:dyDescent="0.25">
      <c r="A149" s="25" t="s">
        <v>42</v>
      </c>
      <c r="B149" s="25">
        <v>2019</v>
      </c>
      <c r="C149" s="25" t="s">
        <v>46</v>
      </c>
      <c r="D149" s="25" t="s">
        <v>700</v>
      </c>
      <c r="E149" s="25" t="s">
        <v>39</v>
      </c>
      <c r="F149" s="25" t="s">
        <v>63</v>
      </c>
      <c r="G149" s="25" t="s">
        <v>64</v>
      </c>
      <c r="H149" s="25" t="s">
        <v>64</v>
      </c>
      <c r="I149" s="25" t="s">
        <v>39</v>
      </c>
      <c r="J149" s="25" t="s">
        <v>49</v>
      </c>
      <c r="K149" s="25" t="s">
        <v>64</v>
      </c>
      <c r="L149" s="25" t="s">
        <v>64</v>
      </c>
      <c r="M149" s="25" t="s">
        <v>43</v>
      </c>
      <c r="N149" s="26" t="str">
        <f t="shared" si="74"/>
        <v>elegansXelegans</v>
      </c>
      <c r="O149" s="26" t="str">
        <f t="shared" si="64"/>
        <v>elegansXelegans</v>
      </c>
      <c r="P149" s="27">
        <v>43702</v>
      </c>
      <c r="Q149" s="28" t="s">
        <v>196</v>
      </c>
      <c r="R149" s="25">
        <v>3.27</v>
      </c>
      <c r="S149" s="25" t="str">
        <f t="shared" si="76"/>
        <v>3.27X3.34</v>
      </c>
      <c r="T149" s="25" t="str">
        <f t="shared" si="75"/>
        <v>Conspecifics-elegansXelegans-LaxeXLaxe</v>
      </c>
      <c r="U149" s="25" t="s">
        <v>6</v>
      </c>
      <c r="V149" s="25" t="s">
        <v>6</v>
      </c>
      <c r="W149" s="25" t="s">
        <v>6</v>
      </c>
      <c r="X149" s="25" t="s">
        <v>6</v>
      </c>
      <c r="Y149" s="29" t="s">
        <v>101</v>
      </c>
      <c r="Z149" s="25" t="s">
        <v>47</v>
      </c>
      <c r="AA149" s="25">
        <v>3</v>
      </c>
      <c r="AB149" s="25">
        <v>2</v>
      </c>
      <c r="AC149" s="30">
        <v>0</v>
      </c>
      <c r="AD149" s="25" t="s">
        <v>6</v>
      </c>
      <c r="AE149" s="30">
        <v>301</v>
      </c>
      <c r="AF149" s="25" t="s">
        <v>6</v>
      </c>
      <c r="AG149" s="30">
        <v>31</v>
      </c>
      <c r="AH149" s="25" t="s">
        <v>6</v>
      </c>
      <c r="AI149" s="29" t="s">
        <v>180</v>
      </c>
      <c r="AJ149" s="25">
        <f t="shared" si="67"/>
        <v>332</v>
      </c>
      <c r="AK149" s="25" t="s">
        <v>6</v>
      </c>
      <c r="AL149" s="25">
        <f t="shared" si="82"/>
        <v>332</v>
      </c>
      <c r="AM149" s="25">
        <f t="shared" si="69"/>
        <v>110.66666666666667</v>
      </c>
      <c r="AN149" s="25" t="s">
        <v>6</v>
      </c>
    </row>
    <row r="150" spans="1:40" x14ac:dyDescent="0.25">
      <c r="A150" s="25" t="s">
        <v>42</v>
      </c>
      <c r="B150" s="25">
        <v>2019</v>
      </c>
      <c r="C150" s="25" t="s">
        <v>46</v>
      </c>
      <c r="D150" s="25" t="s">
        <v>700</v>
      </c>
      <c r="E150" s="25" t="s">
        <v>60</v>
      </c>
      <c r="F150" s="25" t="s">
        <v>40</v>
      </c>
      <c r="G150" s="25" t="s">
        <v>62</v>
      </c>
      <c r="H150" s="25" t="s">
        <v>62</v>
      </c>
      <c r="I150" s="25" t="s">
        <v>60</v>
      </c>
      <c r="J150" s="25" t="s">
        <v>49</v>
      </c>
      <c r="K150" s="25" t="s">
        <v>62</v>
      </c>
      <c r="L150" s="25" t="s">
        <v>62</v>
      </c>
      <c r="M150" s="25" t="s">
        <v>48</v>
      </c>
      <c r="N150" s="26" t="str">
        <f t="shared" si="74"/>
        <v>graellsiiXgraellsii</v>
      </c>
      <c r="O150" s="26" t="str">
        <f t="shared" si="64"/>
        <v>graellsiiXgraellsii</v>
      </c>
      <c r="P150" s="27">
        <v>43703</v>
      </c>
      <c r="Q150" s="28" t="s">
        <v>197</v>
      </c>
      <c r="R150" s="25">
        <v>2.23</v>
      </c>
      <c r="S150" s="25" t="str">
        <f t="shared" si="76"/>
        <v>2.23X2.22</v>
      </c>
      <c r="T150" s="25" t="str">
        <f t="shared" si="75"/>
        <v>Conspecifics-graellsiiXgraellsii-MontalvoXMontalvo</v>
      </c>
      <c r="U150" s="25" t="s">
        <v>6</v>
      </c>
      <c r="V150" s="25" t="s">
        <v>6</v>
      </c>
      <c r="W150" s="25" t="s">
        <v>6</v>
      </c>
      <c r="X150" s="25" t="s">
        <v>6</v>
      </c>
      <c r="Y150" s="29" t="s">
        <v>101</v>
      </c>
      <c r="Z150" s="25" t="s">
        <v>47</v>
      </c>
      <c r="AA150" s="25">
        <v>3</v>
      </c>
      <c r="AB150" s="25">
        <v>2</v>
      </c>
      <c r="AC150" s="30">
        <v>446</v>
      </c>
      <c r="AD150" s="25" t="s">
        <v>6</v>
      </c>
      <c r="AE150" s="30">
        <v>0</v>
      </c>
      <c r="AF150" s="25" t="s">
        <v>6</v>
      </c>
      <c r="AG150" s="30">
        <v>150</v>
      </c>
      <c r="AH150" s="25" t="s">
        <v>6</v>
      </c>
      <c r="AI150" s="29" t="s">
        <v>180</v>
      </c>
      <c r="AJ150" s="25">
        <f t="shared" si="67"/>
        <v>596</v>
      </c>
      <c r="AK150" s="25" t="s">
        <v>6</v>
      </c>
      <c r="AL150" s="25">
        <f t="shared" si="82"/>
        <v>596</v>
      </c>
      <c r="AM150" s="25">
        <f t="shared" si="69"/>
        <v>198.66666666666666</v>
      </c>
      <c r="AN150" s="25" t="s">
        <v>6</v>
      </c>
    </row>
    <row r="151" spans="1:40" x14ac:dyDescent="0.25">
      <c r="A151" s="25" t="s">
        <v>42</v>
      </c>
      <c r="B151" s="25">
        <v>2019</v>
      </c>
      <c r="C151" s="25" t="s">
        <v>46</v>
      </c>
      <c r="D151" s="25" t="s">
        <v>700</v>
      </c>
      <c r="E151" s="25" t="s">
        <v>60</v>
      </c>
      <c r="F151" s="25" t="s">
        <v>40</v>
      </c>
      <c r="G151" s="25" t="s">
        <v>62</v>
      </c>
      <c r="H151" s="25" t="s">
        <v>62</v>
      </c>
      <c r="I151" s="25" t="s">
        <v>60</v>
      </c>
      <c r="J151" s="25" t="s">
        <v>49</v>
      </c>
      <c r="K151" s="25" t="s">
        <v>62</v>
      </c>
      <c r="L151" s="25" t="s">
        <v>62</v>
      </c>
      <c r="M151" s="25" t="s">
        <v>48</v>
      </c>
      <c r="N151" s="26" t="str">
        <f t="shared" si="74"/>
        <v>graellsiiXgraellsii</v>
      </c>
      <c r="O151" s="26" t="str">
        <f t="shared" si="64"/>
        <v>graellsiiXgraellsii</v>
      </c>
      <c r="P151" s="27">
        <v>43703</v>
      </c>
      <c r="Q151" s="28" t="s">
        <v>198</v>
      </c>
      <c r="R151" s="25">
        <v>2.23</v>
      </c>
      <c r="S151" s="25" t="str">
        <f t="shared" si="76"/>
        <v>2.23X2.24</v>
      </c>
      <c r="T151" s="25" t="str">
        <f t="shared" si="75"/>
        <v>Conspecifics-graellsiiXgraellsii-MontalvoXMontalvo</v>
      </c>
      <c r="U151" s="25" t="s">
        <v>6</v>
      </c>
      <c r="V151" s="25" t="s">
        <v>6</v>
      </c>
      <c r="W151" s="25" t="s">
        <v>6</v>
      </c>
      <c r="X151" s="25" t="s">
        <v>6</v>
      </c>
      <c r="Y151" s="29" t="s">
        <v>101</v>
      </c>
      <c r="Z151" s="25" t="s">
        <v>47</v>
      </c>
      <c r="AA151" s="25">
        <v>3</v>
      </c>
      <c r="AB151" s="25">
        <v>2</v>
      </c>
      <c r="AC151" s="30">
        <v>296</v>
      </c>
      <c r="AD151" s="25" t="s">
        <v>6</v>
      </c>
      <c r="AE151" s="30">
        <v>134</v>
      </c>
      <c r="AF151" s="25" t="s">
        <v>6</v>
      </c>
      <c r="AG151" s="30">
        <v>0</v>
      </c>
      <c r="AH151" s="25" t="s">
        <v>6</v>
      </c>
      <c r="AI151" s="29" t="s">
        <v>180</v>
      </c>
      <c r="AJ151" s="25">
        <f t="shared" si="67"/>
        <v>430</v>
      </c>
      <c r="AK151" s="25" t="s">
        <v>6</v>
      </c>
      <c r="AL151" s="25">
        <f t="shared" si="82"/>
        <v>430</v>
      </c>
      <c r="AM151" s="25">
        <f t="shared" si="69"/>
        <v>143.33333333333334</v>
      </c>
      <c r="AN151" s="25" t="s">
        <v>6</v>
      </c>
    </row>
    <row r="152" spans="1:40" x14ac:dyDescent="0.25">
      <c r="A152" s="25" t="s">
        <v>42</v>
      </c>
      <c r="B152" s="25">
        <v>2019</v>
      </c>
      <c r="C152" s="25" t="s">
        <v>46</v>
      </c>
      <c r="D152" s="25" t="s">
        <v>700</v>
      </c>
      <c r="E152" s="25" t="s">
        <v>39</v>
      </c>
      <c r="F152" s="25" t="s">
        <v>63</v>
      </c>
      <c r="G152" s="25" t="s">
        <v>64</v>
      </c>
      <c r="H152" s="25" t="s">
        <v>64</v>
      </c>
      <c r="I152" s="25" t="s">
        <v>39</v>
      </c>
      <c r="J152" s="25" t="s">
        <v>49</v>
      </c>
      <c r="K152" s="25" t="s">
        <v>64</v>
      </c>
      <c r="L152" s="25" t="s">
        <v>64</v>
      </c>
      <c r="M152" s="25" t="s">
        <v>43</v>
      </c>
      <c r="N152" s="26" t="str">
        <f t="shared" si="74"/>
        <v>elegansXelegans</v>
      </c>
      <c r="O152" s="26" t="str">
        <f t="shared" si="64"/>
        <v>elegansXelegans</v>
      </c>
      <c r="P152" s="27">
        <v>43703</v>
      </c>
      <c r="Q152" s="28" t="s">
        <v>199</v>
      </c>
      <c r="R152" s="25">
        <v>3.27</v>
      </c>
      <c r="S152" s="25" t="str">
        <f t="shared" si="76"/>
        <v>3.27X3.31</v>
      </c>
      <c r="T152" s="25" t="str">
        <f t="shared" si="75"/>
        <v>Conspecifics-elegansXelegans-LaxeXLaxe</v>
      </c>
      <c r="U152" s="25" t="s">
        <v>6</v>
      </c>
      <c r="V152" s="25" t="s">
        <v>6</v>
      </c>
      <c r="W152" s="25" t="s">
        <v>6</v>
      </c>
      <c r="X152" s="25" t="s">
        <v>6</v>
      </c>
      <c r="Y152" s="29" t="s">
        <v>101</v>
      </c>
      <c r="Z152" s="25" t="s">
        <v>47</v>
      </c>
      <c r="AA152" s="25">
        <v>2</v>
      </c>
      <c r="AB152" s="25">
        <v>2</v>
      </c>
      <c r="AC152" s="30">
        <v>5</v>
      </c>
      <c r="AD152" s="25" t="s">
        <v>6</v>
      </c>
      <c r="AE152" s="30">
        <v>5</v>
      </c>
      <c r="AF152" s="25" t="s">
        <v>6</v>
      </c>
      <c r="AG152" s="25" t="s">
        <v>6</v>
      </c>
      <c r="AH152" s="25" t="s">
        <v>6</v>
      </c>
      <c r="AI152" s="29" t="s">
        <v>180</v>
      </c>
      <c r="AJ152" s="25">
        <f>AC152+AE152</f>
        <v>10</v>
      </c>
      <c r="AK152" s="25" t="s">
        <v>6</v>
      </c>
      <c r="AL152" s="25">
        <f t="shared" si="82"/>
        <v>10</v>
      </c>
      <c r="AM152" s="25">
        <f t="shared" si="69"/>
        <v>5</v>
      </c>
      <c r="AN152" s="25" t="s">
        <v>6</v>
      </c>
    </row>
    <row r="153" spans="1:40" x14ac:dyDescent="0.25">
      <c r="A153" s="25" t="s">
        <v>42</v>
      </c>
      <c r="B153" s="25">
        <v>2019</v>
      </c>
      <c r="C153" s="25" t="s">
        <v>46</v>
      </c>
      <c r="D153" s="25" t="s">
        <v>700</v>
      </c>
      <c r="E153" s="25" t="s">
        <v>39</v>
      </c>
      <c r="F153" s="25" t="s">
        <v>63</v>
      </c>
      <c r="G153" s="25" t="s">
        <v>64</v>
      </c>
      <c r="H153" s="25" t="s">
        <v>64</v>
      </c>
      <c r="I153" s="25" t="s">
        <v>39</v>
      </c>
      <c r="J153" s="25" t="s">
        <v>49</v>
      </c>
      <c r="K153" s="25" t="s">
        <v>64</v>
      </c>
      <c r="L153" s="25" t="s">
        <v>64</v>
      </c>
      <c r="M153" s="25" t="s">
        <v>43</v>
      </c>
      <c r="N153" s="26" t="str">
        <f t="shared" si="74"/>
        <v>elegansXelegans</v>
      </c>
      <c r="O153" s="26" t="str">
        <f t="shared" si="64"/>
        <v>elegansXelegans</v>
      </c>
      <c r="P153" s="27">
        <v>43704</v>
      </c>
      <c r="Q153" s="28" t="s">
        <v>200</v>
      </c>
      <c r="R153" s="25">
        <v>3.43</v>
      </c>
      <c r="S153" s="25" t="str">
        <f t="shared" si="76"/>
        <v>3.43X3.37</v>
      </c>
      <c r="T153" s="25" t="str">
        <f t="shared" si="75"/>
        <v>Conspecifics-elegansXelegans-LaxeXLaxe</v>
      </c>
      <c r="U153" s="25" t="s">
        <v>6</v>
      </c>
      <c r="V153" s="25" t="s">
        <v>6</v>
      </c>
      <c r="W153" s="25" t="s">
        <v>6</v>
      </c>
      <c r="X153" s="25" t="s">
        <v>6</v>
      </c>
      <c r="Y153" s="29" t="s">
        <v>101</v>
      </c>
      <c r="Z153" s="25" t="s">
        <v>47</v>
      </c>
      <c r="AA153" s="25">
        <v>3</v>
      </c>
      <c r="AB153" s="25">
        <v>0</v>
      </c>
      <c r="AC153" s="30">
        <v>0</v>
      </c>
      <c r="AD153" s="25" t="s">
        <v>6</v>
      </c>
      <c r="AE153" s="30">
        <v>0</v>
      </c>
      <c r="AF153" s="25" t="s">
        <v>6</v>
      </c>
      <c r="AG153" s="30">
        <v>0</v>
      </c>
      <c r="AH153" s="25" t="s">
        <v>6</v>
      </c>
      <c r="AI153" s="29" t="s">
        <v>180</v>
      </c>
      <c r="AJ153" s="25">
        <f t="shared" si="67"/>
        <v>0</v>
      </c>
      <c r="AK153" s="25" t="s">
        <v>6</v>
      </c>
      <c r="AL153" s="25">
        <f t="shared" si="82"/>
        <v>0</v>
      </c>
      <c r="AM153" s="25">
        <f t="shared" si="69"/>
        <v>0</v>
      </c>
      <c r="AN153" s="25" t="s">
        <v>6</v>
      </c>
    </row>
    <row r="154" spans="1:40" x14ac:dyDescent="0.25">
      <c r="A154" s="25" t="s">
        <v>42</v>
      </c>
      <c r="B154" s="25">
        <v>2019</v>
      </c>
      <c r="C154" s="25" t="s">
        <v>46</v>
      </c>
      <c r="D154" s="25" t="s">
        <v>700</v>
      </c>
      <c r="E154" s="25" t="s">
        <v>39</v>
      </c>
      <c r="F154" s="25" t="s">
        <v>63</v>
      </c>
      <c r="G154" s="25" t="s">
        <v>64</v>
      </c>
      <c r="H154" s="25" t="s">
        <v>64</v>
      </c>
      <c r="I154" s="25" t="s">
        <v>39</v>
      </c>
      <c r="J154" s="25" t="s">
        <v>49</v>
      </c>
      <c r="K154" s="25" t="s">
        <v>64</v>
      </c>
      <c r="L154" s="25" t="s">
        <v>64</v>
      </c>
      <c r="M154" s="25" t="s">
        <v>41</v>
      </c>
      <c r="N154" s="26" t="str">
        <f t="shared" si="74"/>
        <v>elegansXelegans</v>
      </c>
      <c r="O154" s="26" t="str">
        <f t="shared" si="64"/>
        <v>elegansXelegans</v>
      </c>
      <c r="P154" s="27">
        <v>43705</v>
      </c>
      <c r="Q154" s="28" t="s">
        <v>201</v>
      </c>
      <c r="R154" s="25">
        <v>3.43</v>
      </c>
      <c r="S154" s="25" t="str">
        <f t="shared" si="76"/>
        <v>3.43X4.22</v>
      </c>
      <c r="T154" s="25" t="str">
        <f t="shared" si="75"/>
        <v>Conspecifics-elegansXelegans-LaxeXLaxe</v>
      </c>
      <c r="U154" s="25" t="s">
        <v>6</v>
      </c>
      <c r="V154" s="25" t="s">
        <v>6</v>
      </c>
      <c r="W154" s="25" t="s">
        <v>6</v>
      </c>
      <c r="X154" s="25" t="s">
        <v>6</v>
      </c>
      <c r="Y154" s="29" t="s">
        <v>101</v>
      </c>
      <c r="Z154" s="25" t="s">
        <v>47</v>
      </c>
      <c r="AA154" s="25">
        <v>2</v>
      </c>
      <c r="AB154" s="25">
        <v>0</v>
      </c>
      <c r="AC154" s="25">
        <v>0</v>
      </c>
      <c r="AD154" s="25" t="s">
        <v>6</v>
      </c>
      <c r="AE154" s="25">
        <v>0</v>
      </c>
      <c r="AF154" s="25" t="s">
        <v>6</v>
      </c>
      <c r="AG154" s="25" t="s">
        <v>6</v>
      </c>
      <c r="AH154" s="25" t="s">
        <v>6</v>
      </c>
      <c r="AI154" s="29" t="s">
        <v>180</v>
      </c>
      <c r="AJ154" s="25">
        <v>0</v>
      </c>
      <c r="AK154" s="25" t="s">
        <v>6</v>
      </c>
      <c r="AL154" s="25">
        <v>0</v>
      </c>
      <c r="AM154" s="25">
        <f t="shared" si="69"/>
        <v>0</v>
      </c>
      <c r="AN154" s="25" t="s">
        <v>6</v>
      </c>
    </row>
    <row r="155" spans="1:40" x14ac:dyDescent="0.25">
      <c r="A155" s="25" t="s">
        <v>42</v>
      </c>
      <c r="B155" s="25">
        <v>2019</v>
      </c>
      <c r="C155" s="25" t="s">
        <v>46</v>
      </c>
      <c r="D155" s="25" t="s">
        <v>699</v>
      </c>
      <c r="E155" s="25" t="s">
        <v>178</v>
      </c>
      <c r="F155" s="25" t="s">
        <v>179</v>
      </c>
      <c r="G155" s="25" t="s">
        <v>686</v>
      </c>
      <c r="H155" s="25" t="s">
        <v>686</v>
      </c>
      <c r="I155" s="25" t="s">
        <v>178</v>
      </c>
      <c r="J155" s="25" t="s">
        <v>49</v>
      </c>
      <c r="K155" s="25" t="s">
        <v>686</v>
      </c>
      <c r="L155" s="25" t="s">
        <v>686</v>
      </c>
      <c r="M155" s="25" t="s">
        <v>41</v>
      </c>
      <c r="N155" s="26" t="str">
        <f t="shared" si="74"/>
        <v>hybridXhybrid</v>
      </c>
      <c r="O155" s="26" t="str">
        <f t="shared" si="64"/>
        <v>hybridXhybrid</v>
      </c>
      <c r="P155" s="27">
        <v>43705</v>
      </c>
      <c r="Q155" s="28" t="s">
        <v>109</v>
      </c>
      <c r="R155" s="25" t="s">
        <v>202</v>
      </c>
      <c r="S155" s="25" t="str">
        <f t="shared" si="76"/>
        <v>C.40XA.25</v>
      </c>
      <c r="T155" s="25" t="str">
        <f t="shared" si="75"/>
        <v>Postzygotics-hybridXhybrid-(H:LaxeXMontalvo)X(H:LaxeXMontalvo)</v>
      </c>
      <c r="U155" s="25" t="s">
        <v>6</v>
      </c>
      <c r="V155" s="25" t="s">
        <v>6</v>
      </c>
      <c r="W155" s="25" t="s">
        <v>6</v>
      </c>
      <c r="X155" s="25" t="s">
        <v>6</v>
      </c>
      <c r="Y155" s="29" t="s">
        <v>101</v>
      </c>
      <c r="Z155" s="25" t="s">
        <v>47</v>
      </c>
      <c r="AA155" s="25">
        <v>3</v>
      </c>
      <c r="AB155" s="25">
        <v>1</v>
      </c>
      <c r="AC155" s="30">
        <v>0</v>
      </c>
      <c r="AD155" s="25" t="s">
        <v>6</v>
      </c>
      <c r="AE155" s="30">
        <v>116</v>
      </c>
      <c r="AF155" s="25" t="s">
        <v>6</v>
      </c>
      <c r="AG155" s="30">
        <v>0</v>
      </c>
      <c r="AH155" s="25" t="s">
        <v>6</v>
      </c>
      <c r="AI155" s="29" t="s">
        <v>180</v>
      </c>
      <c r="AJ155" s="25">
        <f t="shared" si="67"/>
        <v>116</v>
      </c>
      <c r="AK155" s="25" t="s">
        <v>6</v>
      </c>
      <c r="AL155" s="25">
        <f t="shared" si="82"/>
        <v>116</v>
      </c>
      <c r="AM155" s="25">
        <f t="shared" si="69"/>
        <v>38.666666666666664</v>
      </c>
      <c r="AN155" s="25" t="s">
        <v>6</v>
      </c>
    </row>
    <row r="156" spans="1:40" x14ac:dyDescent="0.25">
      <c r="A156" s="25" t="s">
        <v>42</v>
      </c>
      <c r="B156" s="25">
        <v>2019</v>
      </c>
      <c r="C156" s="25" t="s">
        <v>46</v>
      </c>
      <c r="D156" s="25" t="s">
        <v>700</v>
      </c>
      <c r="E156" s="25" t="s">
        <v>39</v>
      </c>
      <c r="F156" s="25" t="s">
        <v>63</v>
      </c>
      <c r="G156" s="25" t="s">
        <v>64</v>
      </c>
      <c r="H156" s="25" t="s">
        <v>64</v>
      </c>
      <c r="I156" s="25" t="s">
        <v>39</v>
      </c>
      <c r="J156" s="25" t="s">
        <v>49</v>
      </c>
      <c r="K156" s="25" t="s">
        <v>64</v>
      </c>
      <c r="L156" s="25" t="s">
        <v>64</v>
      </c>
      <c r="M156" s="25" t="s">
        <v>43</v>
      </c>
      <c r="N156" s="26" t="str">
        <f t="shared" si="74"/>
        <v>elegansXelegans</v>
      </c>
      <c r="O156" s="26" t="str">
        <f t="shared" si="64"/>
        <v>elegansXelegans</v>
      </c>
      <c r="P156" s="27">
        <v>43707</v>
      </c>
      <c r="Q156" s="28" t="s">
        <v>203</v>
      </c>
      <c r="R156" s="25">
        <v>3.27</v>
      </c>
      <c r="S156" s="25" t="str">
        <f t="shared" si="76"/>
        <v>3.27X4.33</v>
      </c>
      <c r="T156" s="25" t="str">
        <f t="shared" si="75"/>
        <v>Conspecifics-elegansXelegans-LaxeXLaxe</v>
      </c>
      <c r="U156" s="25" t="s">
        <v>6</v>
      </c>
      <c r="V156" s="25" t="s">
        <v>6</v>
      </c>
      <c r="W156" s="25" t="s">
        <v>6</v>
      </c>
      <c r="X156" s="25" t="s">
        <v>6</v>
      </c>
      <c r="Y156" s="29" t="s">
        <v>101</v>
      </c>
      <c r="Z156" s="25" t="s">
        <v>47</v>
      </c>
      <c r="AA156" s="25">
        <v>2</v>
      </c>
      <c r="AB156" s="25">
        <v>1</v>
      </c>
      <c r="AC156" s="30">
        <v>0</v>
      </c>
      <c r="AD156" s="25" t="s">
        <v>6</v>
      </c>
      <c r="AE156" s="30">
        <v>1</v>
      </c>
      <c r="AF156" s="25" t="s">
        <v>6</v>
      </c>
      <c r="AG156" s="25" t="s">
        <v>6</v>
      </c>
      <c r="AH156" s="25" t="s">
        <v>6</v>
      </c>
      <c r="AI156" s="29" t="s">
        <v>180</v>
      </c>
      <c r="AJ156" s="25">
        <f>AC156+AE156</f>
        <v>1</v>
      </c>
      <c r="AK156" s="25" t="s">
        <v>6</v>
      </c>
      <c r="AL156" s="25">
        <f t="shared" si="82"/>
        <v>1</v>
      </c>
      <c r="AM156" s="25">
        <f t="shared" si="69"/>
        <v>0.5</v>
      </c>
      <c r="AN156" s="25" t="s">
        <v>6</v>
      </c>
    </row>
    <row r="157" spans="1:40" x14ac:dyDescent="0.25">
      <c r="A157" s="25" t="s">
        <v>204</v>
      </c>
      <c r="B157" s="25">
        <v>2019</v>
      </c>
      <c r="C157" s="25" t="s">
        <v>53</v>
      </c>
      <c r="D157" s="25" t="s">
        <v>699</v>
      </c>
      <c r="E157" s="25" t="s">
        <v>205</v>
      </c>
      <c r="F157" s="25" t="s">
        <v>49</v>
      </c>
      <c r="G157" s="25" t="s">
        <v>686</v>
      </c>
      <c r="H157" s="25" t="s">
        <v>686</v>
      </c>
      <c r="I157" s="25" t="s">
        <v>205</v>
      </c>
      <c r="J157" s="25" t="s">
        <v>49</v>
      </c>
      <c r="K157" s="25" t="s">
        <v>686</v>
      </c>
      <c r="L157" s="25" t="s">
        <v>686</v>
      </c>
      <c r="M157" s="25" t="s">
        <v>41</v>
      </c>
      <c r="N157" s="26" t="str">
        <f t="shared" si="74"/>
        <v>EHXEH</v>
      </c>
      <c r="O157" s="26" t="s">
        <v>457</v>
      </c>
      <c r="P157" s="27">
        <v>43768</v>
      </c>
      <c r="Q157" s="28" t="s">
        <v>206</v>
      </c>
      <c r="R157" s="25" t="s">
        <v>207</v>
      </c>
      <c r="S157" s="25" t="str">
        <f t="shared" si="76"/>
        <v>L.1XK.2</v>
      </c>
      <c r="T157" s="25" t="str">
        <f t="shared" si="75"/>
        <v>Postzygotics-hybridXhybrid-(H:LaxeXMontalvo)X(H:LaxeXMontalvo)</v>
      </c>
      <c r="U157" s="25">
        <v>1</v>
      </c>
      <c r="V157" s="25">
        <v>1</v>
      </c>
      <c r="W157" s="25">
        <v>1</v>
      </c>
      <c r="X157" s="25">
        <v>1</v>
      </c>
      <c r="Y157" s="29" t="s">
        <v>6</v>
      </c>
      <c r="Z157" s="25" t="str">
        <f t="shared" ref="Z157:Z185" si="83">IF(X157=1,"Y","N")</f>
        <v>Y</v>
      </c>
      <c r="AA157" s="25">
        <v>3</v>
      </c>
      <c r="AB157" s="25">
        <v>0</v>
      </c>
      <c r="AC157" s="25">
        <v>0</v>
      </c>
      <c r="AD157" s="25">
        <v>0</v>
      </c>
      <c r="AE157" s="25">
        <v>0</v>
      </c>
      <c r="AF157" s="25">
        <v>0</v>
      </c>
      <c r="AG157" s="25">
        <v>0</v>
      </c>
      <c r="AH157" s="25">
        <v>0</v>
      </c>
      <c r="AI157" s="29" t="s">
        <v>6</v>
      </c>
      <c r="AJ157" s="25">
        <f t="shared" si="67"/>
        <v>0</v>
      </c>
      <c r="AK157" s="25">
        <f t="shared" si="67"/>
        <v>0</v>
      </c>
      <c r="AL157" s="25">
        <f t="shared" ref="AL157:AL186" si="84">AJ157+AK157</f>
        <v>0</v>
      </c>
      <c r="AM157" s="25">
        <f t="shared" si="69"/>
        <v>0</v>
      </c>
      <c r="AN157" s="25" t="s">
        <v>6</v>
      </c>
    </row>
    <row r="158" spans="1:40" x14ac:dyDescent="0.25">
      <c r="A158" s="25" t="s">
        <v>208</v>
      </c>
      <c r="B158" s="25">
        <v>2019</v>
      </c>
      <c r="C158" s="25" t="s">
        <v>53</v>
      </c>
      <c r="D158" s="25" t="s">
        <v>699</v>
      </c>
      <c r="E158" s="25" t="s">
        <v>205</v>
      </c>
      <c r="F158" s="25" t="s">
        <v>49</v>
      </c>
      <c r="G158" s="25" t="s">
        <v>686</v>
      </c>
      <c r="H158" s="25" t="s">
        <v>686</v>
      </c>
      <c r="I158" s="25" t="s">
        <v>209</v>
      </c>
      <c r="J158" s="25" t="s">
        <v>49</v>
      </c>
      <c r="K158" s="25" t="s">
        <v>686</v>
      </c>
      <c r="L158" s="25" t="s">
        <v>686</v>
      </c>
      <c r="M158" s="25" t="s">
        <v>41</v>
      </c>
      <c r="N158" s="26" t="str">
        <f t="shared" si="74"/>
        <v>EHXGH</v>
      </c>
      <c r="O158" s="26" t="s">
        <v>457</v>
      </c>
      <c r="P158" s="27">
        <v>43769</v>
      </c>
      <c r="Q158" s="28" t="s">
        <v>210</v>
      </c>
      <c r="R158" s="25" t="s">
        <v>207</v>
      </c>
      <c r="S158" s="25" t="str">
        <f t="shared" si="76"/>
        <v>L.1XK.6</v>
      </c>
      <c r="T158" s="25" t="str">
        <f t="shared" si="75"/>
        <v>Postzygotics-hybridXhybrid-(H:LaxeXMontalvo)X(H:LaxeXMontalvo)</v>
      </c>
      <c r="U158" s="25">
        <v>1</v>
      </c>
      <c r="V158" s="25">
        <v>1</v>
      </c>
      <c r="W158" s="25">
        <v>1</v>
      </c>
      <c r="X158" s="25">
        <v>1</v>
      </c>
      <c r="Y158" s="29" t="s">
        <v>6</v>
      </c>
      <c r="Z158" s="25" t="str">
        <f t="shared" si="83"/>
        <v>Y</v>
      </c>
      <c r="AA158" s="25">
        <v>3</v>
      </c>
      <c r="AB158" s="25">
        <v>2</v>
      </c>
      <c r="AC158" s="25">
        <v>64</v>
      </c>
      <c r="AD158" s="25">
        <v>98</v>
      </c>
      <c r="AE158" s="25">
        <v>0</v>
      </c>
      <c r="AF158" s="25">
        <v>0</v>
      </c>
      <c r="AG158" s="25">
        <v>0</v>
      </c>
      <c r="AH158" s="25">
        <v>0</v>
      </c>
      <c r="AI158" s="29" t="s">
        <v>6</v>
      </c>
      <c r="AJ158" s="25">
        <f t="shared" si="67"/>
        <v>64</v>
      </c>
      <c r="AK158" s="25">
        <f t="shared" si="67"/>
        <v>98</v>
      </c>
      <c r="AL158" s="25">
        <f t="shared" si="84"/>
        <v>162</v>
      </c>
      <c r="AM158" s="25">
        <f t="shared" si="69"/>
        <v>54</v>
      </c>
      <c r="AN158" s="25">
        <f t="shared" ref="AN158:AN186" si="85">AJ158/AL158</f>
        <v>0.39506172839506171</v>
      </c>
    </row>
    <row r="159" spans="1:40" x14ac:dyDescent="0.25">
      <c r="A159" s="25" t="s">
        <v>204</v>
      </c>
      <c r="B159" s="25">
        <v>2019</v>
      </c>
      <c r="C159" s="25" t="s">
        <v>53</v>
      </c>
      <c r="D159" s="25" t="s">
        <v>699</v>
      </c>
      <c r="E159" s="25" t="s">
        <v>209</v>
      </c>
      <c r="F159" s="25" t="s">
        <v>49</v>
      </c>
      <c r="G159" s="25" t="s">
        <v>686</v>
      </c>
      <c r="H159" s="25" t="s">
        <v>686</v>
      </c>
      <c r="I159" s="25" t="s">
        <v>209</v>
      </c>
      <c r="J159" s="25" t="s">
        <v>49</v>
      </c>
      <c r="K159" s="25" t="s">
        <v>686</v>
      </c>
      <c r="L159" s="25" t="s">
        <v>686</v>
      </c>
      <c r="M159" s="25" t="s">
        <v>41</v>
      </c>
      <c r="N159" s="26" t="str">
        <f t="shared" si="74"/>
        <v>GHXGH</v>
      </c>
      <c r="O159" s="26" t="s">
        <v>457</v>
      </c>
      <c r="P159" s="27">
        <v>43769</v>
      </c>
      <c r="Q159" s="28" t="s">
        <v>211</v>
      </c>
      <c r="R159" s="25" t="s">
        <v>212</v>
      </c>
      <c r="S159" s="25" t="str">
        <f t="shared" si="76"/>
        <v>K.7XK.8</v>
      </c>
      <c r="T159" s="25" t="str">
        <f t="shared" si="75"/>
        <v>Postzygotics-hybridXhybrid-(H:LaxeXMontalvo)X(H:LaxeXMontalvo)</v>
      </c>
      <c r="U159" s="25">
        <v>1</v>
      </c>
      <c r="V159" s="25">
        <v>1</v>
      </c>
      <c r="W159" s="25">
        <v>1</v>
      </c>
      <c r="X159" s="25">
        <v>1</v>
      </c>
      <c r="Y159" s="29" t="s">
        <v>6</v>
      </c>
      <c r="Z159" s="25" t="str">
        <f t="shared" si="83"/>
        <v>Y</v>
      </c>
      <c r="AA159" s="25">
        <v>3</v>
      </c>
      <c r="AB159" s="25">
        <v>3</v>
      </c>
      <c r="AC159" s="25">
        <v>5</v>
      </c>
      <c r="AD159" s="25">
        <v>209</v>
      </c>
      <c r="AE159" s="25">
        <v>0</v>
      </c>
      <c r="AF159" s="25">
        <v>4</v>
      </c>
      <c r="AG159" s="25">
        <v>5</v>
      </c>
      <c r="AH159" s="25">
        <v>42</v>
      </c>
      <c r="AI159" s="29" t="s">
        <v>6</v>
      </c>
      <c r="AJ159" s="25">
        <f t="shared" si="67"/>
        <v>10</v>
      </c>
      <c r="AK159" s="25">
        <f t="shared" si="67"/>
        <v>255</v>
      </c>
      <c r="AL159" s="25">
        <f t="shared" si="84"/>
        <v>265</v>
      </c>
      <c r="AM159" s="25">
        <f t="shared" si="69"/>
        <v>88.333333333333329</v>
      </c>
      <c r="AN159" s="25">
        <f t="shared" si="85"/>
        <v>3.7735849056603772E-2</v>
      </c>
    </row>
    <row r="160" spans="1:40" x14ac:dyDescent="0.25">
      <c r="A160" s="25" t="s">
        <v>204</v>
      </c>
      <c r="B160" s="25">
        <v>2019</v>
      </c>
      <c r="C160" s="25" t="s">
        <v>53</v>
      </c>
      <c r="D160" s="25" t="s">
        <v>699</v>
      </c>
      <c r="E160" s="25" t="s">
        <v>209</v>
      </c>
      <c r="F160" s="25" t="s">
        <v>49</v>
      </c>
      <c r="G160" s="25" t="s">
        <v>686</v>
      </c>
      <c r="H160" s="25" t="s">
        <v>686</v>
      </c>
      <c r="I160" s="25" t="s">
        <v>209</v>
      </c>
      <c r="J160" s="25" t="s">
        <v>49</v>
      </c>
      <c r="K160" s="25" t="s">
        <v>686</v>
      </c>
      <c r="L160" s="25" t="s">
        <v>686</v>
      </c>
      <c r="M160" s="25" t="s">
        <v>41</v>
      </c>
      <c r="N160" s="26" t="str">
        <f t="shared" si="74"/>
        <v>GHXGH</v>
      </c>
      <c r="O160" s="26" t="s">
        <v>457</v>
      </c>
      <c r="P160" s="27">
        <v>43770</v>
      </c>
      <c r="Q160" s="28" t="s">
        <v>213</v>
      </c>
      <c r="R160" s="25" t="s">
        <v>212</v>
      </c>
      <c r="S160" s="25" t="str">
        <f t="shared" si="76"/>
        <v>K.7XK.12</v>
      </c>
      <c r="T160" s="25" t="str">
        <f t="shared" si="75"/>
        <v>Postzygotics-hybridXhybrid-(H:LaxeXMontalvo)X(H:LaxeXMontalvo)</v>
      </c>
      <c r="U160" s="25">
        <v>1</v>
      </c>
      <c r="V160" s="25">
        <v>1</v>
      </c>
      <c r="W160" s="25">
        <v>1</v>
      </c>
      <c r="X160" s="25">
        <v>1</v>
      </c>
      <c r="Y160" s="29" t="s">
        <v>6</v>
      </c>
      <c r="Z160" s="25" t="str">
        <f t="shared" si="83"/>
        <v>Y</v>
      </c>
      <c r="AA160" s="25">
        <v>3</v>
      </c>
      <c r="AB160" s="25">
        <v>2</v>
      </c>
      <c r="AC160" s="25">
        <v>1</v>
      </c>
      <c r="AD160" s="25">
        <v>6</v>
      </c>
      <c r="AE160" s="25">
        <v>0</v>
      </c>
      <c r="AF160" s="25">
        <v>0</v>
      </c>
      <c r="AG160" s="25">
        <v>4</v>
      </c>
      <c r="AH160" s="25">
        <v>181</v>
      </c>
      <c r="AI160" s="29" t="s">
        <v>6</v>
      </c>
      <c r="AJ160" s="25">
        <f t="shared" si="67"/>
        <v>5</v>
      </c>
      <c r="AK160" s="25">
        <f t="shared" si="67"/>
        <v>187</v>
      </c>
      <c r="AL160" s="25">
        <f t="shared" si="84"/>
        <v>192</v>
      </c>
      <c r="AM160" s="25">
        <f t="shared" si="69"/>
        <v>64</v>
      </c>
      <c r="AN160" s="25">
        <f t="shared" si="85"/>
        <v>2.6041666666666668E-2</v>
      </c>
    </row>
    <row r="161" spans="1:40" x14ac:dyDescent="0.25">
      <c r="A161" s="25" t="s">
        <v>208</v>
      </c>
      <c r="B161" s="25">
        <v>2019</v>
      </c>
      <c r="C161" s="25" t="s">
        <v>53</v>
      </c>
      <c r="D161" s="25" t="s">
        <v>699</v>
      </c>
      <c r="E161" s="25" t="s">
        <v>209</v>
      </c>
      <c r="F161" s="25" t="s">
        <v>49</v>
      </c>
      <c r="G161" s="25" t="s">
        <v>686</v>
      </c>
      <c r="H161" s="25" t="s">
        <v>686</v>
      </c>
      <c r="I161" s="25" t="s">
        <v>209</v>
      </c>
      <c r="J161" s="25" t="s">
        <v>49</v>
      </c>
      <c r="K161" s="25" t="s">
        <v>686</v>
      </c>
      <c r="L161" s="25" t="s">
        <v>686</v>
      </c>
      <c r="M161" s="25" t="s">
        <v>41</v>
      </c>
      <c r="N161" s="26" t="str">
        <f t="shared" si="74"/>
        <v>GHXGH</v>
      </c>
      <c r="O161" s="26" t="s">
        <v>457</v>
      </c>
      <c r="P161" s="27">
        <v>43770</v>
      </c>
      <c r="Q161" s="28" t="s">
        <v>214</v>
      </c>
      <c r="R161" s="25" t="s">
        <v>207</v>
      </c>
      <c r="S161" s="25" t="str">
        <f t="shared" si="76"/>
        <v>L.1XK.9</v>
      </c>
      <c r="T161" s="25" t="str">
        <f t="shared" si="75"/>
        <v>Postzygotics-hybridXhybrid-(H:LaxeXMontalvo)X(H:LaxeXMontalvo)</v>
      </c>
      <c r="U161" s="25">
        <v>1</v>
      </c>
      <c r="V161" s="25">
        <v>1</v>
      </c>
      <c r="W161" s="25">
        <v>3</v>
      </c>
      <c r="X161" s="25">
        <v>1</v>
      </c>
      <c r="Y161" s="29" t="s">
        <v>6</v>
      </c>
      <c r="Z161" s="25" t="str">
        <f t="shared" si="83"/>
        <v>Y</v>
      </c>
      <c r="AA161" s="25">
        <v>3</v>
      </c>
      <c r="AB161" s="25">
        <v>0</v>
      </c>
      <c r="AC161" s="25">
        <v>0</v>
      </c>
      <c r="AD161" s="25">
        <v>0</v>
      </c>
      <c r="AE161" s="25">
        <v>0</v>
      </c>
      <c r="AF161" s="25">
        <v>0</v>
      </c>
      <c r="AG161" s="25">
        <v>0</v>
      </c>
      <c r="AH161" s="25">
        <v>0</v>
      </c>
      <c r="AI161" s="29" t="s">
        <v>6</v>
      </c>
      <c r="AJ161" s="25">
        <f t="shared" si="67"/>
        <v>0</v>
      </c>
      <c r="AK161" s="25">
        <f t="shared" si="67"/>
        <v>0</v>
      </c>
      <c r="AL161" s="25">
        <f t="shared" si="84"/>
        <v>0</v>
      </c>
      <c r="AM161" s="25">
        <f t="shared" si="69"/>
        <v>0</v>
      </c>
      <c r="AN161" s="25" t="s">
        <v>6</v>
      </c>
    </row>
    <row r="162" spans="1:40" x14ac:dyDescent="0.25">
      <c r="A162" s="25" t="s">
        <v>204</v>
      </c>
      <c r="B162" s="25">
        <v>2019</v>
      </c>
      <c r="C162" s="25" t="s">
        <v>53</v>
      </c>
      <c r="D162" s="25" t="s">
        <v>699</v>
      </c>
      <c r="E162" s="25" t="s">
        <v>39</v>
      </c>
      <c r="F162" s="25" t="s">
        <v>49</v>
      </c>
      <c r="G162" s="25" t="s">
        <v>64</v>
      </c>
      <c r="H162" s="25" t="s">
        <v>707</v>
      </c>
      <c r="I162" s="25" t="s">
        <v>209</v>
      </c>
      <c r="J162" s="25" t="s">
        <v>49</v>
      </c>
      <c r="K162" s="25" t="s">
        <v>686</v>
      </c>
      <c r="L162" s="25" t="s">
        <v>686</v>
      </c>
      <c r="M162" s="25" t="s">
        <v>41</v>
      </c>
      <c r="N162" s="26" t="str">
        <f t="shared" ref="N162:N186" si="86">CONCATENATE(E162,"X",I162)</f>
        <v>elegansXGH</v>
      </c>
      <c r="O162" s="26" t="s">
        <v>458</v>
      </c>
      <c r="P162" s="27">
        <v>43770</v>
      </c>
      <c r="Q162" s="28" t="s">
        <v>215</v>
      </c>
      <c r="R162" s="25" t="s">
        <v>70</v>
      </c>
      <c r="S162" s="25" t="str">
        <f t="shared" si="76"/>
        <v>A.1XL.2</v>
      </c>
      <c r="T162" s="25" t="str">
        <f t="shared" ref="T162:T186" si="87">_xlfn.CONCAT(D162,"-",O162,"-",H162,"X",L162)</f>
        <v>Postzygotics-elegansXhybrid-SymEleX(H:LaxeXMontalvo)</v>
      </c>
      <c r="U162" s="25">
        <v>1</v>
      </c>
      <c r="V162" s="25">
        <v>1</v>
      </c>
      <c r="W162" s="25">
        <v>1</v>
      </c>
      <c r="X162" s="25">
        <v>1</v>
      </c>
      <c r="Y162" s="29" t="s">
        <v>6</v>
      </c>
      <c r="Z162" s="25" t="str">
        <f t="shared" si="83"/>
        <v>Y</v>
      </c>
      <c r="AA162" s="25">
        <v>3</v>
      </c>
      <c r="AB162" s="25">
        <v>2</v>
      </c>
      <c r="AC162" s="25">
        <v>0</v>
      </c>
      <c r="AD162" s="25">
        <v>0</v>
      </c>
      <c r="AE162" s="25">
        <v>1</v>
      </c>
      <c r="AF162" s="25">
        <v>0</v>
      </c>
      <c r="AG162" s="25">
        <v>2</v>
      </c>
      <c r="AH162" s="25">
        <v>0</v>
      </c>
      <c r="AI162" s="29" t="s">
        <v>6</v>
      </c>
      <c r="AJ162" s="25">
        <f t="shared" si="67"/>
        <v>3</v>
      </c>
      <c r="AK162" s="25">
        <f t="shared" si="67"/>
        <v>0</v>
      </c>
      <c r="AL162" s="25">
        <f t="shared" si="84"/>
        <v>3</v>
      </c>
      <c r="AM162" s="25">
        <f t="shared" si="69"/>
        <v>1</v>
      </c>
      <c r="AN162" s="25">
        <f t="shared" si="85"/>
        <v>1</v>
      </c>
    </row>
    <row r="163" spans="1:40" x14ac:dyDescent="0.25">
      <c r="A163" s="25" t="s">
        <v>204</v>
      </c>
      <c r="B163" s="25">
        <v>2019</v>
      </c>
      <c r="C163" s="25" t="s">
        <v>53</v>
      </c>
      <c r="D163" s="25" t="s">
        <v>699</v>
      </c>
      <c r="E163" s="25" t="s">
        <v>39</v>
      </c>
      <c r="F163" s="25" t="s">
        <v>49</v>
      </c>
      <c r="G163" s="25" t="s">
        <v>64</v>
      </c>
      <c r="H163" s="25" t="s">
        <v>707</v>
      </c>
      <c r="I163" s="25" t="s">
        <v>216</v>
      </c>
      <c r="J163" s="25" t="s">
        <v>49</v>
      </c>
      <c r="K163" s="25" t="s">
        <v>686</v>
      </c>
      <c r="L163" s="25" t="s">
        <v>686</v>
      </c>
      <c r="M163" s="25" t="s">
        <v>41</v>
      </c>
      <c r="N163" s="26" t="str">
        <f t="shared" si="86"/>
        <v>elegansXHH</v>
      </c>
      <c r="O163" s="26" t="s">
        <v>458</v>
      </c>
      <c r="P163" s="27">
        <v>43770</v>
      </c>
      <c r="Q163" s="28" t="s">
        <v>217</v>
      </c>
      <c r="R163" s="25" t="s">
        <v>76</v>
      </c>
      <c r="S163" s="25" t="str">
        <f t="shared" si="76"/>
        <v>A.3XN.1</v>
      </c>
      <c r="T163" s="25" t="str">
        <f t="shared" si="87"/>
        <v>Postzygotics-elegansXhybrid-SymEleX(H:LaxeXMontalvo)</v>
      </c>
      <c r="U163" s="25">
        <v>1</v>
      </c>
      <c r="V163" s="25">
        <v>1</v>
      </c>
      <c r="W163" s="25">
        <v>1</v>
      </c>
      <c r="X163" s="25">
        <v>1</v>
      </c>
      <c r="Y163" s="29" t="s">
        <v>6</v>
      </c>
      <c r="Z163" s="25" t="str">
        <f t="shared" si="83"/>
        <v>Y</v>
      </c>
      <c r="AA163" s="25">
        <v>3</v>
      </c>
      <c r="AB163" s="25">
        <v>0</v>
      </c>
      <c r="AC163" s="25">
        <v>0</v>
      </c>
      <c r="AD163" s="25">
        <v>0</v>
      </c>
      <c r="AE163" s="25">
        <v>0</v>
      </c>
      <c r="AF163" s="25">
        <v>0</v>
      </c>
      <c r="AG163" s="25">
        <v>0</v>
      </c>
      <c r="AH163" s="25">
        <v>0</v>
      </c>
      <c r="AI163" s="29" t="s">
        <v>6</v>
      </c>
      <c r="AJ163" s="25">
        <f t="shared" si="67"/>
        <v>0</v>
      </c>
      <c r="AK163" s="25">
        <f t="shared" si="67"/>
        <v>0</v>
      </c>
      <c r="AL163" s="25">
        <f t="shared" si="84"/>
        <v>0</v>
      </c>
      <c r="AM163" s="25">
        <f t="shared" si="69"/>
        <v>0</v>
      </c>
      <c r="AN163" s="25" t="s">
        <v>6</v>
      </c>
    </row>
    <row r="164" spans="1:40" x14ac:dyDescent="0.25">
      <c r="A164" s="25" t="s">
        <v>204</v>
      </c>
      <c r="B164" s="25">
        <v>2019</v>
      </c>
      <c r="C164" s="25" t="s">
        <v>53</v>
      </c>
      <c r="D164" s="25" t="s">
        <v>699</v>
      </c>
      <c r="E164" s="25" t="s">
        <v>209</v>
      </c>
      <c r="F164" s="25" t="s">
        <v>49</v>
      </c>
      <c r="G164" s="25" t="s">
        <v>686</v>
      </c>
      <c r="H164" s="25" t="s">
        <v>686</v>
      </c>
      <c r="I164" s="25" t="s">
        <v>209</v>
      </c>
      <c r="J164" s="25" t="s">
        <v>49</v>
      </c>
      <c r="K164" s="25" t="s">
        <v>686</v>
      </c>
      <c r="L164" s="25" t="s">
        <v>686</v>
      </c>
      <c r="M164" s="25" t="s">
        <v>41</v>
      </c>
      <c r="N164" s="26" t="str">
        <f t="shared" si="86"/>
        <v>GHXGH</v>
      </c>
      <c r="O164" s="26" t="s">
        <v>457</v>
      </c>
      <c r="P164" s="27">
        <v>43772</v>
      </c>
      <c r="Q164" s="28" t="s">
        <v>218</v>
      </c>
      <c r="R164" s="25" t="s">
        <v>212</v>
      </c>
      <c r="S164" s="25" t="str">
        <f t="shared" si="76"/>
        <v>K.7XK.13</v>
      </c>
      <c r="T164" s="25" t="str">
        <f t="shared" si="87"/>
        <v>Postzygotics-hybridXhybrid-(H:LaxeXMontalvo)X(H:LaxeXMontalvo)</v>
      </c>
      <c r="U164" s="25">
        <v>1</v>
      </c>
      <c r="V164" s="25">
        <v>1</v>
      </c>
      <c r="W164" s="25">
        <v>1</v>
      </c>
      <c r="X164" s="25">
        <v>1</v>
      </c>
      <c r="Y164" s="29" t="s">
        <v>6</v>
      </c>
      <c r="Z164" s="25" t="str">
        <f t="shared" si="83"/>
        <v>Y</v>
      </c>
      <c r="AA164" s="25">
        <v>0</v>
      </c>
      <c r="AB164" s="25" t="str">
        <f t="shared" ref="AB164:AH164" si="88">IF($AA164=0,"NA","")</f>
        <v>NA</v>
      </c>
      <c r="AC164" s="25" t="str">
        <f t="shared" si="88"/>
        <v>NA</v>
      </c>
      <c r="AD164" s="25" t="str">
        <f t="shared" si="88"/>
        <v>NA</v>
      </c>
      <c r="AE164" s="25" t="str">
        <f t="shared" si="88"/>
        <v>NA</v>
      </c>
      <c r="AF164" s="25" t="str">
        <f t="shared" si="88"/>
        <v>NA</v>
      </c>
      <c r="AG164" s="25" t="str">
        <f t="shared" si="88"/>
        <v>NA</v>
      </c>
      <c r="AH164" s="25" t="str">
        <f t="shared" si="88"/>
        <v>NA</v>
      </c>
      <c r="AI164" s="29" t="s">
        <v>6</v>
      </c>
      <c r="AJ164" s="25" t="s">
        <v>6</v>
      </c>
      <c r="AK164" s="25" t="s">
        <v>6</v>
      </c>
      <c r="AL164" s="25" t="s">
        <v>6</v>
      </c>
      <c r="AM164" s="25" t="s">
        <v>6</v>
      </c>
      <c r="AN164" s="25" t="s">
        <v>6</v>
      </c>
    </row>
    <row r="165" spans="1:40" x14ac:dyDescent="0.25">
      <c r="A165" s="25" t="s">
        <v>204</v>
      </c>
      <c r="B165" s="25">
        <v>2019</v>
      </c>
      <c r="C165" s="25" t="s">
        <v>53</v>
      </c>
      <c r="D165" s="25" t="s">
        <v>699</v>
      </c>
      <c r="E165" s="25" t="s">
        <v>209</v>
      </c>
      <c r="F165" s="25" t="s">
        <v>49</v>
      </c>
      <c r="G165" s="25" t="s">
        <v>686</v>
      </c>
      <c r="H165" s="25" t="s">
        <v>686</v>
      </c>
      <c r="I165" s="25" t="s">
        <v>39</v>
      </c>
      <c r="J165" s="25" t="s">
        <v>49</v>
      </c>
      <c r="K165" s="25" t="s">
        <v>64</v>
      </c>
      <c r="L165" s="25" t="s">
        <v>707</v>
      </c>
      <c r="M165" s="25" t="s">
        <v>41</v>
      </c>
      <c r="N165" s="26" t="str">
        <f t="shared" si="86"/>
        <v>GHXelegans</v>
      </c>
      <c r="O165" s="26" t="s">
        <v>384</v>
      </c>
      <c r="P165" s="27">
        <v>43773</v>
      </c>
      <c r="Q165" s="28" t="s">
        <v>66</v>
      </c>
      <c r="R165" s="25" t="s">
        <v>219</v>
      </c>
      <c r="S165" s="25" t="str">
        <f t="shared" si="76"/>
        <v>K.14XB.1</v>
      </c>
      <c r="T165" s="25" t="str">
        <f t="shared" si="87"/>
        <v>Postzygotics-hybridXelegans-(H:LaxeXMontalvo)XSymEle</v>
      </c>
      <c r="U165" s="25">
        <v>10</v>
      </c>
      <c r="V165" s="25">
        <v>0</v>
      </c>
      <c r="W165" s="25">
        <v>0</v>
      </c>
      <c r="X165" s="25">
        <v>0</v>
      </c>
      <c r="Y165" s="29" t="s">
        <v>6</v>
      </c>
      <c r="Z165" s="25" t="str">
        <f t="shared" si="83"/>
        <v>N</v>
      </c>
      <c r="AA165" s="25" t="str">
        <f t="shared" ref="AA165:AH166" si="89">IF($Z165="N","NA","")</f>
        <v>NA</v>
      </c>
      <c r="AB165" s="25" t="str">
        <f t="shared" si="89"/>
        <v>NA</v>
      </c>
      <c r="AC165" s="25" t="str">
        <f t="shared" si="89"/>
        <v>NA</v>
      </c>
      <c r="AD165" s="25" t="str">
        <f t="shared" si="89"/>
        <v>NA</v>
      </c>
      <c r="AE165" s="25" t="str">
        <f t="shared" si="89"/>
        <v>NA</v>
      </c>
      <c r="AF165" s="25" t="str">
        <f t="shared" si="89"/>
        <v>NA</v>
      </c>
      <c r="AG165" s="25" t="str">
        <f t="shared" si="89"/>
        <v>NA</v>
      </c>
      <c r="AH165" s="25" t="str">
        <f t="shared" si="89"/>
        <v>NA</v>
      </c>
      <c r="AI165" s="29" t="s">
        <v>6</v>
      </c>
      <c r="AJ165" s="25" t="s">
        <v>6</v>
      </c>
      <c r="AK165" s="25" t="s">
        <v>6</v>
      </c>
      <c r="AL165" s="25" t="s">
        <v>6</v>
      </c>
      <c r="AM165" s="25" t="s">
        <v>6</v>
      </c>
      <c r="AN165" s="25" t="s">
        <v>6</v>
      </c>
    </row>
    <row r="166" spans="1:40" x14ac:dyDescent="0.25">
      <c r="A166" s="25" t="s">
        <v>204</v>
      </c>
      <c r="B166" s="25">
        <v>2019</v>
      </c>
      <c r="C166" s="25" t="s">
        <v>53</v>
      </c>
      <c r="D166" s="25" t="s">
        <v>699</v>
      </c>
      <c r="E166" s="25" t="s">
        <v>209</v>
      </c>
      <c r="F166" s="25" t="s">
        <v>49</v>
      </c>
      <c r="G166" s="25" t="s">
        <v>686</v>
      </c>
      <c r="H166" s="25" t="s">
        <v>686</v>
      </c>
      <c r="I166" s="25" t="s">
        <v>39</v>
      </c>
      <c r="J166" s="25" t="s">
        <v>49</v>
      </c>
      <c r="K166" s="25" t="s">
        <v>64</v>
      </c>
      <c r="L166" s="25" t="s">
        <v>707</v>
      </c>
      <c r="M166" s="25" t="s">
        <v>41</v>
      </c>
      <c r="N166" s="26" t="str">
        <f t="shared" si="86"/>
        <v>GHXelegans</v>
      </c>
      <c r="O166" s="26" t="s">
        <v>384</v>
      </c>
      <c r="P166" s="27">
        <v>43773</v>
      </c>
      <c r="Q166" s="28" t="s">
        <v>66</v>
      </c>
      <c r="R166" s="25" t="s">
        <v>212</v>
      </c>
      <c r="S166" s="25" t="str">
        <f t="shared" si="76"/>
        <v>K.7XB.1</v>
      </c>
      <c r="T166" s="25" t="str">
        <f t="shared" si="87"/>
        <v>Postzygotics-hybridXelegans-(H:LaxeXMontalvo)XSymEle</v>
      </c>
      <c r="U166" s="25">
        <v>6</v>
      </c>
      <c r="V166" s="25">
        <v>0</v>
      </c>
      <c r="W166" s="25">
        <v>0</v>
      </c>
      <c r="X166" s="25">
        <v>0</v>
      </c>
      <c r="Y166" s="29" t="s">
        <v>6</v>
      </c>
      <c r="Z166" s="25" t="str">
        <f t="shared" si="83"/>
        <v>N</v>
      </c>
      <c r="AA166" s="25" t="str">
        <f t="shared" si="89"/>
        <v>NA</v>
      </c>
      <c r="AB166" s="25" t="str">
        <f t="shared" si="89"/>
        <v>NA</v>
      </c>
      <c r="AC166" s="25" t="str">
        <f t="shared" si="89"/>
        <v>NA</v>
      </c>
      <c r="AD166" s="25" t="str">
        <f t="shared" si="89"/>
        <v>NA</v>
      </c>
      <c r="AE166" s="25" t="str">
        <f t="shared" si="89"/>
        <v>NA</v>
      </c>
      <c r="AF166" s="25" t="str">
        <f t="shared" si="89"/>
        <v>NA</v>
      </c>
      <c r="AG166" s="25" t="str">
        <f t="shared" si="89"/>
        <v>NA</v>
      </c>
      <c r="AH166" s="25" t="str">
        <f t="shared" si="89"/>
        <v>NA</v>
      </c>
      <c r="AI166" s="29" t="s">
        <v>6</v>
      </c>
      <c r="AJ166" s="25" t="s">
        <v>6</v>
      </c>
      <c r="AK166" s="25" t="s">
        <v>6</v>
      </c>
      <c r="AL166" s="25" t="s">
        <v>6</v>
      </c>
      <c r="AM166" s="25" t="s">
        <v>6</v>
      </c>
      <c r="AN166" s="25" t="s">
        <v>6</v>
      </c>
    </row>
    <row r="167" spans="1:40" x14ac:dyDescent="0.25">
      <c r="A167" s="25" t="s">
        <v>204</v>
      </c>
      <c r="B167" s="25">
        <v>2019</v>
      </c>
      <c r="C167" s="25" t="s">
        <v>53</v>
      </c>
      <c r="D167" s="25" t="s">
        <v>699</v>
      </c>
      <c r="E167" s="25" t="s">
        <v>209</v>
      </c>
      <c r="F167" s="25" t="s">
        <v>49</v>
      </c>
      <c r="G167" s="25" t="s">
        <v>686</v>
      </c>
      <c r="H167" s="25" t="s">
        <v>686</v>
      </c>
      <c r="I167" s="25" t="s">
        <v>209</v>
      </c>
      <c r="J167" s="25" t="s">
        <v>49</v>
      </c>
      <c r="K167" s="25" t="s">
        <v>686</v>
      </c>
      <c r="L167" s="25" t="s">
        <v>686</v>
      </c>
      <c r="M167" s="25" t="s">
        <v>41</v>
      </c>
      <c r="N167" s="26" t="str">
        <f t="shared" si="86"/>
        <v>GHXGH</v>
      </c>
      <c r="O167" s="26" t="s">
        <v>457</v>
      </c>
      <c r="P167" s="27">
        <v>43773</v>
      </c>
      <c r="Q167" s="28" t="s">
        <v>220</v>
      </c>
      <c r="R167" s="25" t="s">
        <v>221</v>
      </c>
      <c r="S167" s="25" t="str">
        <f t="shared" si="76"/>
        <v>K.10XK.17</v>
      </c>
      <c r="T167" s="25" t="str">
        <f t="shared" si="87"/>
        <v>Postzygotics-hybridXhybrid-(H:LaxeXMontalvo)X(H:LaxeXMontalvo)</v>
      </c>
      <c r="U167" s="25">
        <v>1</v>
      </c>
      <c r="V167" s="25">
        <v>1</v>
      </c>
      <c r="W167" s="25">
        <v>1</v>
      </c>
      <c r="X167" s="25">
        <v>1</v>
      </c>
      <c r="Y167" s="29" t="s">
        <v>6</v>
      </c>
      <c r="Z167" s="25" t="str">
        <f t="shared" si="83"/>
        <v>Y</v>
      </c>
      <c r="AA167" s="25">
        <v>3</v>
      </c>
      <c r="AB167" s="25">
        <v>2</v>
      </c>
      <c r="AC167" s="25">
        <v>29</v>
      </c>
      <c r="AD167" s="25">
        <v>14</v>
      </c>
      <c r="AE167" s="25">
        <v>0</v>
      </c>
      <c r="AF167" s="25">
        <v>0</v>
      </c>
      <c r="AG167" s="25">
        <v>8</v>
      </c>
      <c r="AH167" s="25">
        <v>35</v>
      </c>
      <c r="AI167" s="29" t="s">
        <v>6</v>
      </c>
      <c r="AJ167" s="25">
        <f t="shared" si="67"/>
        <v>37</v>
      </c>
      <c r="AK167" s="25">
        <f t="shared" si="67"/>
        <v>49</v>
      </c>
      <c r="AL167" s="25">
        <f t="shared" si="84"/>
        <v>86</v>
      </c>
      <c r="AM167" s="25">
        <f t="shared" si="69"/>
        <v>28.666666666666668</v>
      </c>
      <c r="AN167" s="25">
        <f t="shared" si="85"/>
        <v>0.43023255813953487</v>
      </c>
    </row>
    <row r="168" spans="1:40" x14ac:dyDescent="0.25">
      <c r="A168" s="25" t="s">
        <v>204</v>
      </c>
      <c r="B168" s="25">
        <v>2019</v>
      </c>
      <c r="C168" s="25" t="s">
        <v>53</v>
      </c>
      <c r="D168" s="25" t="s">
        <v>699</v>
      </c>
      <c r="E168" s="25" t="s">
        <v>209</v>
      </c>
      <c r="F168" s="25" t="s">
        <v>49</v>
      </c>
      <c r="G168" s="25" t="s">
        <v>686</v>
      </c>
      <c r="H168" s="25" t="s">
        <v>686</v>
      </c>
      <c r="I168" s="25" t="s">
        <v>39</v>
      </c>
      <c r="J168" s="25" t="s">
        <v>49</v>
      </c>
      <c r="K168" s="25" t="s">
        <v>64</v>
      </c>
      <c r="L168" s="25" t="s">
        <v>707</v>
      </c>
      <c r="M168" s="25" t="s">
        <v>41</v>
      </c>
      <c r="N168" s="26" t="str">
        <f t="shared" si="86"/>
        <v>GHXelegans</v>
      </c>
      <c r="O168" s="26" t="s">
        <v>384</v>
      </c>
      <c r="P168" s="27">
        <v>43774</v>
      </c>
      <c r="Q168" s="28" t="s">
        <v>66</v>
      </c>
      <c r="R168" s="25" t="s">
        <v>222</v>
      </c>
      <c r="S168" s="25" t="str">
        <f t="shared" si="76"/>
        <v>K.19XB.1</v>
      </c>
      <c r="T168" s="25" t="str">
        <f t="shared" si="87"/>
        <v>Postzygotics-hybridXelegans-(H:LaxeXMontalvo)XSymEle</v>
      </c>
      <c r="U168" s="25">
        <v>2</v>
      </c>
      <c r="V168" s="25">
        <v>0</v>
      </c>
      <c r="W168" s="25">
        <v>0</v>
      </c>
      <c r="X168" s="25">
        <v>0</v>
      </c>
      <c r="Y168" s="29" t="s">
        <v>6</v>
      </c>
      <c r="Z168" s="25" t="str">
        <f t="shared" si="83"/>
        <v>N</v>
      </c>
      <c r="AA168" s="25" t="str">
        <f t="shared" ref="AA168:AH169" si="90">IF($Z168="N","NA","")</f>
        <v>NA</v>
      </c>
      <c r="AB168" s="25" t="str">
        <f t="shared" si="90"/>
        <v>NA</v>
      </c>
      <c r="AC168" s="25" t="str">
        <f t="shared" si="90"/>
        <v>NA</v>
      </c>
      <c r="AD168" s="25" t="str">
        <f t="shared" si="90"/>
        <v>NA</v>
      </c>
      <c r="AE168" s="25" t="str">
        <f t="shared" si="90"/>
        <v>NA</v>
      </c>
      <c r="AF168" s="25" t="str">
        <f t="shared" si="90"/>
        <v>NA</v>
      </c>
      <c r="AG168" s="25" t="str">
        <f t="shared" si="90"/>
        <v>NA</v>
      </c>
      <c r="AH168" s="25" t="str">
        <f t="shared" si="90"/>
        <v>NA</v>
      </c>
      <c r="AI168" s="29" t="s">
        <v>6</v>
      </c>
      <c r="AJ168" s="25" t="s">
        <v>6</v>
      </c>
      <c r="AK168" s="25" t="s">
        <v>6</v>
      </c>
      <c r="AL168" s="25" t="s">
        <v>6</v>
      </c>
      <c r="AM168" s="25" t="s">
        <v>6</v>
      </c>
      <c r="AN168" s="25" t="s">
        <v>6</v>
      </c>
    </row>
    <row r="169" spans="1:40" x14ac:dyDescent="0.25">
      <c r="A169" s="25" t="s">
        <v>204</v>
      </c>
      <c r="B169" s="25">
        <v>2019</v>
      </c>
      <c r="C169" s="25" t="s">
        <v>53</v>
      </c>
      <c r="D169" s="25" t="s">
        <v>699</v>
      </c>
      <c r="E169" s="25" t="s">
        <v>205</v>
      </c>
      <c r="F169" s="25" t="s">
        <v>49</v>
      </c>
      <c r="G169" s="25" t="s">
        <v>686</v>
      </c>
      <c r="H169" s="25" t="s">
        <v>686</v>
      </c>
      <c r="I169" s="25" t="s">
        <v>39</v>
      </c>
      <c r="J169" s="25" t="s">
        <v>49</v>
      </c>
      <c r="K169" s="25" t="s">
        <v>64</v>
      </c>
      <c r="L169" s="25" t="s">
        <v>707</v>
      </c>
      <c r="M169" s="25" t="s">
        <v>41</v>
      </c>
      <c r="N169" s="26" t="str">
        <f t="shared" si="86"/>
        <v>EHXelegans</v>
      </c>
      <c r="O169" s="26" t="s">
        <v>384</v>
      </c>
      <c r="P169" s="27">
        <v>43774</v>
      </c>
      <c r="Q169" s="28" t="s">
        <v>66</v>
      </c>
      <c r="R169" s="25" t="s">
        <v>223</v>
      </c>
      <c r="S169" s="25" t="str">
        <f t="shared" si="76"/>
        <v>L.3XB.1</v>
      </c>
      <c r="T169" s="25" t="str">
        <f t="shared" si="87"/>
        <v>Postzygotics-hybridXelegans-(H:LaxeXMontalvo)XSymEle</v>
      </c>
      <c r="U169" s="25">
        <v>1</v>
      </c>
      <c r="V169" s="25">
        <v>0</v>
      </c>
      <c r="W169" s="25">
        <v>0</v>
      </c>
      <c r="X169" s="25">
        <v>0</v>
      </c>
      <c r="Y169" s="29" t="s">
        <v>6</v>
      </c>
      <c r="Z169" s="25" t="str">
        <f t="shared" si="83"/>
        <v>N</v>
      </c>
      <c r="AA169" s="25" t="str">
        <f t="shared" si="90"/>
        <v>NA</v>
      </c>
      <c r="AB169" s="25" t="str">
        <f t="shared" si="90"/>
        <v>NA</v>
      </c>
      <c r="AC169" s="25" t="str">
        <f t="shared" si="90"/>
        <v>NA</v>
      </c>
      <c r="AD169" s="25" t="str">
        <f t="shared" si="90"/>
        <v>NA</v>
      </c>
      <c r="AE169" s="25" t="str">
        <f t="shared" si="90"/>
        <v>NA</v>
      </c>
      <c r="AF169" s="25" t="str">
        <f t="shared" si="90"/>
        <v>NA</v>
      </c>
      <c r="AG169" s="25" t="str">
        <f t="shared" si="90"/>
        <v>NA</v>
      </c>
      <c r="AH169" s="25" t="str">
        <f t="shared" si="90"/>
        <v>NA</v>
      </c>
      <c r="AI169" s="29" t="s">
        <v>6</v>
      </c>
      <c r="AJ169" s="25" t="s">
        <v>6</v>
      </c>
      <c r="AK169" s="25" t="s">
        <v>6</v>
      </c>
      <c r="AL169" s="25" t="s">
        <v>6</v>
      </c>
      <c r="AM169" s="25" t="s">
        <v>6</v>
      </c>
      <c r="AN169" s="25" t="s">
        <v>6</v>
      </c>
    </row>
    <row r="170" spans="1:40" x14ac:dyDescent="0.25">
      <c r="A170" s="25" t="s">
        <v>208</v>
      </c>
      <c r="B170" s="25">
        <v>2019</v>
      </c>
      <c r="C170" s="25" t="s">
        <v>53</v>
      </c>
      <c r="D170" s="25" t="s">
        <v>699</v>
      </c>
      <c r="E170" s="25" t="s">
        <v>205</v>
      </c>
      <c r="F170" s="25" t="s">
        <v>49</v>
      </c>
      <c r="G170" s="25" t="s">
        <v>686</v>
      </c>
      <c r="H170" s="25" t="s">
        <v>686</v>
      </c>
      <c r="I170" s="25" t="s">
        <v>39</v>
      </c>
      <c r="J170" s="25" t="s">
        <v>49</v>
      </c>
      <c r="K170" s="25" t="s">
        <v>64</v>
      </c>
      <c r="L170" s="25" t="s">
        <v>707</v>
      </c>
      <c r="M170" s="25" t="s">
        <v>41</v>
      </c>
      <c r="N170" s="26" t="str">
        <f t="shared" si="86"/>
        <v>EHXelegans</v>
      </c>
      <c r="O170" s="26" t="s">
        <v>384</v>
      </c>
      <c r="P170" s="27">
        <v>43777</v>
      </c>
      <c r="Q170" s="28" t="s">
        <v>84</v>
      </c>
      <c r="R170" s="25" t="s">
        <v>226</v>
      </c>
      <c r="S170" s="25" t="str">
        <f t="shared" si="76"/>
        <v>L4XA.8</v>
      </c>
      <c r="T170" s="25" t="str">
        <f t="shared" si="87"/>
        <v>Postzygotics-hybridXelegans-(H:LaxeXMontalvo)XSymEle</v>
      </c>
      <c r="U170" s="25">
        <v>1</v>
      </c>
      <c r="V170" s="25">
        <v>1</v>
      </c>
      <c r="W170" s="25">
        <v>1</v>
      </c>
      <c r="X170" s="25">
        <v>1</v>
      </c>
      <c r="Y170" s="29" t="s">
        <v>6</v>
      </c>
      <c r="Z170" s="25" t="str">
        <f t="shared" si="83"/>
        <v>Y</v>
      </c>
      <c r="AA170" s="25">
        <v>3</v>
      </c>
      <c r="AB170" s="25">
        <v>2</v>
      </c>
      <c r="AC170" s="25">
        <v>104</v>
      </c>
      <c r="AD170" s="25">
        <v>5</v>
      </c>
      <c r="AE170" s="25">
        <v>312</v>
      </c>
      <c r="AF170" s="25">
        <v>2</v>
      </c>
      <c r="AG170" s="25">
        <v>0</v>
      </c>
      <c r="AH170" s="25">
        <v>0</v>
      </c>
      <c r="AI170" s="29" t="s">
        <v>6</v>
      </c>
      <c r="AJ170" s="25">
        <f t="shared" si="67"/>
        <v>416</v>
      </c>
      <c r="AK170" s="25">
        <f t="shared" si="67"/>
        <v>7</v>
      </c>
      <c r="AL170" s="25">
        <f t="shared" si="84"/>
        <v>423</v>
      </c>
      <c r="AM170" s="25">
        <f t="shared" si="69"/>
        <v>141</v>
      </c>
      <c r="AN170" s="25">
        <f t="shared" si="85"/>
        <v>0.98345153664302598</v>
      </c>
    </row>
    <row r="171" spans="1:40" x14ac:dyDescent="0.25">
      <c r="A171" s="25" t="s">
        <v>204</v>
      </c>
      <c r="B171" s="25">
        <v>2019</v>
      </c>
      <c r="C171" s="25" t="s">
        <v>53</v>
      </c>
      <c r="D171" s="25" t="s">
        <v>699</v>
      </c>
      <c r="E171" s="25" t="s">
        <v>39</v>
      </c>
      <c r="F171" s="25" t="s">
        <v>49</v>
      </c>
      <c r="G171" s="25" t="s">
        <v>64</v>
      </c>
      <c r="H171" s="25" t="s">
        <v>707</v>
      </c>
      <c r="I171" s="25" t="s">
        <v>209</v>
      </c>
      <c r="J171" s="25" t="s">
        <v>49</v>
      </c>
      <c r="K171" s="25" t="s">
        <v>686</v>
      </c>
      <c r="L171" s="25" t="s">
        <v>686</v>
      </c>
      <c r="M171" s="25" t="s">
        <v>41</v>
      </c>
      <c r="N171" s="26" t="str">
        <f t="shared" si="86"/>
        <v>elegansXGH</v>
      </c>
      <c r="O171" s="26" t="s">
        <v>458</v>
      </c>
      <c r="P171" s="27">
        <v>43777</v>
      </c>
      <c r="Q171" s="28" t="s">
        <v>224</v>
      </c>
      <c r="R171" s="25" t="s">
        <v>225</v>
      </c>
      <c r="S171" s="25" t="str">
        <f t="shared" si="76"/>
        <v>A.10XK.16</v>
      </c>
      <c r="T171" s="25" t="str">
        <f t="shared" si="87"/>
        <v>Postzygotics-elegansXhybrid-SymEleX(H:LaxeXMontalvo)</v>
      </c>
      <c r="U171" s="25">
        <v>2</v>
      </c>
      <c r="V171" s="25">
        <v>1</v>
      </c>
      <c r="W171" s="25">
        <v>1</v>
      </c>
      <c r="X171" s="25">
        <v>1</v>
      </c>
      <c r="Y171" s="29" t="s">
        <v>6</v>
      </c>
      <c r="Z171" s="25" t="str">
        <f t="shared" si="83"/>
        <v>Y</v>
      </c>
      <c r="AA171" s="25">
        <v>3</v>
      </c>
      <c r="AB171" s="25">
        <v>1</v>
      </c>
      <c r="AC171" s="25">
        <v>0</v>
      </c>
      <c r="AD171" s="25">
        <v>0</v>
      </c>
      <c r="AE171" s="25">
        <v>0</v>
      </c>
      <c r="AF171" s="25">
        <v>0</v>
      </c>
      <c r="AG171" s="25">
        <v>13</v>
      </c>
      <c r="AH171" s="25">
        <v>37</v>
      </c>
      <c r="AI171" s="29" t="s">
        <v>6</v>
      </c>
      <c r="AJ171" s="25">
        <f t="shared" si="67"/>
        <v>13</v>
      </c>
      <c r="AK171" s="25">
        <f t="shared" si="67"/>
        <v>37</v>
      </c>
      <c r="AL171" s="25">
        <f t="shared" si="84"/>
        <v>50</v>
      </c>
      <c r="AM171" s="25">
        <f t="shared" si="69"/>
        <v>16.666666666666668</v>
      </c>
      <c r="AN171" s="25">
        <f t="shared" si="85"/>
        <v>0.26</v>
      </c>
    </row>
    <row r="172" spans="1:40" x14ac:dyDescent="0.25">
      <c r="A172" s="25" t="s">
        <v>208</v>
      </c>
      <c r="B172" s="25">
        <v>2019</v>
      </c>
      <c r="C172" s="25" t="s">
        <v>53</v>
      </c>
      <c r="D172" s="25" t="s">
        <v>699</v>
      </c>
      <c r="E172" s="25" t="s">
        <v>39</v>
      </c>
      <c r="F172" s="25" t="s">
        <v>49</v>
      </c>
      <c r="G172" s="25" t="s">
        <v>64</v>
      </c>
      <c r="H172" s="25" t="s">
        <v>707</v>
      </c>
      <c r="I172" s="25" t="s">
        <v>209</v>
      </c>
      <c r="J172" s="25" t="s">
        <v>49</v>
      </c>
      <c r="K172" s="25" t="s">
        <v>686</v>
      </c>
      <c r="L172" s="25" t="s">
        <v>686</v>
      </c>
      <c r="M172" s="25" t="s">
        <v>41</v>
      </c>
      <c r="N172" s="26" t="str">
        <f t="shared" si="86"/>
        <v>elegansXGH</v>
      </c>
      <c r="O172" s="26" t="s">
        <v>458</v>
      </c>
      <c r="P172" s="27">
        <v>43777</v>
      </c>
      <c r="Q172" s="28" t="s">
        <v>227</v>
      </c>
      <c r="R172" s="25" t="s">
        <v>85</v>
      </c>
      <c r="S172" s="25" t="str">
        <f t="shared" si="76"/>
        <v>A.9XK.20</v>
      </c>
      <c r="T172" s="25" t="str">
        <f t="shared" si="87"/>
        <v>Postzygotics-elegansXhybrid-SymEleX(H:LaxeXMontalvo)</v>
      </c>
      <c r="U172" s="25">
        <v>1</v>
      </c>
      <c r="V172" s="25">
        <v>1</v>
      </c>
      <c r="W172" s="25">
        <v>1</v>
      </c>
      <c r="X172" s="25">
        <v>0</v>
      </c>
      <c r="Y172" s="29" t="s">
        <v>6</v>
      </c>
      <c r="Z172" s="25" t="str">
        <f t="shared" si="83"/>
        <v>N</v>
      </c>
      <c r="AA172" s="25" t="str">
        <f t="shared" ref="AA172:AH173" si="91">IF($Z172="N","NA","")</f>
        <v>NA</v>
      </c>
      <c r="AB172" s="25" t="str">
        <f t="shared" si="91"/>
        <v>NA</v>
      </c>
      <c r="AC172" s="25" t="str">
        <f t="shared" si="91"/>
        <v>NA</v>
      </c>
      <c r="AD172" s="25" t="str">
        <f t="shared" si="91"/>
        <v>NA</v>
      </c>
      <c r="AE172" s="25" t="str">
        <f t="shared" si="91"/>
        <v>NA</v>
      </c>
      <c r="AF172" s="25" t="str">
        <f t="shared" si="91"/>
        <v>NA</v>
      </c>
      <c r="AG172" s="25" t="str">
        <f t="shared" si="91"/>
        <v>NA</v>
      </c>
      <c r="AH172" s="25" t="str">
        <f t="shared" si="91"/>
        <v>NA</v>
      </c>
      <c r="AI172" s="29" t="s">
        <v>6</v>
      </c>
      <c r="AJ172" s="25" t="s">
        <v>6</v>
      </c>
      <c r="AK172" s="25" t="s">
        <v>6</v>
      </c>
      <c r="AL172" s="25" t="s">
        <v>6</v>
      </c>
      <c r="AM172" s="25" t="s">
        <v>6</v>
      </c>
      <c r="AN172" s="25" t="s">
        <v>6</v>
      </c>
    </row>
    <row r="173" spans="1:40" x14ac:dyDescent="0.25">
      <c r="A173" s="25" t="s">
        <v>204</v>
      </c>
      <c r="B173" s="25">
        <v>2019</v>
      </c>
      <c r="C173" s="25" t="s">
        <v>53</v>
      </c>
      <c r="D173" s="25" t="s">
        <v>699</v>
      </c>
      <c r="E173" s="25" t="s">
        <v>39</v>
      </c>
      <c r="F173" s="25" t="s">
        <v>49</v>
      </c>
      <c r="G173" s="25" t="s">
        <v>64</v>
      </c>
      <c r="H173" s="25" t="s">
        <v>707</v>
      </c>
      <c r="I173" s="25" t="s">
        <v>209</v>
      </c>
      <c r="J173" s="25" t="s">
        <v>49</v>
      </c>
      <c r="K173" s="25" t="s">
        <v>686</v>
      </c>
      <c r="L173" s="25" t="s">
        <v>686</v>
      </c>
      <c r="M173" s="25" t="s">
        <v>41</v>
      </c>
      <c r="N173" s="26" t="str">
        <f t="shared" si="86"/>
        <v>elegansXGH</v>
      </c>
      <c r="O173" s="26" t="s">
        <v>458</v>
      </c>
      <c r="P173" s="27">
        <v>43777</v>
      </c>
      <c r="Q173" s="28" t="s">
        <v>228</v>
      </c>
      <c r="R173" s="25" t="s">
        <v>225</v>
      </c>
      <c r="S173" s="25" t="str">
        <f t="shared" si="76"/>
        <v>A.10XK.21</v>
      </c>
      <c r="T173" s="25" t="str">
        <f t="shared" si="87"/>
        <v>Postzygotics-elegansXhybrid-SymEleX(H:LaxeXMontalvo)</v>
      </c>
      <c r="U173" s="25">
        <v>1</v>
      </c>
      <c r="V173" s="25">
        <v>0</v>
      </c>
      <c r="W173" s="25">
        <v>0</v>
      </c>
      <c r="X173" s="25">
        <v>0</v>
      </c>
      <c r="Y173" s="29" t="s">
        <v>6</v>
      </c>
      <c r="Z173" s="25" t="str">
        <f t="shared" si="83"/>
        <v>N</v>
      </c>
      <c r="AA173" s="25" t="str">
        <f t="shared" si="91"/>
        <v>NA</v>
      </c>
      <c r="AB173" s="25" t="str">
        <f t="shared" si="91"/>
        <v>NA</v>
      </c>
      <c r="AC173" s="25" t="str">
        <f t="shared" si="91"/>
        <v>NA</v>
      </c>
      <c r="AD173" s="25" t="str">
        <f t="shared" si="91"/>
        <v>NA</v>
      </c>
      <c r="AE173" s="25" t="str">
        <f t="shared" si="91"/>
        <v>NA</v>
      </c>
      <c r="AF173" s="25" t="str">
        <f t="shared" si="91"/>
        <v>NA</v>
      </c>
      <c r="AG173" s="25" t="str">
        <f t="shared" si="91"/>
        <v>NA</v>
      </c>
      <c r="AH173" s="25" t="str">
        <f t="shared" si="91"/>
        <v>NA</v>
      </c>
      <c r="AI173" s="29" t="s">
        <v>6</v>
      </c>
      <c r="AJ173" s="25" t="s">
        <v>6</v>
      </c>
      <c r="AK173" s="25" t="s">
        <v>6</v>
      </c>
      <c r="AL173" s="25" t="s">
        <v>6</v>
      </c>
      <c r="AM173" s="25" t="s">
        <v>6</v>
      </c>
      <c r="AN173" s="25" t="s">
        <v>6</v>
      </c>
    </row>
    <row r="174" spans="1:40" x14ac:dyDescent="0.25">
      <c r="A174" s="25" t="s">
        <v>231</v>
      </c>
      <c r="B174" s="25">
        <v>2019</v>
      </c>
      <c r="C174" s="25" t="s">
        <v>53</v>
      </c>
      <c r="D174" s="25" t="s">
        <v>699</v>
      </c>
      <c r="E174" s="25" t="s">
        <v>60</v>
      </c>
      <c r="F174" s="25" t="s">
        <v>49</v>
      </c>
      <c r="G174" s="25" t="s">
        <v>62</v>
      </c>
      <c r="H174" s="25" t="s">
        <v>706</v>
      </c>
      <c r="I174" s="25" t="s">
        <v>209</v>
      </c>
      <c r="J174" s="25" t="s">
        <v>49</v>
      </c>
      <c r="K174" s="25" t="s">
        <v>686</v>
      </c>
      <c r="L174" s="25" t="s">
        <v>686</v>
      </c>
      <c r="M174" s="25" t="s">
        <v>41</v>
      </c>
      <c r="N174" s="26" t="str">
        <f t="shared" si="86"/>
        <v>graellsiiXGH</v>
      </c>
      <c r="O174" s="26" t="s">
        <v>372</v>
      </c>
      <c r="P174" s="27">
        <v>43778</v>
      </c>
      <c r="Q174" s="28" t="s">
        <v>228</v>
      </c>
      <c r="R174" s="25" t="s">
        <v>232</v>
      </c>
      <c r="S174" s="25" t="str">
        <f t="shared" si="76"/>
        <v>D.2XK.21</v>
      </c>
      <c r="T174" s="25" t="str">
        <f t="shared" si="87"/>
        <v>Postzygotics-graellsiiXhybrid-SymGraX(H:LaxeXMontalvo)</v>
      </c>
      <c r="U174" s="25">
        <v>3</v>
      </c>
      <c r="V174" s="25">
        <v>1</v>
      </c>
      <c r="W174" s="25">
        <v>1</v>
      </c>
      <c r="X174" s="25">
        <v>1</v>
      </c>
      <c r="Y174" s="29" t="s">
        <v>6</v>
      </c>
      <c r="Z174" s="25" t="str">
        <f t="shared" si="83"/>
        <v>Y</v>
      </c>
      <c r="AA174" s="25">
        <v>3</v>
      </c>
      <c r="AB174" s="25">
        <v>3</v>
      </c>
      <c r="AC174" s="25">
        <v>7</v>
      </c>
      <c r="AD174" s="25">
        <v>29</v>
      </c>
      <c r="AE174" s="25">
        <v>0</v>
      </c>
      <c r="AF174" s="25">
        <v>45</v>
      </c>
      <c r="AG174" s="25">
        <v>9</v>
      </c>
      <c r="AH174" s="25">
        <v>26</v>
      </c>
      <c r="AI174" s="29" t="s">
        <v>6</v>
      </c>
      <c r="AJ174" s="25">
        <f t="shared" si="67"/>
        <v>16</v>
      </c>
      <c r="AK174" s="25">
        <f t="shared" si="67"/>
        <v>100</v>
      </c>
      <c r="AL174" s="25">
        <f t="shared" si="84"/>
        <v>116</v>
      </c>
      <c r="AM174" s="25">
        <f t="shared" si="69"/>
        <v>38.666666666666664</v>
      </c>
      <c r="AN174" s="25">
        <f t="shared" si="85"/>
        <v>0.13793103448275862</v>
      </c>
    </row>
    <row r="175" spans="1:40" x14ac:dyDescent="0.25">
      <c r="A175" s="25" t="s">
        <v>208</v>
      </c>
      <c r="B175" s="25">
        <v>2019</v>
      </c>
      <c r="C175" s="25" t="s">
        <v>53</v>
      </c>
      <c r="D175" s="25" t="s">
        <v>700</v>
      </c>
      <c r="E175" s="25" t="s">
        <v>39</v>
      </c>
      <c r="F175" s="25" t="s">
        <v>49</v>
      </c>
      <c r="G175" s="25" t="s">
        <v>64</v>
      </c>
      <c r="H175" s="25" t="s">
        <v>64</v>
      </c>
      <c r="I175" s="25" t="s">
        <v>39</v>
      </c>
      <c r="J175" s="25" t="s">
        <v>49</v>
      </c>
      <c r="K175" s="25" t="s">
        <v>64</v>
      </c>
      <c r="L175" s="25" t="s">
        <v>64</v>
      </c>
      <c r="M175" s="25" t="s">
        <v>41</v>
      </c>
      <c r="N175" s="26" t="str">
        <f t="shared" si="86"/>
        <v>elegansXelegans</v>
      </c>
      <c r="O175" s="26" t="s">
        <v>377</v>
      </c>
      <c r="P175" s="27">
        <v>43779</v>
      </c>
      <c r="Q175" s="28" t="s">
        <v>71</v>
      </c>
      <c r="R175" s="25" t="s">
        <v>225</v>
      </c>
      <c r="S175" s="25" t="str">
        <f t="shared" si="76"/>
        <v>A.10XB.2</v>
      </c>
      <c r="T175" s="25" t="str">
        <f t="shared" si="87"/>
        <v>Conspecifics-elegansXelegans-LaxeXLaxe</v>
      </c>
      <c r="U175" s="25">
        <v>1</v>
      </c>
      <c r="V175" s="25">
        <v>1</v>
      </c>
      <c r="W175" s="25">
        <v>3</v>
      </c>
      <c r="X175" s="25">
        <v>1</v>
      </c>
      <c r="Y175" s="29" t="s">
        <v>6</v>
      </c>
      <c r="Z175" s="25" t="str">
        <f t="shared" si="83"/>
        <v>Y</v>
      </c>
      <c r="AA175" s="25">
        <v>3</v>
      </c>
      <c r="AB175" s="25">
        <v>1</v>
      </c>
      <c r="AC175" s="25">
        <v>337</v>
      </c>
      <c r="AD175" s="25">
        <v>3</v>
      </c>
      <c r="AE175" s="25">
        <v>0</v>
      </c>
      <c r="AF175" s="25">
        <v>0</v>
      </c>
      <c r="AG175" s="25">
        <v>0</v>
      </c>
      <c r="AH175" s="25">
        <v>0</v>
      </c>
      <c r="AI175" s="29" t="s">
        <v>6</v>
      </c>
      <c r="AJ175" s="25">
        <f t="shared" si="67"/>
        <v>337</v>
      </c>
      <c r="AK175" s="25">
        <f t="shared" si="67"/>
        <v>3</v>
      </c>
      <c r="AL175" s="25">
        <f t="shared" si="84"/>
        <v>340</v>
      </c>
      <c r="AM175" s="25">
        <f t="shared" si="69"/>
        <v>113.33333333333333</v>
      </c>
      <c r="AN175" s="25">
        <f t="shared" si="85"/>
        <v>0.99117647058823533</v>
      </c>
    </row>
    <row r="176" spans="1:40" x14ac:dyDescent="0.25">
      <c r="A176" s="25" t="s">
        <v>208</v>
      </c>
      <c r="B176" s="25">
        <v>2019</v>
      </c>
      <c r="C176" s="25" t="s">
        <v>53</v>
      </c>
      <c r="D176" s="25" t="s">
        <v>699</v>
      </c>
      <c r="E176" s="25" t="s">
        <v>216</v>
      </c>
      <c r="F176" s="25" t="s">
        <v>49</v>
      </c>
      <c r="G176" s="25" t="s">
        <v>686</v>
      </c>
      <c r="H176" s="25" t="s">
        <v>686</v>
      </c>
      <c r="I176" s="25" t="s">
        <v>39</v>
      </c>
      <c r="J176" s="25" t="s">
        <v>49</v>
      </c>
      <c r="K176" s="25" t="s">
        <v>64</v>
      </c>
      <c r="L176" s="25" t="s">
        <v>707</v>
      </c>
      <c r="M176" s="25" t="s">
        <v>41</v>
      </c>
      <c r="N176" s="26" t="str">
        <f t="shared" si="86"/>
        <v>HHXelegans</v>
      </c>
      <c r="O176" s="26" t="s">
        <v>384</v>
      </c>
      <c r="P176" s="27">
        <v>43779</v>
      </c>
      <c r="Q176" s="28" t="s">
        <v>233</v>
      </c>
      <c r="R176" s="25" t="s">
        <v>82</v>
      </c>
      <c r="S176" s="25" t="str">
        <f t="shared" si="76"/>
        <v>A.7XF.1</v>
      </c>
      <c r="T176" s="25" t="str">
        <f t="shared" si="87"/>
        <v>Postzygotics-hybridXelegans-(H:LaxeXMontalvo)XSymEle</v>
      </c>
      <c r="U176" s="25">
        <v>1</v>
      </c>
      <c r="V176" s="25">
        <v>0</v>
      </c>
      <c r="W176" s="25">
        <v>0</v>
      </c>
      <c r="X176" s="25">
        <v>0</v>
      </c>
      <c r="Y176" s="29" t="s">
        <v>6</v>
      </c>
      <c r="Z176" s="25" t="str">
        <f t="shared" si="83"/>
        <v>N</v>
      </c>
      <c r="AA176" s="25" t="str">
        <f t="shared" ref="AA176:AH176" si="92">IF($Z176="N","NA","")</f>
        <v>NA</v>
      </c>
      <c r="AB176" s="25" t="str">
        <f t="shared" si="92"/>
        <v>NA</v>
      </c>
      <c r="AC176" s="25" t="str">
        <f t="shared" si="92"/>
        <v>NA</v>
      </c>
      <c r="AD176" s="25" t="str">
        <f t="shared" si="92"/>
        <v>NA</v>
      </c>
      <c r="AE176" s="25" t="str">
        <f t="shared" si="92"/>
        <v>NA</v>
      </c>
      <c r="AF176" s="25" t="str">
        <f t="shared" si="92"/>
        <v>NA</v>
      </c>
      <c r="AG176" s="25" t="str">
        <f t="shared" si="92"/>
        <v>NA</v>
      </c>
      <c r="AH176" s="25" t="str">
        <f t="shared" si="92"/>
        <v>NA</v>
      </c>
      <c r="AI176" s="29" t="s">
        <v>6</v>
      </c>
      <c r="AJ176" s="25" t="s">
        <v>6</v>
      </c>
      <c r="AK176" s="25" t="s">
        <v>6</v>
      </c>
      <c r="AL176" s="25" t="s">
        <v>6</v>
      </c>
      <c r="AM176" s="25" t="s">
        <v>6</v>
      </c>
      <c r="AN176" s="25" t="s">
        <v>6</v>
      </c>
    </row>
    <row r="177" spans="1:40" x14ac:dyDescent="0.25">
      <c r="A177" s="25" t="s">
        <v>208</v>
      </c>
      <c r="B177" s="25">
        <v>2019</v>
      </c>
      <c r="C177" s="25" t="s">
        <v>53</v>
      </c>
      <c r="D177" s="25" t="s">
        <v>699</v>
      </c>
      <c r="E177" s="25" t="s">
        <v>216</v>
      </c>
      <c r="F177" s="25" t="s">
        <v>49</v>
      </c>
      <c r="G177" s="25" t="s">
        <v>686</v>
      </c>
      <c r="H177" s="25" t="s">
        <v>686</v>
      </c>
      <c r="I177" s="25" t="s">
        <v>39</v>
      </c>
      <c r="J177" s="25" t="s">
        <v>49</v>
      </c>
      <c r="K177" s="25" t="s">
        <v>64</v>
      </c>
      <c r="L177" s="25" t="s">
        <v>707</v>
      </c>
      <c r="M177" s="25" t="s">
        <v>41</v>
      </c>
      <c r="N177" s="26" t="str">
        <f t="shared" si="86"/>
        <v>HHXelegans</v>
      </c>
      <c r="O177" s="26" t="s">
        <v>384</v>
      </c>
      <c r="P177" s="27">
        <v>43779</v>
      </c>
      <c r="Q177" s="28" t="s">
        <v>233</v>
      </c>
      <c r="R177" s="25" t="s">
        <v>85</v>
      </c>
      <c r="S177" s="25" t="str">
        <f t="shared" si="76"/>
        <v>A.9XF.1</v>
      </c>
      <c r="T177" s="25" t="str">
        <f t="shared" si="87"/>
        <v>Postzygotics-hybridXelegans-(H:LaxeXMontalvo)XSymEle</v>
      </c>
      <c r="U177" s="25">
        <v>1</v>
      </c>
      <c r="V177" s="25">
        <v>1</v>
      </c>
      <c r="W177" s="25">
        <v>3</v>
      </c>
      <c r="X177" s="25">
        <v>1</v>
      </c>
      <c r="Y177" s="29" t="s">
        <v>6</v>
      </c>
      <c r="Z177" s="25" t="str">
        <f t="shared" si="83"/>
        <v>Y</v>
      </c>
      <c r="AA177" s="25">
        <v>3</v>
      </c>
      <c r="AB177" s="25">
        <v>1</v>
      </c>
      <c r="AC177" s="25">
        <v>0</v>
      </c>
      <c r="AD177" s="25">
        <v>0</v>
      </c>
      <c r="AE177" s="25">
        <v>0</v>
      </c>
      <c r="AF177" s="25">
        <v>4</v>
      </c>
      <c r="AG177" s="25">
        <v>0</v>
      </c>
      <c r="AH177" s="25">
        <v>0</v>
      </c>
      <c r="AI177" s="29" t="s">
        <v>6</v>
      </c>
      <c r="AJ177" s="25">
        <f t="shared" si="67"/>
        <v>0</v>
      </c>
      <c r="AK177" s="25">
        <f t="shared" si="67"/>
        <v>4</v>
      </c>
      <c r="AL177" s="25">
        <f t="shared" si="84"/>
        <v>4</v>
      </c>
      <c r="AM177" s="25">
        <f t="shared" si="69"/>
        <v>1.3333333333333333</v>
      </c>
      <c r="AN177" s="25">
        <f t="shared" si="85"/>
        <v>0</v>
      </c>
    </row>
    <row r="178" spans="1:40" x14ac:dyDescent="0.25">
      <c r="A178" s="25" t="s">
        <v>208</v>
      </c>
      <c r="B178" s="25">
        <v>2019</v>
      </c>
      <c r="C178" s="25" t="s">
        <v>53</v>
      </c>
      <c r="D178" s="25" t="s">
        <v>699</v>
      </c>
      <c r="E178" s="25" t="s">
        <v>209</v>
      </c>
      <c r="F178" s="25" t="s">
        <v>49</v>
      </c>
      <c r="G178" s="25" t="s">
        <v>686</v>
      </c>
      <c r="H178" s="25" t="s">
        <v>686</v>
      </c>
      <c r="I178" s="25" t="s">
        <v>216</v>
      </c>
      <c r="J178" s="25" t="s">
        <v>49</v>
      </c>
      <c r="K178" s="25" t="s">
        <v>686</v>
      </c>
      <c r="L178" s="25" t="s">
        <v>686</v>
      </c>
      <c r="M178" s="25" t="s">
        <v>41</v>
      </c>
      <c r="N178" s="26" t="str">
        <f t="shared" si="86"/>
        <v>GHXHH</v>
      </c>
      <c r="O178" s="26" t="s">
        <v>457</v>
      </c>
      <c r="P178" s="27">
        <v>43779</v>
      </c>
      <c r="Q178" s="28" t="s">
        <v>229</v>
      </c>
      <c r="R178" s="25" t="s">
        <v>230</v>
      </c>
      <c r="S178" s="25" t="str">
        <f t="shared" si="76"/>
        <v>K.15XQ.1</v>
      </c>
      <c r="T178" s="25" t="str">
        <f t="shared" si="87"/>
        <v>Postzygotics-hybridXhybrid-(H:LaxeXMontalvo)X(H:LaxeXMontalvo)</v>
      </c>
      <c r="U178" s="25">
        <v>2</v>
      </c>
      <c r="V178" s="25">
        <v>1</v>
      </c>
      <c r="W178" s="25">
        <v>1</v>
      </c>
      <c r="X178" s="25">
        <v>1</v>
      </c>
      <c r="Y178" s="29" t="s">
        <v>6</v>
      </c>
      <c r="Z178" s="25" t="str">
        <f t="shared" si="83"/>
        <v>Y</v>
      </c>
      <c r="AA178" s="25">
        <v>3</v>
      </c>
      <c r="AB178" s="25">
        <v>3</v>
      </c>
      <c r="AC178" s="25">
        <v>33</v>
      </c>
      <c r="AD178" s="25">
        <v>57</v>
      </c>
      <c r="AE178" s="25">
        <v>18</v>
      </c>
      <c r="AF178" s="25">
        <v>61</v>
      </c>
      <c r="AG178" s="25">
        <v>4</v>
      </c>
      <c r="AH178" s="25">
        <v>9</v>
      </c>
      <c r="AI178" s="29" t="s">
        <v>6</v>
      </c>
      <c r="AJ178" s="25">
        <f t="shared" ref="AJ178:AK186" si="93">AC178+AE178+AG178</f>
        <v>55</v>
      </c>
      <c r="AK178" s="25">
        <f t="shared" si="93"/>
        <v>127</v>
      </c>
      <c r="AL178" s="25">
        <f t="shared" si="84"/>
        <v>182</v>
      </c>
      <c r="AM178" s="25">
        <f t="shared" si="69"/>
        <v>60.666666666666664</v>
      </c>
      <c r="AN178" s="25">
        <f t="shared" si="85"/>
        <v>0.30219780219780218</v>
      </c>
    </row>
    <row r="179" spans="1:40" x14ac:dyDescent="0.25">
      <c r="A179" s="25" t="s">
        <v>208</v>
      </c>
      <c r="B179" s="25">
        <v>2019</v>
      </c>
      <c r="C179" s="25" t="s">
        <v>53</v>
      </c>
      <c r="D179" s="25" t="s">
        <v>699</v>
      </c>
      <c r="E179" s="25" t="s">
        <v>39</v>
      </c>
      <c r="F179" s="25" t="s">
        <v>49</v>
      </c>
      <c r="G179" s="25" t="s">
        <v>64</v>
      </c>
      <c r="H179" s="25" t="s">
        <v>707</v>
      </c>
      <c r="I179" s="25" t="s">
        <v>205</v>
      </c>
      <c r="J179" s="25" t="s">
        <v>49</v>
      </c>
      <c r="K179" s="25" t="s">
        <v>686</v>
      </c>
      <c r="L179" s="25" t="s">
        <v>686</v>
      </c>
      <c r="M179" s="25" t="s">
        <v>41</v>
      </c>
      <c r="N179" s="26" t="str">
        <f t="shared" si="86"/>
        <v>elegansXEH</v>
      </c>
      <c r="O179" s="26" t="s">
        <v>458</v>
      </c>
      <c r="P179" s="27">
        <v>43780</v>
      </c>
      <c r="Q179" s="28" t="s">
        <v>234</v>
      </c>
      <c r="R179" s="25" t="s">
        <v>225</v>
      </c>
      <c r="S179" s="25" t="str">
        <f t="shared" si="76"/>
        <v>A.10XR.1</v>
      </c>
      <c r="T179" s="25" t="str">
        <f t="shared" si="87"/>
        <v>Postzygotics-elegansXhybrid-SymEleX(H:LaxeXMontalvo)</v>
      </c>
      <c r="U179" s="25">
        <v>1</v>
      </c>
      <c r="V179" s="25">
        <v>1</v>
      </c>
      <c r="W179" s="25">
        <v>1</v>
      </c>
      <c r="X179" s="25">
        <v>1</v>
      </c>
      <c r="Y179" s="29" t="s">
        <v>6</v>
      </c>
      <c r="Z179" s="25" t="str">
        <f t="shared" si="83"/>
        <v>Y</v>
      </c>
      <c r="AA179" s="25">
        <v>3</v>
      </c>
      <c r="AB179" s="25">
        <v>0</v>
      </c>
      <c r="AC179" s="25">
        <v>0</v>
      </c>
      <c r="AD179" s="25">
        <v>0</v>
      </c>
      <c r="AE179" s="25">
        <v>0</v>
      </c>
      <c r="AF179" s="25">
        <v>0</v>
      </c>
      <c r="AG179" s="25">
        <v>0</v>
      </c>
      <c r="AH179" s="25">
        <v>0</v>
      </c>
      <c r="AI179" s="29" t="s">
        <v>6</v>
      </c>
      <c r="AJ179" s="25">
        <f t="shared" si="93"/>
        <v>0</v>
      </c>
      <c r="AK179" s="25">
        <f t="shared" si="93"/>
        <v>0</v>
      </c>
      <c r="AL179" s="25">
        <f t="shared" si="84"/>
        <v>0</v>
      </c>
      <c r="AM179" s="25">
        <f t="shared" ref="AM179:AM186" si="94">AL179/AA179</f>
        <v>0</v>
      </c>
      <c r="AN179" s="25" t="s">
        <v>6</v>
      </c>
    </row>
    <row r="180" spans="1:40" x14ac:dyDescent="0.25">
      <c r="A180" s="25" t="s">
        <v>204</v>
      </c>
      <c r="B180" s="25">
        <v>2019</v>
      </c>
      <c r="C180" s="25" t="s">
        <v>53</v>
      </c>
      <c r="D180" s="25" t="s">
        <v>699</v>
      </c>
      <c r="E180" s="25" t="s">
        <v>205</v>
      </c>
      <c r="F180" s="25" t="s">
        <v>49</v>
      </c>
      <c r="G180" s="25" t="s">
        <v>686</v>
      </c>
      <c r="H180" s="25" t="s">
        <v>686</v>
      </c>
      <c r="I180" s="25" t="s">
        <v>216</v>
      </c>
      <c r="J180" s="25" t="s">
        <v>49</v>
      </c>
      <c r="K180" s="25" t="s">
        <v>686</v>
      </c>
      <c r="L180" s="25" t="s">
        <v>686</v>
      </c>
      <c r="M180" s="25" t="s">
        <v>41</v>
      </c>
      <c r="N180" s="26" t="str">
        <f t="shared" si="86"/>
        <v>EHXHH</v>
      </c>
      <c r="O180" s="26" t="s">
        <v>457</v>
      </c>
      <c r="P180" s="27">
        <v>43786</v>
      </c>
      <c r="Q180" s="28" t="s">
        <v>235</v>
      </c>
      <c r="R180" s="25" t="s">
        <v>236</v>
      </c>
      <c r="S180" s="25" t="str">
        <f t="shared" si="76"/>
        <v>L.7XN.2</v>
      </c>
      <c r="T180" s="25" t="str">
        <f t="shared" si="87"/>
        <v>Postzygotics-hybridXhybrid-(H:LaxeXMontalvo)X(H:LaxeXMontalvo)</v>
      </c>
      <c r="U180" s="25">
        <v>1</v>
      </c>
      <c r="V180" s="25">
        <v>0</v>
      </c>
      <c r="W180" s="25">
        <v>0</v>
      </c>
      <c r="X180" s="25">
        <v>0</v>
      </c>
      <c r="Y180" s="29" t="s">
        <v>6</v>
      </c>
      <c r="Z180" s="25" t="str">
        <f t="shared" si="83"/>
        <v>N</v>
      </c>
      <c r="AA180" s="25" t="str">
        <f t="shared" ref="AA180:AH180" si="95">IF($Z180="N","NA","")</f>
        <v>NA</v>
      </c>
      <c r="AB180" s="25" t="str">
        <f t="shared" si="95"/>
        <v>NA</v>
      </c>
      <c r="AC180" s="25" t="str">
        <f t="shared" si="95"/>
        <v>NA</v>
      </c>
      <c r="AD180" s="25" t="str">
        <f t="shared" si="95"/>
        <v>NA</v>
      </c>
      <c r="AE180" s="25" t="str">
        <f t="shared" si="95"/>
        <v>NA</v>
      </c>
      <c r="AF180" s="25" t="str">
        <f t="shared" si="95"/>
        <v>NA</v>
      </c>
      <c r="AG180" s="25" t="str">
        <f t="shared" si="95"/>
        <v>NA</v>
      </c>
      <c r="AH180" s="25" t="str">
        <f t="shared" si="95"/>
        <v>NA</v>
      </c>
      <c r="AI180" s="29" t="s">
        <v>6</v>
      </c>
      <c r="AJ180" s="25" t="s">
        <v>6</v>
      </c>
      <c r="AK180" s="25" t="s">
        <v>6</v>
      </c>
      <c r="AL180" s="25" t="s">
        <v>6</v>
      </c>
      <c r="AM180" s="25" t="s">
        <v>6</v>
      </c>
      <c r="AN180" s="25" t="s">
        <v>6</v>
      </c>
    </row>
    <row r="181" spans="1:40" x14ac:dyDescent="0.25">
      <c r="A181" s="25" t="s">
        <v>204</v>
      </c>
      <c r="B181" s="25">
        <v>2019</v>
      </c>
      <c r="C181" s="25" t="s">
        <v>53</v>
      </c>
      <c r="D181" s="25" t="s">
        <v>700</v>
      </c>
      <c r="E181" s="25" t="s">
        <v>39</v>
      </c>
      <c r="F181" s="25" t="s">
        <v>49</v>
      </c>
      <c r="G181" s="25" t="s">
        <v>64</v>
      </c>
      <c r="H181" s="25" t="s">
        <v>64</v>
      </c>
      <c r="I181" s="25" t="s">
        <v>39</v>
      </c>
      <c r="J181" s="25" t="s">
        <v>49</v>
      </c>
      <c r="K181" s="25" t="s">
        <v>64</v>
      </c>
      <c r="L181" s="25" t="s">
        <v>64</v>
      </c>
      <c r="M181" s="25" t="s">
        <v>41</v>
      </c>
      <c r="N181" s="26" t="str">
        <f t="shared" si="86"/>
        <v>elegansXelegans</v>
      </c>
      <c r="O181" s="26" t="s">
        <v>377</v>
      </c>
      <c r="P181" s="27">
        <v>43790</v>
      </c>
      <c r="Q181" s="28" t="s">
        <v>80</v>
      </c>
      <c r="R181" s="25" t="s">
        <v>237</v>
      </c>
      <c r="S181" s="25" t="str">
        <f t="shared" si="76"/>
        <v>A.19XB.4</v>
      </c>
      <c r="T181" s="25" t="str">
        <f t="shared" si="87"/>
        <v>Conspecifics-elegansXelegans-LaxeXLaxe</v>
      </c>
      <c r="U181" s="25">
        <v>1</v>
      </c>
      <c r="V181" s="25">
        <v>1</v>
      </c>
      <c r="W181" s="25">
        <v>1</v>
      </c>
      <c r="X181" s="25">
        <v>1</v>
      </c>
      <c r="Y181" s="29" t="s">
        <v>6</v>
      </c>
      <c r="Z181" s="25" t="str">
        <f t="shared" si="83"/>
        <v>Y</v>
      </c>
      <c r="AA181" s="25">
        <v>0</v>
      </c>
      <c r="AB181" s="25" t="str">
        <f t="shared" ref="AB181:AH181" si="96">IF($AA181=0,"NA","")</f>
        <v>NA</v>
      </c>
      <c r="AC181" s="25" t="str">
        <f t="shared" si="96"/>
        <v>NA</v>
      </c>
      <c r="AD181" s="25" t="str">
        <f t="shared" si="96"/>
        <v>NA</v>
      </c>
      <c r="AE181" s="25" t="str">
        <f t="shared" si="96"/>
        <v>NA</v>
      </c>
      <c r="AF181" s="25" t="str">
        <f t="shared" si="96"/>
        <v>NA</v>
      </c>
      <c r="AG181" s="25" t="str">
        <f t="shared" si="96"/>
        <v>NA</v>
      </c>
      <c r="AH181" s="25" t="str">
        <f t="shared" si="96"/>
        <v>NA</v>
      </c>
      <c r="AI181" s="29" t="s">
        <v>6</v>
      </c>
      <c r="AJ181" s="25" t="s">
        <v>6</v>
      </c>
      <c r="AK181" s="25" t="s">
        <v>6</v>
      </c>
      <c r="AL181" s="25" t="s">
        <v>6</v>
      </c>
      <c r="AM181" s="25" t="s">
        <v>6</v>
      </c>
      <c r="AN181" s="25" t="s">
        <v>6</v>
      </c>
    </row>
    <row r="182" spans="1:40" x14ac:dyDescent="0.25">
      <c r="A182" s="25" t="s">
        <v>208</v>
      </c>
      <c r="B182" s="25">
        <v>2019</v>
      </c>
      <c r="C182" s="25" t="s">
        <v>53</v>
      </c>
      <c r="D182" s="25" t="s">
        <v>700</v>
      </c>
      <c r="E182" s="25" t="s">
        <v>39</v>
      </c>
      <c r="F182" s="25" t="s">
        <v>49</v>
      </c>
      <c r="G182" s="25" t="s">
        <v>64</v>
      </c>
      <c r="H182" s="25" t="s">
        <v>64</v>
      </c>
      <c r="I182" s="25" t="s">
        <v>39</v>
      </c>
      <c r="J182" s="25" t="s">
        <v>49</v>
      </c>
      <c r="K182" s="25" t="s">
        <v>64</v>
      </c>
      <c r="L182" s="25" t="s">
        <v>64</v>
      </c>
      <c r="M182" s="25" t="s">
        <v>41</v>
      </c>
      <c r="N182" s="26" t="str">
        <f t="shared" si="86"/>
        <v>elegansXelegans</v>
      </c>
      <c r="O182" s="26" t="s">
        <v>377</v>
      </c>
      <c r="P182" s="27">
        <v>43793</v>
      </c>
      <c r="Q182" s="28" t="s">
        <v>86</v>
      </c>
      <c r="R182" s="25" t="s">
        <v>45</v>
      </c>
      <c r="S182" s="25" t="str">
        <f t="shared" si="76"/>
        <v>A19XA.21</v>
      </c>
      <c r="T182" s="25" t="str">
        <f t="shared" si="87"/>
        <v>Conspecifics-elegansXelegans-LaxeXLaxe</v>
      </c>
      <c r="U182" s="25">
        <v>2</v>
      </c>
      <c r="V182" s="25">
        <v>2</v>
      </c>
      <c r="W182" s="25">
        <v>1</v>
      </c>
      <c r="X182" s="25">
        <v>1</v>
      </c>
      <c r="Y182" s="29" t="s">
        <v>6</v>
      </c>
      <c r="Z182" s="25" t="str">
        <f t="shared" si="83"/>
        <v>Y</v>
      </c>
      <c r="AA182" s="25">
        <v>3</v>
      </c>
      <c r="AB182" s="25">
        <v>3</v>
      </c>
      <c r="AC182" s="25">
        <v>161</v>
      </c>
      <c r="AD182" s="25">
        <v>0</v>
      </c>
      <c r="AE182" s="25">
        <v>118</v>
      </c>
      <c r="AF182" s="25">
        <v>2</v>
      </c>
      <c r="AG182" s="25">
        <v>9</v>
      </c>
      <c r="AH182" s="25">
        <v>2</v>
      </c>
      <c r="AI182" s="29" t="s">
        <v>6</v>
      </c>
      <c r="AJ182" s="25">
        <f t="shared" si="93"/>
        <v>288</v>
      </c>
      <c r="AK182" s="25">
        <f t="shared" si="93"/>
        <v>4</v>
      </c>
      <c r="AL182" s="25">
        <f t="shared" si="84"/>
        <v>292</v>
      </c>
      <c r="AM182" s="25">
        <f t="shared" si="94"/>
        <v>97.333333333333329</v>
      </c>
      <c r="AN182" s="25">
        <f t="shared" si="85"/>
        <v>0.98630136986301364</v>
      </c>
    </row>
    <row r="183" spans="1:40" x14ac:dyDescent="0.25">
      <c r="A183" s="25" t="s">
        <v>208</v>
      </c>
      <c r="B183" s="25">
        <v>2019</v>
      </c>
      <c r="C183" s="25" t="s">
        <v>53</v>
      </c>
      <c r="D183" s="25" t="s">
        <v>699</v>
      </c>
      <c r="E183" s="25" t="s">
        <v>216</v>
      </c>
      <c r="F183" s="25" t="s">
        <v>49</v>
      </c>
      <c r="G183" s="25" t="s">
        <v>686</v>
      </c>
      <c r="H183" s="25" t="s">
        <v>686</v>
      </c>
      <c r="I183" s="25" t="s">
        <v>216</v>
      </c>
      <c r="J183" s="25" t="s">
        <v>49</v>
      </c>
      <c r="K183" s="25" t="s">
        <v>686</v>
      </c>
      <c r="L183" s="25" t="s">
        <v>686</v>
      </c>
      <c r="M183" s="25" t="s">
        <v>41</v>
      </c>
      <c r="N183" s="26" t="str">
        <f t="shared" si="86"/>
        <v>HHXHH</v>
      </c>
      <c r="O183" s="26" t="s">
        <v>457</v>
      </c>
      <c r="P183" s="27">
        <v>43794</v>
      </c>
      <c r="Q183" s="28" t="s">
        <v>238</v>
      </c>
      <c r="R183" s="25" t="s">
        <v>239</v>
      </c>
      <c r="S183" s="25" t="str">
        <f t="shared" si="76"/>
        <v>I.11XI.10</v>
      </c>
      <c r="T183" s="25" t="str">
        <f t="shared" si="87"/>
        <v>Postzygotics-hybridXhybrid-(H:LaxeXMontalvo)X(H:LaxeXMontalvo)</v>
      </c>
      <c r="U183" s="25">
        <v>1</v>
      </c>
      <c r="V183" s="25">
        <v>1</v>
      </c>
      <c r="W183" s="25">
        <v>1</v>
      </c>
      <c r="X183" s="25">
        <v>1</v>
      </c>
      <c r="Y183" s="29" t="s">
        <v>6</v>
      </c>
      <c r="Z183" s="25" t="str">
        <f t="shared" si="83"/>
        <v>Y</v>
      </c>
      <c r="AA183" s="25">
        <v>3</v>
      </c>
      <c r="AB183" s="25">
        <v>3</v>
      </c>
      <c r="AC183" s="25">
        <v>0</v>
      </c>
      <c r="AD183" s="25">
        <v>11</v>
      </c>
      <c r="AE183" s="25">
        <v>0</v>
      </c>
      <c r="AF183" s="25">
        <v>9</v>
      </c>
      <c r="AG183" s="25">
        <v>0</v>
      </c>
      <c r="AH183" s="25">
        <v>26</v>
      </c>
      <c r="AI183" s="29" t="s">
        <v>240</v>
      </c>
      <c r="AJ183" s="25">
        <f t="shared" si="93"/>
        <v>0</v>
      </c>
      <c r="AK183" s="25">
        <f t="shared" si="93"/>
        <v>46</v>
      </c>
      <c r="AL183" s="25">
        <f t="shared" si="84"/>
        <v>46</v>
      </c>
      <c r="AM183" s="25">
        <f t="shared" si="94"/>
        <v>15.333333333333334</v>
      </c>
      <c r="AN183" s="25">
        <f t="shared" si="85"/>
        <v>0</v>
      </c>
    </row>
    <row r="184" spans="1:40" x14ac:dyDescent="0.25">
      <c r="A184" s="25" t="s">
        <v>208</v>
      </c>
      <c r="B184" s="25">
        <v>2019</v>
      </c>
      <c r="C184" s="25" t="s">
        <v>53</v>
      </c>
      <c r="D184" s="25" t="s">
        <v>699</v>
      </c>
      <c r="E184" s="25" t="s">
        <v>39</v>
      </c>
      <c r="F184" s="25" t="s">
        <v>49</v>
      </c>
      <c r="G184" s="25" t="s">
        <v>64</v>
      </c>
      <c r="H184" s="25" t="s">
        <v>707</v>
      </c>
      <c r="I184" s="25" t="s">
        <v>205</v>
      </c>
      <c r="J184" s="25" t="s">
        <v>49</v>
      </c>
      <c r="K184" s="25" t="s">
        <v>686</v>
      </c>
      <c r="L184" s="25" t="s">
        <v>686</v>
      </c>
      <c r="M184" s="25" t="s">
        <v>43</v>
      </c>
      <c r="N184" s="26" t="str">
        <f t="shared" si="86"/>
        <v>elegansXEH</v>
      </c>
      <c r="O184" s="26" t="s">
        <v>458</v>
      </c>
      <c r="P184" s="27">
        <v>43794</v>
      </c>
      <c r="Q184" s="28" t="s">
        <v>241</v>
      </c>
      <c r="R184" s="25" t="s">
        <v>181</v>
      </c>
      <c r="S184" s="25" t="str">
        <f t="shared" si="76"/>
        <v>B.5XT.1</v>
      </c>
      <c r="T184" s="25" t="str">
        <f t="shared" si="87"/>
        <v>Postzygotics-elegansXhybrid-SymEleX(H:LaxeXMontalvo)</v>
      </c>
      <c r="U184" s="25">
        <v>1</v>
      </c>
      <c r="V184" s="25">
        <v>1</v>
      </c>
      <c r="W184" s="25">
        <v>1</v>
      </c>
      <c r="X184" s="25">
        <v>1</v>
      </c>
      <c r="Y184" s="29" t="s">
        <v>6</v>
      </c>
      <c r="Z184" s="25" t="str">
        <f t="shared" si="83"/>
        <v>Y</v>
      </c>
      <c r="AA184" s="25">
        <v>3</v>
      </c>
      <c r="AB184" s="25">
        <v>3</v>
      </c>
      <c r="AC184" s="25">
        <v>3</v>
      </c>
      <c r="AD184" s="25">
        <v>1</v>
      </c>
      <c r="AE184" s="25">
        <v>19</v>
      </c>
      <c r="AF184" s="25">
        <v>4</v>
      </c>
      <c r="AG184" s="25">
        <v>83</v>
      </c>
      <c r="AH184" s="25">
        <v>43</v>
      </c>
      <c r="AI184" s="29" t="s">
        <v>6</v>
      </c>
      <c r="AJ184" s="25">
        <f t="shared" si="93"/>
        <v>105</v>
      </c>
      <c r="AK184" s="25">
        <f t="shared" si="93"/>
        <v>48</v>
      </c>
      <c r="AL184" s="25">
        <f t="shared" si="84"/>
        <v>153</v>
      </c>
      <c r="AM184" s="25">
        <f t="shared" si="94"/>
        <v>51</v>
      </c>
      <c r="AN184" s="25">
        <f t="shared" si="85"/>
        <v>0.68627450980392157</v>
      </c>
    </row>
    <row r="185" spans="1:40" x14ac:dyDescent="0.25">
      <c r="A185" s="25" t="s">
        <v>208</v>
      </c>
      <c r="B185" s="25">
        <v>2019</v>
      </c>
      <c r="C185" s="25" t="s">
        <v>53</v>
      </c>
      <c r="D185" s="25" t="s">
        <v>700</v>
      </c>
      <c r="E185" s="25" t="s">
        <v>39</v>
      </c>
      <c r="F185" s="25" t="s">
        <v>49</v>
      </c>
      <c r="G185" s="25" t="s">
        <v>64</v>
      </c>
      <c r="H185" s="25" t="s">
        <v>64</v>
      </c>
      <c r="I185" s="25" t="s">
        <v>39</v>
      </c>
      <c r="J185" s="25" t="s">
        <v>49</v>
      </c>
      <c r="K185" s="25" t="s">
        <v>64</v>
      </c>
      <c r="L185" s="25" t="s">
        <v>64</v>
      </c>
      <c r="M185" s="25" t="s">
        <v>41</v>
      </c>
      <c r="N185" s="26" t="str">
        <f t="shared" si="86"/>
        <v>elegansXelegans</v>
      </c>
      <c r="O185" s="26" t="s">
        <v>377</v>
      </c>
      <c r="P185" s="27">
        <v>43798</v>
      </c>
      <c r="Q185" s="28" t="s">
        <v>109</v>
      </c>
      <c r="R185" s="25" t="s">
        <v>181</v>
      </c>
      <c r="S185" s="25" t="str">
        <f t="shared" si="76"/>
        <v>B.5XA.25</v>
      </c>
      <c r="T185" s="25" t="str">
        <f t="shared" si="87"/>
        <v>Conspecifics-elegansXelegans-LaxeXLaxe</v>
      </c>
      <c r="U185" s="25">
        <v>1</v>
      </c>
      <c r="V185" s="25">
        <v>1</v>
      </c>
      <c r="W185" s="25">
        <v>1</v>
      </c>
      <c r="X185" s="25">
        <v>1</v>
      </c>
      <c r="Y185" s="29" t="s">
        <v>6</v>
      </c>
      <c r="Z185" s="25" t="str">
        <f t="shared" si="83"/>
        <v>Y</v>
      </c>
      <c r="AA185" s="25">
        <v>3</v>
      </c>
      <c r="AB185" s="25">
        <v>2</v>
      </c>
      <c r="AC185" s="25">
        <v>456</v>
      </c>
      <c r="AD185" s="25">
        <v>5</v>
      </c>
      <c r="AE185" s="25">
        <v>0</v>
      </c>
      <c r="AF185" s="25">
        <v>0</v>
      </c>
      <c r="AG185" s="25">
        <v>77</v>
      </c>
      <c r="AH185" s="25">
        <v>10</v>
      </c>
      <c r="AI185" s="29" t="s">
        <v>6</v>
      </c>
      <c r="AJ185" s="25">
        <f t="shared" si="93"/>
        <v>533</v>
      </c>
      <c r="AK185" s="25">
        <f t="shared" si="93"/>
        <v>15</v>
      </c>
      <c r="AL185" s="25">
        <f t="shared" si="84"/>
        <v>548</v>
      </c>
      <c r="AM185" s="25">
        <f t="shared" si="94"/>
        <v>182.66666666666666</v>
      </c>
      <c r="AN185" s="25">
        <f t="shared" si="85"/>
        <v>0.97262773722627738</v>
      </c>
    </row>
    <row r="186" spans="1:40" x14ac:dyDescent="0.25">
      <c r="A186" s="25" t="s">
        <v>231</v>
      </c>
      <c r="B186" s="25">
        <v>2019</v>
      </c>
      <c r="C186" s="25" t="s">
        <v>53</v>
      </c>
      <c r="D186" s="25" t="s">
        <v>699</v>
      </c>
      <c r="E186" s="25" t="s">
        <v>209</v>
      </c>
      <c r="F186" s="25" t="s">
        <v>49</v>
      </c>
      <c r="G186" s="25" t="s">
        <v>686</v>
      </c>
      <c r="H186" s="25" t="s">
        <v>686</v>
      </c>
      <c r="I186" s="25" t="s">
        <v>60</v>
      </c>
      <c r="J186" s="25" t="s">
        <v>49</v>
      </c>
      <c r="K186" s="25" t="s">
        <v>62</v>
      </c>
      <c r="L186" s="25" t="s">
        <v>706</v>
      </c>
      <c r="M186" s="25" t="s">
        <v>41</v>
      </c>
      <c r="N186" s="26" t="str">
        <f t="shared" si="86"/>
        <v>GHXgraellsii</v>
      </c>
      <c r="O186" s="26" t="s">
        <v>459</v>
      </c>
      <c r="P186" s="27">
        <v>43806</v>
      </c>
      <c r="Q186" s="28" t="s">
        <v>242</v>
      </c>
      <c r="R186" s="25" t="s">
        <v>243</v>
      </c>
      <c r="S186" s="25" t="str">
        <f t="shared" si="76"/>
        <v>K.26XE.5</v>
      </c>
      <c r="T186" s="25" t="str">
        <f t="shared" si="87"/>
        <v>Postzygotics-hybridXgraellsii-(H:LaxeXMontalvo)XSymGra</v>
      </c>
      <c r="U186" s="25">
        <v>2</v>
      </c>
      <c r="V186" s="25">
        <v>1</v>
      </c>
      <c r="W186" s="25">
        <v>1</v>
      </c>
      <c r="X186" s="25">
        <v>1</v>
      </c>
      <c r="Y186" s="29" t="s">
        <v>6</v>
      </c>
      <c r="Z186" s="25" t="s">
        <v>47</v>
      </c>
      <c r="AA186" s="25">
        <v>3</v>
      </c>
      <c r="AB186" s="25">
        <v>1</v>
      </c>
      <c r="AC186" s="25">
        <v>0</v>
      </c>
      <c r="AD186" s="25">
        <v>0</v>
      </c>
      <c r="AE186" s="25">
        <v>18</v>
      </c>
      <c r="AF186" s="25">
        <v>232</v>
      </c>
      <c r="AG186" s="25">
        <v>0</v>
      </c>
      <c r="AH186" s="25">
        <v>0</v>
      </c>
      <c r="AI186" s="29" t="s">
        <v>6</v>
      </c>
      <c r="AJ186" s="25">
        <f t="shared" si="93"/>
        <v>18</v>
      </c>
      <c r="AK186" s="25">
        <f t="shared" si="93"/>
        <v>232</v>
      </c>
      <c r="AL186" s="25">
        <f t="shared" si="84"/>
        <v>250</v>
      </c>
      <c r="AM186" s="25">
        <f t="shared" si="94"/>
        <v>83.333333333333329</v>
      </c>
      <c r="AN186" s="25">
        <f t="shared" si="85"/>
        <v>7.1999999999999995E-2</v>
      </c>
    </row>
  </sheetData>
  <autoFilter ref="A1:AN186" xr:uid="{00000000-0009-0000-0000-000002000000}"/>
  <conditionalFormatting sqref="S1:S1048576">
    <cfRule type="duplicateValues" dxfId="3" priority="1"/>
  </conditionalFormatting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75F5-CCB4-45EF-9696-69CD0792D027}">
  <sheetPr>
    <tabColor rgb="FFFFFF99"/>
  </sheetPr>
  <dimension ref="A1:J187"/>
  <sheetViews>
    <sheetView workbookViewId="0">
      <selection activeCell="E2" sqref="E2:E186"/>
    </sheetView>
    <sheetView workbookViewId="1"/>
  </sheetViews>
  <sheetFormatPr baseColWidth="10" defaultRowHeight="15" x14ac:dyDescent="0.25"/>
  <cols>
    <col min="1" max="1" width="10" bestFit="1" customWidth="1"/>
    <col min="2" max="2" width="53" bestFit="1" customWidth="1"/>
    <col min="3" max="3" width="13.140625" bestFit="1" customWidth="1"/>
    <col min="4" max="4" width="15.5703125" bestFit="1" customWidth="1"/>
    <col min="5" max="5" width="18.5703125" bestFit="1" customWidth="1"/>
    <col min="6" max="6" width="22.5703125" bestFit="1" customWidth="1"/>
    <col min="7" max="7" width="19" bestFit="1" customWidth="1"/>
    <col min="8" max="8" width="13.85546875" bestFit="1" customWidth="1"/>
  </cols>
  <sheetData>
    <row r="1" spans="1:10" x14ac:dyDescent="0.25">
      <c r="A1" s="33" t="s">
        <v>317</v>
      </c>
      <c r="B1" s="33" t="s">
        <v>318</v>
      </c>
      <c r="C1" s="33" t="s">
        <v>319</v>
      </c>
      <c r="D1" s="33" t="s">
        <v>320</v>
      </c>
      <c r="E1" s="33" t="s">
        <v>311</v>
      </c>
      <c r="F1" s="33" t="s">
        <v>582</v>
      </c>
      <c r="G1" s="72" t="s">
        <v>327</v>
      </c>
      <c r="H1" s="72" t="s">
        <v>326</v>
      </c>
      <c r="I1" s="33" t="s">
        <v>5</v>
      </c>
      <c r="J1" s="33" t="s">
        <v>583</v>
      </c>
    </row>
    <row r="2" spans="1:10" x14ac:dyDescent="0.25">
      <c r="A2" t="str" cm="1">
        <f t="array" ref="A2:A187">_xlfn.UNIQUE('2019_Raw'!S2:S996)</f>
        <v>B.1XA.12</v>
      </c>
      <c r="B2" t="str">
        <f>INDEX('2019_Raw'!$T$2:$T$996,MATCH('2019_R'!$A2,'2019_Raw'!$S$2:$S$996,0))</f>
        <v>Heterospecifics-elegansXgraellsii-LaxeXMontalvo</v>
      </c>
      <c r="C2" s="37">
        <f>IFERROR(CEILING(SUMIF('2019_Raw'!S$2:S$996,'2019_R'!A2,'2019_Raw'!V$2:V$996)/SUMIF('2019_Raw'!S$2:S$996,'2019_R'!A2,'2019_Raw'!U$2:U$996),1),"NA")</f>
        <v>1</v>
      </c>
      <c r="D2" s="37">
        <f>SUMIF('2019_Raw'!S$2:S$996,'2019_R'!A2,'2019_Raw'!U$2:U$996)</f>
        <v>2</v>
      </c>
      <c r="E2" s="37">
        <f>IFERROR(CEILING(SUMIF('2019_Raw'!S$2:S$996,'2019_R'!A2,'2019_Raw'!X$2:X$996)/SUMIF('2019_Raw'!S$2:S$996,'2019_R'!A2,'2019_Raw'!V$2:V$996),1),"NA")</f>
        <v>1</v>
      </c>
      <c r="F2" s="37">
        <f>SUMIF('2019_Raw'!S$2:S$996,'2019_R'!A2,'2019_Raw'!V$2:V$996)</f>
        <v>1</v>
      </c>
      <c r="G2" s="37">
        <f>INDEX('2019_Raw'!$AB$2:$AB$996,MATCH('2019_R'!$A2,'2019_Raw'!$S$2:$S$996,0))</f>
        <v>3</v>
      </c>
      <c r="H2" s="74">
        <f>INDEX('2019_Raw'!$AM$2:$AM$996,MATCH('2019_R'!$A2,'2019_Raw'!$S$2:$S$996,0))</f>
        <v>215.33333333333334</v>
      </c>
      <c r="I2" s="74">
        <f>INDEX('2019_Raw'!$AN$2:$AN$996,MATCH('2019_R'!$A2,'2019_Raw'!$S$2:$S$996,0))</f>
        <v>0.97368421052631582</v>
      </c>
      <c r="J2" s="37">
        <f>INDEX('2019_Raw'!$AL$2:$AL$996,MATCH('2019_R'!$A2,'2019_Raw'!$S$2:$S$996,0))</f>
        <v>646</v>
      </c>
    </row>
    <row r="3" spans="1:10" x14ac:dyDescent="0.25">
      <c r="A3" t="str">
        <v>A.20XA.13</v>
      </c>
      <c r="B3" t="str">
        <f>INDEX('2019_Raw'!$T$2:$T$996,MATCH('2019_R'!$A3,'2019_Raw'!$S$2:$S$996,0))</f>
        <v>Conspecifics-graellsiiXgraellsii-MontalvoXMontalvo</v>
      </c>
      <c r="C3" s="37">
        <f>IFERROR(CEILING(SUMIF('2019_Raw'!S$2:S$996,'2019_R'!A3,'2019_Raw'!V$2:V$996)/SUMIF('2019_Raw'!S$2:S$996,'2019_R'!A3,'2019_Raw'!U$2:U$996),1),"NA")</f>
        <v>1</v>
      </c>
      <c r="D3" s="37">
        <f>SUMIF('2019_Raw'!S$2:S$996,'2019_R'!A3,'2019_Raw'!U$2:U$996)</f>
        <v>1</v>
      </c>
      <c r="E3" s="37">
        <f>IFERROR(CEILING(SUMIF('2019_Raw'!S$2:S$996,'2019_R'!A3,'2019_Raw'!X$2:X$996)/SUMIF('2019_Raw'!S$2:S$996,'2019_R'!A3,'2019_Raw'!V$2:V$996),1),"NA")</f>
        <v>1</v>
      </c>
      <c r="F3" s="37">
        <f>SUMIF('2019_Raw'!S$2:S$996,'2019_R'!A3,'2019_Raw'!V$2:V$996)</f>
        <v>1</v>
      </c>
      <c r="G3" s="37">
        <f>INDEX('2019_Raw'!$AB$2:$AB$996,MATCH('2019_R'!$A3,'2019_Raw'!$S$2:$S$996,0))</f>
        <v>3</v>
      </c>
      <c r="H3" s="37">
        <f>INDEX('2019_Raw'!$AM$2:$AM$996,MATCH('2019_R'!$A3,'2019_Raw'!$S$2:$S$996,0))</f>
        <v>11</v>
      </c>
      <c r="I3" s="74">
        <f>INDEX('2019_Raw'!$AN$2:$AN$996,MATCH('2019_R'!$A3,'2019_Raw'!$S$2:$S$996,0))</f>
        <v>0</v>
      </c>
      <c r="J3" s="37">
        <f>INDEX('2019_Raw'!$AL$2:$AL$996,MATCH('2019_R'!$A3,'2019_Raw'!$S$2:$S$996,0))</f>
        <v>33</v>
      </c>
    </row>
    <row r="4" spans="1:10" x14ac:dyDescent="0.25">
      <c r="A4" t="str">
        <v>B.1XA.14</v>
      </c>
      <c r="B4" t="str">
        <f>INDEX('2019_Raw'!$T$2:$T$996,MATCH('2019_R'!$A4,'2019_Raw'!$S$2:$S$996,0))</f>
        <v>Heterospecifics-elegansXgraellsii-LaxeXMontalvo</v>
      </c>
      <c r="C4" s="37">
        <f>IFERROR(CEILING(SUMIF('2019_Raw'!S$2:S$996,'2019_R'!A4,'2019_Raw'!V$2:V$996)/SUMIF('2019_Raw'!S$2:S$996,'2019_R'!A4,'2019_Raw'!U$2:U$996),1),"NA")</f>
        <v>0</v>
      </c>
      <c r="D4" s="37">
        <f>SUMIF('2019_Raw'!S$2:S$996,'2019_R'!A4,'2019_Raw'!U$2:U$996)</f>
        <v>2</v>
      </c>
      <c r="E4" s="37" t="str">
        <f>IFERROR(CEILING(SUMIF('2019_Raw'!S$2:S$996,'2019_R'!A4,'2019_Raw'!X$2:X$996)/SUMIF('2019_Raw'!S$2:S$996,'2019_R'!A4,'2019_Raw'!V$2:V$996),1),"NA")</f>
        <v>NA</v>
      </c>
      <c r="F4" s="37">
        <f>SUMIF('2019_Raw'!S$2:S$996,'2019_R'!A4,'2019_Raw'!V$2:V$996)</f>
        <v>0</v>
      </c>
      <c r="G4" s="37" t="str">
        <f>INDEX('2019_Raw'!$AB$2:$AB$996,MATCH('2019_R'!$A4,'2019_Raw'!$S$2:$S$996,0))</f>
        <v>NA</v>
      </c>
      <c r="H4" s="37" t="str">
        <f>INDEX('2019_Raw'!$AM$2:$AM$996,MATCH('2019_R'!$A4,'2019_Raw'!$S$2:$S$996,0))</f>
        <v>NA</v>
      </c>
      <c r="I4" s="74" t="str">
        <f>INDEX('2019_Raw'!$AN$2:$AN$996,MATCH('2019_R'!$A4,'2019_Raw'!$S$2:$S$996,0))</f>
        <v>NA</v>
      </c>
      <c r="J4" s="37" t="str">
        <f>INDEX('2019_Raw'!$AL$2:$AL$996,MATCH('2019_R'!$A4,'2019_Raw'!$S$2:$S$996,0))</f>
        <v>NA</v>
      </c>
    </row>
    <row r="5" spans="1:10" x14ac:dyDescent="0.25">
      <c r="A5" t="str">
        <v>B.1XA.1</v>
      </c>
      <c r="B5" t="str">
        <f>INDEX('2019_Raw'!$T$2:$T$996,MATCH('2019_R'!$A5,'2019_Raw'!$S$2:$S$996,0))</f>
        <v>Heterospecifics-elegansXgraellsii-LaxeXMontalvo</v>
      </c>
      <c r="C5" s="37">
        <f>IFERROR(CEILING(SUMIF('2019_Raw'!S$2:S$996,'2019_R'!A5,'2019_Raw'!V$2:V$996)/SUMIF('2019_Raw'!S$2:S$996,'2019_R'!A5,'2019_Raw'!U$2:U$996),1),"NA")</f>
        <v>1</v>
      </c>
      <c r="D5" s="37">
        <f>SUMIF('2019_Raw'!S$2:S$996,'2019_R'!A5,'2019_Raw'!U$2:U$996)</f>
        <v>1</v>
      </c>
      <c r="E5" s="37">
        <f>IFERROR(CEILING(SUMIF('2019_Raw'!S$2:S$996,'2019_R'!A5,'2019_Raw'!X$2:X$996)/SUMIF('2019_Raw'!S$2:S$996,'2019_R'!A5,'2019_Raw'!V$2:V$996),1),"NA")</f>
        <v>0</v>
      </c>
      <c r="F5" s="37">
        <f>SUMIF('2019_Raw'!S$2:S$996,'2019_R'!A5,'2019_Raw'!V$2:V$996)</f>
        <v>1</v>
      </c>
      <c r="G5" s="37" t="str">
        <f>INDEX('2019_Raw'!$AB$2:$AB$996,MATCH('2019_R'!$A5,'2019_Raw'!$S$2:$S$996,0))</f>
        <v>NA</v>
      </c>
      <c r="H5" s="37" t="str">
        <f>INDEX('2019_Raw'!$AM$2:$AM$996,MATCH('2019_R'!$A5,'2019_Raw'!$S$2:$S$996,0))</f>
        <v>NA</v>
      </c>
      <c r="I5" s="74" t="str">
        <f>INDEX('2019_Raw'!$AN$2:$AN$996,MATCH('2019_R'!$A5,'2019_Raw'!$S$2:$S$996,0))</f>
        <v>NA</v>
      </c>
      <c r="J5" s="37" t="str">
        <f>INDEX('2019_Raw'!$AL$2:$AL$996,MATCH('2019_R'!$A5,'2019_Raw'!$S$2:$S$996,0))</f>
        <v>NA</v>
      </c>
    </row>
    <row r="6" spans="1:10" x14ac:dyDescent="0.25">
      <c r="A6" t="str">
        <v>B.2XA.1</v>
      </c>
      <c r="B6" t="str">
        <f>INDEX('2019_Raw'!$T$2:$T$996,MATCH('2019_R'!$A6,'2019_Raw'!$S$2:$S$996,0))</f>
        <v>Heterospecifics-elegansXgraellsii-LaxeXMontalvo</v>
      </c>
      <c r="C6" s="37">
        <f>IFERROR(CEILING(SUMIF('2019_Raw'!S$2:S$996,'2019_R'!A6,'2019_Raw'!V$2:V$996)/SUMIF('2019_Raw'!S$2:S$996,'2019_R'!A6,'2019_Raw'!U$2:U$996),1),"NA")</f>
        <v>1</v>
      </c>
      <c r="D6" s="37">
        <f>SUMIF('2019_Raw'!S$2:S$996,'2019_R'!A6,'2019_Raw'!U$2:U$996)</f>
        <v>1</v>
      </c>
      <c r="E6" s="37">
        <f>IFERROR(CEILING(SUMIF('2019_Raw'!S$2:S$996,'2019_R'!A6,'2019_Raw'!X$2:X$996)/SUMIF('2019_Raw'!S$2:S$996,'2019_R'!A6,'2019_Raw'!V$2:V$996),1),"NA")</f>
        <v>0</v>
      </c>
      <c r="F6" s="37">
        <f>SUMIF('2019_Raw'!S$2:S$996,'2019_R'!A6,'2019_Raw'!V$2:V$996)</f>
        <v>1</v>
      </c>
      <c r="G6" s="37" t="str">
        <f>INDEX('2019_Raw'!$AB$2:$AB$996,MATCH('2019_R'!$A6,'2019_Raw'!$S$2:$S$996,0))</f>
        <v>NA</v>
      </c>
      <c r="H6" s="37" t="str">
        <f>INDEX('2019_Raw'!$AM$2:$AM$996,MATCH('2019_R'!$A6,'2019_Raw'!$S$2:$S$996,0))</f>
        <v>NA</v>
      </c>
      <c r="I6" s="74" t="str">
        <f>INDEX('2019_Raw'!$AN$2:$AN$996,MATCH('2019_R'!$A6,'2019_Raw'!$S$2:$S$996,0))</f>
        <v>NA</v>
      </c>
      <c r="J6" s="37" t="str">
        <f>INDEX('2019_Raw'!$AL$2:$AL$996,MATCH('2019_R'!$A6,'2019_Raw'!$S$2:$S$996,0))</f>
        <v>NA</v>
      </c>
    </row>
    <row r="7" spans="1:10" x14ac:dyDescent="0.25">
      <c r="A7" t="str">
        <v>B.1XA.2</v>
      </c>
      <c r="B7" t="str">
        <f>INDEX('2019_Raw'!$T$2:$T$996,MATCH('2019_R'!$A7,'2019_Raw'!$S$2:$S$996,0))</f>
        <v>Heterospecifics-elegansXgraellsii-LaxeXMontalvo</v>
      </c>
      <c r="C7" s="37">
        <f>IFERROR(CEILING(SUMIF('2019_Raw'!S$2:S$996,'2019_R'!A7,'2019_Raw'!V$2:V$996)/SUMIF('2019_Raw'!S$2:S$996,'2019_R'!A7,'2019_Raw'!U$2:U$996),1),"NA")</f>
        <v>1</v>
      </c>
      <c r="D7" s="37">
        <f>SUMIF('2019_Raw'!S$2:S$996,'2019_R'!A7,'2019_Raw'!U$2:U$996)</f>
        <v>4</v>
      </c>
      <c r="E7" s="37">
        <f>IFERROR(CEILING(SUMIF('2019_Raw'!S$2:S$996,'2019_R'!A7,'2019_Raw'!X$2:X$996)/SUMIF('2019_Raw'!S$2:S$996,'2019_R'!A7,'2019_Raw'!V$2:V$996),1),"NA")</f>
        <v>0</v>
      </c>
      <c r="F7" s="37">
        <f>SUMIF('2019_Raw'!S$2:S$996,'2019_R'!A7,'2019_Raw'!V$2:V$996)</f>
        <v>3</v>
      </c>
      <c r="G7" s="37" t="str">
        <f>INDEX('2019_Raw'!$AB$2:$AB$996,MATCH('2019_R'!$A7,'2019_Raw'!$S$2:$S$996,0))</f>
        <v>NA</v>
      </c>
      <c r="H7" s="37" t="str">
        <f>INDEX('2019_Raw'!$AM$2:$AM$996,MATCH('2019_R'!$A7,'2019_Raw'!$S$2:$S$996,0))</f>
        <v>NA</v>
      </c>
      <c r="I7" s="74" t="str">
        <f>INDEX('2019_Raw'!$AN$2:$AN$996,MATCH('2019_R'!$A7,'2019_Raw'!$S$2:$S$996,0))</f>
        <v>NA</v>
      </c>
      <c r="J7" s="37" t="str">
        <f>INDEX('2019_Raw'!$AL$2:$AL$996,MATCH('2019_R'!$A7,'2019_Raw'!$S$2:$S$996,0))</f>
        <v>NA</v>
      </c>
    </row>
    <row r="8" spans="1:10" x14ac:dyDescent="0.25">
      <c r="A8" t="str">
        <v>B.3XA.2</v>
      </c>
      <c r="B8" t="str">
        <f>INDEX('2019_Raw'!$T$2:$T$996,MATCH('2019_R'!$A8,'2019_Raw'!$S$2:$S$996,0))</f>
        <v>Heterospecifics-elegansXgraellsii-LaxeXMontalvo</v>
      </c>
      <c r="C8" s="37">
        <f>IFERROR(CEILING(SUMIF('2019_Raw'!S$2:S$996,'2019_R'!A8,'2019_Raw'!V$2:V$996)/SUMIF('2019_Raw'!S$2:S$996,'2019_R'!A8,'2019_Raw'!U$2:U$996),1),"NA")</f>
        <v>1</v>
      </c>
      <c r="D8" s="37">
        <f>SUMIF('2019_Raw'!S$2:S$996,'2019_R'!A8,'2019_Raw'!U$2:U$996)</f>
        <v>1</v>
      </c>
      <c r="E8" s="37">
        <f>IFERROR(CEILING(SUMIF('2019_Raw'!S$2:S$996,'2019_R'!A8,'2019_Raw'!X$2:X$996)/SUMIF('2019_Raw'!S$2:S$996,'2019_R'!A8,'2019_Raw'!V$2:V$996),1),"NA")</f>
        <v>1</v>
      </c>
      <c r="F8" s="37">
        <f>SUMIF('2019_Raw'!S$2:S$996,'2019_R'!A8,'2019_Raw'!V$2:V$996)</f>
        <v>1</v>
      </c>
      <c r="G8" s="37" t="str">
        <f>INDEX('2019_Raw'!$AB$2:$AB$996,MATCH('2019_R'!$A8,'2019_Raw'!$S$2:$S$996,0))</f>
        <v>NA</v>
      </c>
      <c r="H8" s="37" t="str">
        <f>INDEX('2019_Raw'!$AM$2:$AM$996,MATCH('2019_R'!$A8,'2019_Raw'!$S$2:$S$996,0))</f>
        <v>NA</v>
      </c>
      <c r="I8" s="74" t="str">
        <f>INDEX('2019_Raw'!$AN$2:$AN$996,MATCH('2019_R'!$A8,'2019_Raw'!$S$2:$S$996,0))</f>
        <v>NA</v>
      </c>
      <c r="J8" s="37" t="str">
        <f>INDEX('2019_Raw'!$AL$2:$AL$996,MATCH('2019_R'!$A8,'2019_Raw'!$S$2:$S$996,0))</f>
        <v>NA</v>
      </c>
    </row>
    <row r="9" spans="1:10" x14ac:dyDescent="0.25">
      <c r="A9" t="str">
        <v>B.6XA.2</v>
      </c>
      <c r="B9" t="str">
        <f>INDEX('2019_Raw'!$T$2:$T$996,MATCH('2019_R'!$A9,'2019_Raw'!$S$2:$S$996,0))</f>
        <v>Heterospecifics-elegansXgraellsii-LaxeXMontalvo</v>
      </c>
      <c r="C9" s="37">
        <f>IFERROR(CEILING(SUMIF('2019_Raw'!S$2:S$996,'2019_R'!A9,'2019_Raw'!V$2:V$996)/SUMIF('2019_Raw'!S$2:S$996,'2019_R'!A9,'2019_Raw'!U$2:U$996),1),"NA")</f>
        <v>1</v>
      </c>
      <c r="D9" s="37">
        <f>SUMIF('2019_Raw'!S$2:S$996,'2019_R'!A9,'2019_Raw'!U$2:U$996)</f>
        <v>1</v>
      </c>
      <c r="E9" s="37">
        <f>IFERROR(CEILING(SUMIF('2019_Raw'!S$2:S$996,'2019_R'!A9,'2019_Raw'!X$2:X$996)/SUMIF('2019_Raw'!S$2:S$996,'2019_R'!A9,'2019_Raw'!V$2:V$996),1),"NA")</f>
        <v>0</v>
      </c>
      <c r="F9" s="37">
        <f>SUMIF('2019_Raw'!S$2:S$996,'2019_R'!A9,'2019_Raw'!V$2:V$996)</f>
        <v>1</v>
      </c>
      <c r="G9" s="37" t="str">
        <f>INDEX('2019_Raw'!$AB$2:$AB$996,MATCH('2019_R'!$A9,'2019_Raw'!$S$2:$S$996,0))</f>
        <v>NA</v>
      </c>
      <c r="H9" s="37" t="str">
        <f>INDEX('2019_Raw'!$AM$2:$AM$996,MATCH('2019_R'!$A9,'2019_Raw'!$S$2:$S$996,0))</f>
        <v>NA</v>
      </c>
      <c r="I9" s="74" t="str">
        <f>INDEX('2019_Raw'!$AN$2:$AN$996,MATCH('2019_R'!$A9,'2019_Raw'!$S$2:$S$996,0))</f>
        <v>NA</v>
      </c>
      <c r="J9" s="37" t="str">
        <f>INDEX('2019_Raw'!$AL$2:$AL$996,MATCH('2019_R'!$A9,'2019_Raw'!$S$2:$S$996,0))</f>
        <v>NA</v>
      </c>
    </row>
    <row r="10" spans="1:10" x14ac:dyDescent="0.25">
      <c r="A10" t="str">
        <v>B.7XA.2</v>
      </c>
      <c r="B10" t="str">
        <f>INDEX('2019_Raw'!$T$2:$T$996,MATCH('2019_R'!$A10,'2019_Raw'!$S$2:$S$996,0))</f>
        <v>Heterospecifics-elegansXgraellsii-LaxeXMontalvo</v>
      </c>
      <c r="C10" s="37">
        <f>IFERROR(CEILING(SUMIF('2019_Raw'!S$2:S$996,'2019_R'!A10,'2019_Raw'!V$2:V$996)/SUMIF('2019_Raw'!S$2:S$996,'2019_R'!A10,'2019_Raw'!U$2:U$996),1),"NA")</f>
        <v>1</v>
      </c>
      <c r="D10" s="37">
        <f>SUMIF('2019_Raw'!S$2:S$996,'2019_R'!A10,'2019_Raw'!U$2:U$996)</f>
        <v>3</v>
      </c>
      <c r="E10" s="37">
        <f>IFERROR(CEILING(SUMIF('2019_Raw'!S$2:S$996,'2019_R'!A10,'2019_Raw'!X$2:X$996)/SUMIF('2019_Raw'!S$2:S$996,'2019_R'!A10,'2019_Raw'!V$2:V$996),1),"NA")</f>
        <v>0</v>
      </c>
      <c r="F10" s="37">
        <f>SUMIF('2019_Raw'!S$2:S$996,'2019_R'!A10,'2019_Raw'!V$2:V$996)</f>
        <v>1</v>
      </c>
      <c r="G10" s="37" t="str">
        <f>INDEX('2019_Raw'!$AB$2:$AB$996,MATCH('2019_R'!$A10,'2019_Raw'!$S$2:$S$996,0))</f>
        <v>NA</v>
      </c>
      <c r="H10" s="37" t="str">
        <f>INDEX('2019_Raw'!$AM$2:$AM$996,MATCH('2019_R'!$A10,'2019_Raw'!$S$2:$S$996,0))</f>
        <v>NA</v>
      </c>
      <c r="I10" s="74" t="str">
        <f>INDEX('2019_Raw'!$AN$2:$AN$996,MATCH('2019_R'!$A10,'2019_Raw'!$S$2:$S$996,0))</f>
        <v>NA</v>
      </c>
      <c r="J10" s="37" t="str">
        <f>INDEX('2019_Raw'!$AL$2:$AL$996,MATCH('2019_R'!$A10,'2019_Raw'!$S$2:$S$996,0))</f>
        <v>NA</v>
      </c>
    </row>
    <row r="11" spans="1:10" x14ac:dyDescent="0.25">
      <c r="A11" t="str">
        <v>B.1XA.3</v>
      </c>
      <c r="B11" t="str">
        <f>INDEX('2019_Raw'!$T$2:$T$996,MATCH('2019_R'!$A11,'2019_Raw'!$S$2:$S$996,0))</f>
        <v>Heterospecifics-elegansXgraellsii-LaxeXMontalvo</v>
      </c>
      <c r="C11" s="37">
        <f>IFERROR(CEILING(SUMIF('2019_Raw'!S$2:S$996,'2019_R'!A11,'2019_Raw'!V$2:V$996)/SUMIF('2019_Raw'!S$2:S$996,'2019_R'!A11,'2019_Raw'!U$2:U$996),1),"NA")</f>
        <v>1</v>
      </c>
      <c r="D11" s="37">
        <f>SUMIF('2019_Raw'!S$2:S$996,'2019_R'!A11,'2019_Raw'!U$2:U$996)</f>
        <v>4</v>
      </c>
      <c r="E11" s="37">
        <f>IFERROR(CEILING(SUMIF('2019_Raw'!S$2:S$996,'2019_R'!A11,'2019_Raw'!X$2:X$996)/SUMIF('2019_Raw'!S$2:S$996,'2019_R'!A11,'2019_Raw'!V$2:V$996),1),"NA")</f>
        <v>0</v>
      </c>
      <c r="F11" s="37">
        <f>SUMIF('2019_Raw'!S$2:S$996,'2019_R'!A11,'2019_Raw'!V$2:V$996)</f>
        <v>1</v>
      </c>
      <c r="G11" s="37" t="str">
        <f>INDEX('2019_Raw'!$AB$2:$AB$996,MATCH('2019_R'!$A11,'2019_Raw'!$S$2:$S$996,0))</f>
        <v>NA</v>
      </c>
      <c r="H11" s="37" t="str">
        <f>INDEX('2019_Raw'!$AM$2:$AM$996,MATCH('2019_R'!$A11,'2019_Raw'!$S$2:$S$996,0))</f>
        <v>NA</v>
      </c>
      <c r="I11" s="74" t="str">
        <f>INDEX('2019_Raw'!$AN$2:$AN$996,MATCH('2019_R'!$A11,'2019_Raw'!$S$2:$S$996,0))</f>
        <v>NA</v>
      </c>
      <c r="J11" s="37" t="str">
        <f>INDEX('2019_Raw'!$AL$2:$AL$996,MATCH('2019_R'!$A11,'2019_Raw'!$S$2:$S$996,0))</f>
        <v>NA</v>
      </c>
    </row>
    <row r="12" spans="1:10" x14ac:dyDescent="0.25">
      <c r="A12" t="str">
        <v>B.3XA.3</v>
      </c>
      <c r="B12" t="str">
        <f>INDEX('2019_Raw'!$T$2:$T$996,MATCH('2019_R'!$A12,'2019_Raw'!$S$2:$S$996,0))</f>
        <v>Heterospecifics-elegansXgraellsii-LaxeXMontalvo</v>
      </c>
      <c r="C12" s="37">
        <f>IFERROR(CEILING(SUMIF('2019_Raw'!S$2:S$996,'2019_R'!A12,'2019_Raw'!V$2:V$996)/SUMIF('2019_Raw'!S$2:S$996,'2019_R'!A12,'2019_Raw'!U$2:U$996),1),"NA")</f>
        <v>1</v>
      </c>
      <c r="D12" s="37">
        <f>SUMIF('2019_Raw'!S$2:S$996,'2019_R'!A12,'2019_Raw'!U$2:U$996)</f>
        <v>2</v>
      </c>
      <c r="E12" s="37">
        <f>IFERROR(CEILING(SUMIF('2019_Raw'!S$2:S$996,'2019_R'!A12,'2019_Raw'!X$2:X$996)/SUMIF('2019_Raw'!S$2:S$996,'2019_R'!A12,'2019_Raw'!V$2:V$996),1),"NA")</f>
        <v>0</v>
      </c>
      <c r="F12" s="37">
        <f>SUMIF('2019_Raw'!S$2:S$996,'2019_R'!A12,'2019_Raw'!V$2:V$996)</f>
        <v>1</v>
      </c>
      <c r="G12" s="37" t="str">
        <f>INDEX('2019_Raw'!$AB$2:$AB$996,MATCH('2019_R'!$A12,'2019_Raw'!$S$2:$S$996,0))</f>
        <v>NA</v>
      </c>
      <c r="H12" s="37" t="str">
        <f>INDEX('2019_Raw'!$AM$2:$AM$996,MATCH('2019_R'!$A12,'2019_Raw'!$S$2:$S$996,0))</f>
        <v>NA</v>
      </c>
      <c r="I12" s="74" t="str">
        <f>INDEX('2019_Raw'!$AN$2:$AN$996,MATCH('2019_R'!$A12,'2019_Raw'!$S$2:$S$996,0))</f>
        <v>NA</v>
      </c>
      <c r="J12" s="37" t="str">
        <f>INDEX('2019_Raw'!$AL$2:$AL$996,MATCH('2019_R'!$A12,'2019_Raw'!$S$2:$S$996,0))</f>
        <v>NA</v>
      </c>
    </row>
    <row r="13" spans="1:10" x14ac:dyDescent="0.25">
      <c r="A13" t="str">
        <v>B.6XA.3</v>
      </c>
      <c r="B13" t="str">
        <f>INDEX('2019_Raw'!$T$2:$T$996,MATCH('2019_R'!$A13,'2019_Raw'!$S$2:$S$996,0))</f>
        <v>Heterospecifics-elegansXgraellsii-LaxeXMontalvo</v>
      </c>
      <c r="C13" s="37">
        <f>IFERROR(CEILING(SUMIF('2019_Raw'!S$2:S$996,'2019_R'!A13,'2019_Raw'!V$2:V$996)/SUMIF('2019_Raw'!S$2:S$996,'2019_R'!A13,'2019_Raw'!U$2:U$996),1),"NA")</f>
        <v>1</v>
      </c>
      <c r="D13" s="37">
        <f>SUMIF('2019_Raw'!S$2:S$996,'2019_R'!A13,'2019_Raw'!U$2:U$996)</f>
        <v>1</v>
      </c>
      <c r="E13" s="37">
        <f>IFERROR(CEILING(SUMIF('2019_Raw'!S$2:S$996,'2019_R'!A13,'2019_Raw'!X$2:X$996)/SUMIF('2019_Raw'!S$2:S$996,'2019_R'!A13,'2019_Raw'!V$2:V$996),1),"NA")</f>
        <v>1</v>
      </c>
      <c r="F13" s="37">
        <f>SUMIF('2019_Raw'!S$2:S$996,'2019_R'!A13,'2019_Raw'!V$2:V$996)</f>
        <v>1</v>
      </c>
      <c r="G13" s="37">
        <f>INDEX('2019_Raw'!$AB$2:$AB$996,MATCH('2019_R'!$A13,'2019_Raw'!$S$2:$S$996,0))</f>
        <v>3</v>
      </c>
      <c r="H13" s="37">
        <f>INDEX('2019_Raw'!$AM$2:$AM$996,MATCH('2019_R'!$A13,'2019_Raw'!$S$2:$S$996,0))</f>
        <v>179.33333333333334</v>
      </c>
      <c r="I13" s="74">
        <f>INDEX('2019_Raw'!$AN$2:$AN$996,MATCH('2019_R'!$A13,'2019_Raw'!$S$2:$S$996,0))</f>
        <v>0.99442379182156138</v>
      </c>
      <c r="J13" s="37">
        <f>INDEX('2019_Raw'!$AL$2:$AL$996,MATCH('2019_R'!$A13,'2019_Raw'!$S$2:$S$996,0))</f>
        <v>538</v>
      </c>
    </row>
    <row r="14" spans="1:10" x14ac:dyDescent="0.25">
      <c r="A14" t="str">
        <v>A.22XA.4</v>
      </c>
      <c r="B14" t="str">
        <f>INDEX('2019_Raw'!$T$2:$T$996,MATCH('2019_R'!$A14,'2019_Raw'!$S$2:$S$996,0))</f>
        <v>Conspecifics-graellsiiXgraellsii-MontalvoXMontalvo</v>
      </c>
      <c r="C14" s="37">
        <f>IFERROR(CEILING(SUMIF('2019_Raw'!S$2:S$996,'2019_R'!A14,'2019_Raw'!V$2:V$996)/SUMIF('2019_Raw'!S$2:S$996,'2019_R'!A14,'2019_Raw'!U$2:U$996),1),"NA")</f>
        <v>1</v>
      </c>
      <c r="D14" s="37">
        <f>SUMIF('2019_Raw'!S$2:S$996,'2019_R'!A14,'2019_Raw'!U$2:U$996)</f>
        <v>1</v>
      </c>
      <c r="E14" s="37">
        <f>IFERROR(CEILING(SUMIF('2019_Raw'!S$2:S$996,'2019_R'!A14,'2019_Raw'!X$2:X$996)/SUMIF('2019_Raw'!S$2:S$996,'2019_R'!A14,'2019_Raw'!V$2:V$996),1),"NA")</f>
        <v>1</v>
      </c>
      <c r="F14" s="37">
        <f>SUMIF('2019_Raw'!S$2:S$996,'2019_R'!A14,'2019_Raw'!V$2:V$996)</f>
        <v>1</v>
      </c>
      <c r="G14" s="37">
        <f>INDEX('2019_Raw'!$AB$2:$AB$996,MATCH('2019_R'!$A14,'2019_Raw'!$S$2:$S$996,0))</f>
        <v>3</v>
      </c>
      <c r="H14" s="37">
        <f>INDEX('2019_Raw'!$AM$2:$AM$996,MATCH('2019_R'!$A14,'2019_Raw'!$S$2:$S$996,0))</f>
        <v>33.333333333333336</v>
      </c>
      <c r="I14" s="74">
        <f>INDEX('2019_Raw'!$AN$2:$AN$996,MATCH('2019_R'!$A14,'2019_Raw'!$S$2:$S$996,0))</f>
        <v>0.97</v>
      </c>
      <c r="J14" s="37">
        <f>INDEX('2019_Raw'!$AL$2:$AL$996,MATCH('2019_R'!$A14,'2019_Raw'!$S$2:$S$996,0))</f>
        <v>100</v>
      </c>
    </row>
    <row r="15" spans="1:10" x14ac:dyDescent="0.25">
      <c r="A15" t="str">
        <v>B.4XA.6</v>
      </c>
      <c r="B15" t="str">
        <f>INDEX('2019_Raw'!$T$2:$T$996,MATCH('2019_R'!$A15,'2019_Raw'!$S$2:$S$996,0))</f>
        <v>Heterospecifics-elegansXgraellsii-LaxeXMontalvo</v>
      </c>
      <c r="C15" s="37">
        <f>IFERROR(CEILING(SUMIF('2019_Raw'!S$2:S$996,'2019_R'!A15,'2019_Raw'!V$2:V$996)/SUMIF('2019_Raw'!S$2:S$996,'2019_R'!A15,'2019_Raw'!U$2:U$996),1),"NA")</f>
        <v>1</v>
      </c>
      <c r="D15" s="37">
        <f>SUMIF('2019_Raw'!S$2:S$996,'2019_R'!A15,'2019_Raw'!U$2:U$996)</f>
        <v>1</v>
      </c>
      <c r="E15" s="37">
        <f>IFERROR(CEILING(SUMIF('2019_Raw'!S$2:S$996,'2019_R'!A15,'2019_Raw'!X$2:X$996)/SUMIF('2019_Raw'!S$2:S$996,'2019_R'!A15,'2019_Raw'!V$2:V$996),1),"NA")</f>
        <v>1</v>
      </c>
      <c r="F15" s="37">
        <f>SUMIF('2019_Raw'!S$2:S$996,'2019_R'!A15,'2019_Raw'!V$2:V$996)</f>
        <v>1</v>
      </c>
      <c r="G15" s="37" t="str">
        <f>INDEX('2019_Raw'!$AB$2:$AB$996,MATCH('2019_R'!$A15,'2019_Raw'!$S$2:$S$996,0))</f>
        <v>NA</v>
      </c>
      <c r="H15" s="37" t="str">
        <f>INDEX('2019_Raw'!$AM$2:$AM$996,MATCH('2019_R'!$A15,'2019_Raw'!$S$2:$S$996,0))</f>
        <v>NA</v>
      </c>
      <c r="I15" s="74" t="str">
        <f>INDEX('2019_Raw'!$AN$2:$AN$996,MATCH('2019_R'!$A15,'2019_Raw'!$S$2:$S$996,0))</f>
        <v>NA</v>
      </c>
      <c r="J15" s="37" t="str">
        <f>INDEX('2019_Raw'!$AL$2:$AL$996,MATCH('2019_R'!$A15,'2019_Raw'!$S$2:$S$996,0))</f>
        <v>NA</v>
      </c>
    </row>
    <row r="16" spans="1:10" x14ac:dyDescent="0.25">
      <c r="A16" t="str">
        <v>B.7XA.6</v>
      </c>
      <c r="B16" t="str">
        <f>INDEX('2019_Raw'!$T$2:$T$996,MATCH('2019_R'!$A16,'2019_Raw'!$S$2:$S$996,0))</f>
        <v>Heterospecifics-elegansXgraellsii-LaxeXMontalvo</v>
      </c>
      <c r="C16" s="37">
        <f>IFERROR(CEILING(SUMIF('2019_Raw'!S$2:S$996,'2019_R'!A16,'2019_Raw'!V$2:V$996)/SUMIF('2019_Raw'!S$2:S$996,'2019_R'!A16,'2019_Raw'!U$2:U$996),1),"NA")</f>
        <v>0</v>
      </c>
      <c r="D16" s="37">
        <f>SUMIF('2019_Raw'!S$2:S$996,'2019_R'!A16,'2019_Raw'!U$2:U$996)</f>
        <v>1</v>
      </c>
      <c r="E16" s="37" t="str">
        <f>IFERROR(CEILING(SUMIF('2019_Raw'!S$2:S$996,'2019_R'!A16,'2019_Raw'!X$2:X$996)/SUMIF('2019_Raw'!S$2:S$996,'2019_R'!A16,'2019_Raw'!V$2:V$996),1),"NA")</f>
        <v>NA</v>
      </c>
      <c r="F16" s="37">
        <f>SUMIF('2019_Raw'!S$2:S$996,'2019_R'!A16,'2019_Raw'!V$2:V$996)</f>
        <v>0</v>
      </c>
      <c r="G16" s="37" t="str">
        <f>INDEX('2019_Raw'!$AB$2:$AB$996,MATCH('2019_R'!$A16,'2019_Raw'!$S$2:$S$996,0))</f>
        <v>NA</v>
      </c>
      <c r="H16" s="37" t="str">
        <f>INDEX('2019_Raw'!$AM$2:$AM$996,MATCH('2019_R'!$A16,'2019_Raw'!$S$2:$S$996,0))</f>
        <v>NA</v>
      </c>
      <c r="I16" s="74" t="str">
        <f>INDEX('2019_Raw'!$AN$2:$AN$996,MATCH('2019_R'!$A16,'2019_Raw'!$S$2:$S$996,0))</f>
        <v>NA</v>
      </c>
      <c r="J16" s="37" t="str">
        <f>INDEX('2019_Raw'!$AL$2:$AL$996,MATCH('2019_R'!$A16,'2019_Raw'!$S$2:$S$996,0))</f>
        <v>NA</v>
      </c>
    </row>
    <row r="17" spans="1:10" x14ac:dyDescent="0.25">
      <c r="A17" t="str">
        <v>B.9XA.6</v>
      </c>
      <c r="B17" t="str">
        <f>INDEX('2019_Raw'!$T$2:$T$996,MATCH('2019_R'!$A17,'2019_Raw'!$S$2:$S$996,0))</f>
        <v>Heterospecifics-elegansXgraellsii-LaxeXMontalvo</v>
      </c>
      <c r="C17" s="37">
        <f>IFERROR(CEILING(SUMIF('2019_Raw'!S$2:S$996,'2019_R'!A17,'2019_Raw'!V$2:V$996)/SUMIF('2019_Raw'!S$2:S$996,'2019_R'!A17,'2019_Raw'!U$2:U$996),1),"NA")</f>
        <v>0</v>
      </c>
      <c r="D17" s="37">
        <f>SUMIF('2019_Raw'!S$2:S$996,'2019_R'!A17,'2019_Raw'!U$2:U$996)</f>
        <v>1</v>
      </c>
      <c r="E17" s="37" t="str">
        <f>IFERROR(CEILING(SUMIF('2019_Raw'!S$2:S$996,'2019_R'!A17,'2019_Raw'!X$2:X$996)/SUMIF('2019_Raw'!S$2:S$996,'2019_R'!A17,'2019_Raw'!V$2:V$996),1),"NA")</f>
        <v>NA</v>
      </c>
      <c r="F17" s="37">
        <f>SUMIF('2019_Raw'!S$2:S$996,'2019_R'!A17,'2019_Raw'!V$2:V$996)</f>
        <v>0</v>
      </c>
      <c r="G17" s="37" t="str">
        <f>INDEX('2019_Raw'!$AB$2:$AB$996,MATCH('2019_R'!$A17,'2019_Raw'!$S$2:$S$996,0))</f>
        <v>NA</v>
      </c>
      <c r="H17" s="37" t="str">
        <f>INDEX('2019_Raw'!$AM$2:$AM$996,MATCH('2019_R'!$A17,'2019_Raw'!$S$2:$S$996,0))</f>
        <v>NA</v>
      </c>
      <c r="I17" s="74" t="str">
        <f>INDEX('2019_Raw'!$AN$2:$AN$996,MATCH('2019_R'!$A17,'2019_Raw'!$S$2:$S$996,0))</f>
        <v>NA</v>
      </c>
      <c r="J17" s="37" t="str">
        <f>INDEX('2019_Raw'!$AL$2:$AL$996,MATCH('2019_R'!$A17,'2019_Raw'!$S$2:$S$996,0))</f>
        <v>NA</v>
      </c>
    </row>
    <row r="18" spans="1:10" x14ac:dyDescent="0.25">
      <c r="A18" t="str">
        <v>A.23XA.7</v>
      </c>
      <c r="B18" t="str">
        <f>INDEX('2019_Raw'!$T$2:$T$996,MATCH('2019_R'!$A18,'2019_Raw'!$S$2:$S$996,0))</f>
        <v>Conspecifics-graellsiiXgraellsii-MontalvoXMontalvo</v>
      </c>
      <c r="C18" s="37">
        <f>IFERROR(CEILING(SUMIF('2019_Raw'!S$2:S$996,'2019_R'!A18,'2019_Raw'!V$2:V$996)/SUMIF('2019_Raw'!S$2:S$996,'2019_R'!A18,'2019_Raw'!U$2:U$996),1),"NA")</f>
        <v>1</v>
      </c>
      <c r="D18" s="37">
        <f>SUMIF('2019_Raw'!S$2:S$996,'2019_R'!A18,'2019_Raw'!U$2:U$996)</f>
        <v>1</v>
      </c>
      <c r="E18" s="37">
        <f>IFERROR(CEILING(SUMIF('2019_Raw'!S$2:S$996,'2019_R'!A18,'2019_Raw'!X$2:X$996)/SUMIF('2019_Raw'!S$2:S$996,'2019_R'!A18,'2019_Raw'!V$2:V$996),1),"NA")</f>
        <v>1</v>
      </c>
      <c r="F18" s="37">
        <f>SUMIF('2019_Raw'!S$2:S$996,'2019_R'!A18,'2019_Raw'!V$2:V$996)</f>
        <v>1</v>
      </c>
      <c r="G18" s="37">
        <f>INDEX('2019_Raw'!$AB$2:$AB$996,MATCH('2019_R'!$A18,'2019_Raw'!$S$2:$S$996,0))</f>
        <v>3</v>
      </c>
      <c r="H18" s="37">
        <f>INDEX('2019_Raw'!$AM$2:$AM$996,MATCH('2019_R'!$A18,'2019_Raw'!$S$2:$S$996,0))</f>
        <v>9.3333333333333339</v>
      </c>
      <c r="I18" s="74">
        <f>INDEX('2019_Raw'!$AN$2:$AN$996,MATCH('2019_R'!$A18,'2019_Raw'!$S$2:$S$996,0))</f>
        <v>0</v>
      </c>
      <c r="J18" s="37">
        <f>INDEX('2019_Raw'!$AL$2:$AL$996,MATCH('2019_R'!$A18,'2019_Raw'!$S$2:$S$996,0))</f>
        <v>28</v>
      </c>
    </row>
    <row r="19" spans="1:10" x14ac:dyDescent="0.25">
      <c r="A19" t="str">
        <v>B.1XA.8</v>
      </c>
      <c r="B19" t="str">
        <f>INDEX('2019_Raw'!$T$2:$T$996,MATCH('2019_R'!$A19,'2019_Raw'!$S$2:$S$996,0))</f>
        <v>Heterospecifics-elegansXgraellsii-LaxeXMontalvo</v>
      </c>
      <c r="C19" s="37">
        <f>IFERROR(CEILING(SUMIF('2019_Raw'!S$2:S$996,'2019_R'!A19,'2019_Raw'!V$2:V$996)/SUMIF('2019_Raw'!S$2:S$996,'2019_R'!A19,'2019_Raw'!U$2:U$996),1),"NA")</f>
        <v>0</v>
      </c>
      <c r="D19" s="37">
        <f>SUMIF('2019_Raw'!S$2:S$996,'2019_R'!A19,'2019_Raw'!U$2:U$996)</f>
        <v>2</v>
      </c>
      <c r="E19" s="37" t="str">
        <f>IFERROR(CEILING(SUMIF('2019_Raw'!S$2:S$996,'2019_R'!A19,'2019_Raw'!X$2:X$996)/SUMIF('2019_Raw'!S$2:S$996,'2019_R'!A19,'2019_Raw'!V$2:V$996),1),"NA")</f>
        <v>NA</v>
      </c>
      <c r="F19" s="37">
        <f>SUMIF('2019_Raw'!S$2:S$996,'2019_R'!A19,'2019_Raw'!V$2:V$996)</f>
        <v>0</v>
      </c>
      <c r="G19" s="37" t="str">
        <f>INDEX('2019_Raw'!$AB$2:$AB$996,MATCH('2019_R'!$A19,'2019_Raw'!$S$2:$S$996,0))</f>
        <v>NA</v>
      </c>
      <c r="H19" s="37" t="str">
        <f>INDEX('2019_Raw'!$AM$2:$AM$996,MATCH('2019_R'!$A19,'2019_Raw'!$S$2:$S$996,0))</f>
        <v>NA</v>
      </c>
      <c r="I19" s="74" t="str">
        <f>INDEX('2019_Raw'!$AN$2:$AN$996,MATCH('2019_R'!$A19,'2019_Raw'!$S$2:$S$996,0))</f>
        <v>NA</v>
      </c>
      <c r="J19" s="37" t="str">
        <f>INDEX('2019_Raw'!$AL$2:$AL$996,MATCH('2019_R'!$A19,'2019_Raw'!$S$2:$S$996,0))</f>
        <v>NA</v>
      </c>
    </row>
    <row r="20" spans="1:10" x14ac:dyDescent="0.25">
      <c r="A20" t="str">
        <v>B.7XA.8</v>
      </c>
      <c r="B20" t="str">
        <f>INDEX('2019_Raw'!$T$2:$T$996,MATCH('2019_R'!$A20,'2019_Raw'!$S$2:$S$996,0))</f>
        <v>Heterospecifics-elegansXgraellsii-LaxeXMontalvo</v>
      </c>
      <c r="C20" s="37">
        <f>IFERROR(CEILING(SUMIF('2019_Raw'!S$2:S$996,'2019_R'!A20,'2019_Raw'!V$2:V$996)/SUMIF('2019_Raw'!S$2:S$996,'2019_R'!A20,'2019_Raw'!U$2:U$996),1),"NA")</f>
        <v>0</v>
      </c>
      <c r="D20" s="37">
        <f>SUMIF('2019_Raw'!S$2:S$996,'2019_R'!A20,'2019_Raw'!U$2:U$996)</f>
        <v>2</v>
      </c>
      <c r="E20" s="37" t="str">
        <f>IFERROR(CEILING(SUMIF('2019_Raw'!S$2:S$996,'2019_R'!A20,'2019_Raw'!X$2:X$996)/SUMIF('2019_Raw'!S$2:S$996,'2019_R'!A20,'2019_Raw'!V$2:V$996),1),"NA")</f>
        <v>NA</v>
      </c>
      <c r="F20" s="37">
        <f>SUMIF('2019_Raw'!S$2:S$996,'2019_R'!A20,'2019_Raw'!V$2:V$996)</f>
        <v>0</v>
      </c>
      <c r="G20" s="37" t="str">
        <f>INDEX('2019_Raw'!$AB$2:$AB$996,MATCH('2019_R'!$A20,'2019_Raw'!$S$2:$S$996,0))</f>
        <v>NA</v>
      </c>
      <c r="H20" s="37" t="str">
        <f>INDEX('2019_Raw'!$AM$2:$AM$996,MATCH('2019_R'!$A20,'2019_Raw'!$S$2:$S$996,0))</f>
        <v>NA</v>
      </c>
      <c r="I20" s="74" t="str">
        <f>INDEX('2019_Raw'!$AN$2:$AN$996,MATCH('2019_R'!$A20,'2019_Raw'!$S$2:$S$996,0))</f>
        <v>NA</v>
      </c>
      <c r="J20" s="37" t="str">
        <f>INDEX('2019_Raw'!$AL$2:$AL$996,MATCH('2019_R'!$A20,'2019_Raw'!$S$2:$S$996,0))</f>
        <v>NA</v>
      </c>
    </row>
    <row r="21" spans="1:10" x14ac:dyDescent="0.25">
      <c r="A21" t="str">
        <v>B.9XA.8</v>
      </c>
      <c r="B21" t="str">
        <f>INDEX('2019_Raw'!$T$2:$T$996,MATCH('2019_R'!$A21,'2019_Raw'!$S$2:$S$996,0))</f>
        <v>Heterospecifics-elegansXgraellsii-LaxeXMontalvo</v>
      </c>
      <c r="C21" s="37">
        <f>IFERROR(CEILING(SUMIF('2019_Raw'!S$2:S$996,'2019_R'!A21,'2019_Raw'!V$2:V$996)/SUMIF('2019_Raw'!S$2:S$996,'2019_R'!A21,'2019_Raw'!U$2:U$996),1),"NA")</f>
        <v>1</v>
      </c>
      <c r="D21" s="37">
        <f>SUMIF('2019_Raw'!S$2:S$996,'2019_R'!A21,'2019_Raw'!U$2:U$996)</f>
        <v>1</v>
      </c>
      <c r="E21" s="37">
        <f>IFERROR(CEILING(SUMIF('2019_Raw'!S$2:S$996,'2019_R'!A21,'2019_Raw'!X$2:X$996)/SUMIF('2019_Raw'!S$2:S$996,'2019_R'!A21,'2019_Raw'!V$2:V$996),1),"NA")</f>
        <v>1</v>
      </c>
      <c r="F21" s="37">
        <f>SUMIF('2019_Raw'!S$2:S$996,'2019_R'!A21,'2019_Raw'!V$2:V$996)</f>
        <v>1</v>
      </c>
      <c r="G21" s="37">
        <f>INDEX('2019_Raw'!$AB$2:$AB$996,MATCH('2019_R'!$A21,'2019_Raw'!$S$2:$S$996,0))</f>
        <v>3</v>
      </c>
      <c r="H21" s="37">
        <f>INDEX('2019_Raw'!$AM$2:$AM$996,MATCH('2019_R'!$A21,'2019_Raw'!$S$2:$S$996,0))</f>
        <v>16.666666666666668</v>
      </c>
      <c r="I21" s="74">
        <f>INDEX('2019_Raw'!$AN$2:$AN$996,MATCH('2019_R'!$A21,'2019_Raw'!$S$2:$S$996,0))</f>
        <v>0</v>
      </c>
      <c r="J21" s="37">
        <f>INDEX('2019_Raw'!$AL$2:$AL$996,MATCH('2019_R'!$A21,'2019_Raw'!$S$2:$S$996,0))</f>
        <v>50</v>
      </c>
    </row>
    <row r="22" spans="1:10" x14ac:dyDescent="0.25">
      <c r="A22" t="str">
        <v>A.21XA.9</v>
      </c>
      <c r="B22" t="str">
        <f>INDEX('2019_Raw'!$T$2:$T$996,MATCH('2019_R'!$A22,'2019_Raw'!$S$2:$S$996,0))</f>
        <v>Conspecifics-graellsiiXgraellsii-MontalvoXMontalvo</v>
      </c>
      <c r="C22" s="37">
        <f>IFERROR(CEILING(SUMIF('2019_Raw'!S$2:S$996,'2019_R'!A22,'2019_Raw'!V$2:V$996)/SUMIF('2019_Raw'!S$2:S$996,'2019_R'!A22,'2019_Raw'!U$2:U$996),1),"NA")</f>
        <v>1</v>
      </c>
      <c r="D22" s="37">
        <f>SUMIF('2019_Raw'!S$2:S$996,'2019_R'!A22,'2019_Raw'!U$2:U$996)</f>
        <v>1</v>
      </c>
      <c r="E22" s="37">
        <f>IFERROR(CEILING(SUMIF('2019_Raw'!S$2:S$996,'2019_R'!A22,'2019_Raw'!X$2:X$996)/SUMIF('2019_Raw'!S$2:S$996,'2019_R'!A22,'2019_Raw'!V$2:V$996),1),"NA")</f>
        <v>1</v>
      </c>
      <c r="F22" s="37">
        <f>SUMIF('2019_Raw'!S$2:S$996,'2019_R'!A22,'2019_Raw'!V$2:V$996)</f>
        <v>1</v>
      </c>
      <c r="G22" s="37">
        <f>INDEX('2019_Raw'!$AB$2:$AB$996,MATCH('2019_R'!$A22,'2019_Raw'!$S$2:$S$996,0))</f>
        <v>3</v>
      </c>
      <c r="H22" s="37">
        <f>INDEX('2019_Raw'!$AM$2:$AM$996,MATCH('2019_R'!$A22,'2019_Raw'!$S$2:$S$996,0))</f>
        <v>146.66666666666666</v>
      </c>
      <c r="I22" s="74">
        <f>INDEX('2019_Raw'!$AN$2:$AN$996,MATCH('2019_R'!$A22,'2019_Raw'!$S$2:$S$996,0))</f>
        <v>0.98181818181818181</v>
      </c>
      <c r="J22" s="37">
        <f>INDEX('2019_Raw'!$AL$2:$AL$996,MATCH('2019_R'!$A22,'2019_Raw'!$S$2:$S$996,0))</f>
        <v>440</v>
      </c>
    </row>
    <row r="23" spans="1:10" x14ac:dyDescent="0.25">
      <c r="A23" t="str">
        <v>B.22XA.11</v>
      </c>
      <c r="B23" t="str">
        <f>INDEX('2019_Raw'!$T$2:$T$996,MATCH('2019_R'!$A23,'2019_Raw'!$S$2:$S$996,0))</f>
        <v>Heterospecifics-elegansXgraellsii-LaxeXMontalvo</v>
      </c>
      <c r="C23" s="37">
        <f>IFERROR(CEILING(SUMIF('2019_Raw'!S$2:S$996,'2019_R'!A23,'2019_Raw'!V$2:V$996)/SUMIF('2019_Raw'!S$2:S$996,'2019_R'!A23,'2019_Raw'!U$2:U$996),1),"NA")</f>
        <v>1</v>
      </c>
      <c r="D23" s="37">
        <f>SUMIF('2019_Raw'!S$2:S$996,'2019_R'!A23,'2019_Raw'!U$2:U$996)</f>
        <v>2</v>
      </c>
      <c r="E23" s="37">
        <f>IFERROR(CEILING(SUMIF('2019_Raw'!S$2:S$996,'2019_R'!A23,'2019_Raw'!X$2:X$996)/SUMIF('2019_Raw'!S$2:S$996,'2019_R'!A23,'2019_Raw'!V$2:V$996),1),"NA")</f>
        <v>1</v>
      </c>
      <c r="F23" s="37">
        <f>SUMIF('2019_Raw'!S$2:S$996,'2019_R'!A23,'2019_Raw'!V$2:V$996)</f>
        <v>1</v>
      </c>
      <c r="G23" s="37">
        <f>INDEX('2019_Raw'!$AB$2:$AB$996,MATCH('2019_R'!$A23,'2019_Raw'!$S$2:$S$996,0))</f>
        <v>3</v>
      </c>
      <c r="H23" s="37">
        <f>INDEX('2019_Raw'!$AM$2:$AM$996,MATCH('2019_R'!$A23,'2019_Raw'!$S$2:$S$996,0))</f>
        <v>220.66666666666666</v>
      </c>
      <c r="I23" s="74">
        <f>INDEX('2019_Raw'!$AN$2:$AN$996,MATCH('2019_R'!$A23,'2019_Raw'!$S$2:$S$996,0))</f>
        <v>0.82477341389728098</v>
      </c>
      <c r="J23" s="37">
        <f>INDEX('2019_Raw'!$AL$2:$AL$996,MATCH('2019_R'!$A23,'2019_Raw'!$S$2:$S$996,0))</f>
        <v>662</v>
      </c>
    </row>
    <row r="24" spans="1:10" x14ac:dyDescent="0.25">
      <c r="A24" t="str">
        <v>B.25XA.14</v>
      </c>
      <c r="B24" t="str">
        <f>INDEX('2019_Raw'!$T$2:$T$996,MATCH('2019_R'!$A24,'2019_Raw'!$S$2:$S$996,0))</f>
        <v>Heterospecifics-elegansXgraellsii-LaxeXMontalvo</v>
      </c>
      <c r="C24" s="37">
        <f>IFERROR(CEILING(SUMIF('2019_Raw'!S$2:S$996,'2019_R'!A24,'2019_Raw'!V$2:V$996)/SUMIF('2019_Raw'!S$2:S$996,'2019_R'!A24,'2019_Raw'!U$2:U$996),1),"NA")</f>
        <v>1</v>
      </c>
      <c r="D24" s="37">
        <f>SUMIF('2019_Raw'!S$2:S$996,'2019_R'!A24,'2019_Raw'!U$2:U$996)</f>
        <v>1</v>
      </c>
      <c r="E24" s="37">
        <f>IFERROR(CEILING(SUMIF('2019_Raw'!S$2:S$996,'2019_R'!A24,'2019_Raw'!X$2:X$996)/SUMIF('2019_Raw'!S$2:S$996,'2019_R'!A24,'2019_Raw'!V$2:V$996),1),"NA")</f>
        <v>1</v>
      </c>
      <c r="F24" s="37">
        <f>SUMIF('2019_Raw'!S$2:S$996,'2019_R'!A24,'2019_Raw'!V$2:V$996)</f>
        <v>1</v>
      </c>
      <c r="G24" s="37">
        <f>INDEX('2019_Raw'!$AB$2:$AB$996,MATCH('2019_R'!$A24,'2019_Raw'!$S$2:$S$996,0))</f>
        <v>2</v>
      </c>
      <c r="H24" s="37">
        <f>INDEX('2019_Raw'!$AM$2:$AM$996,MATCH('2019_R'!$A24,'2019_Raw'!$S$2:$S$996,0))</f>
        <v>108</v>
      </c>
      <c r="I24" s="74">
        <f>INDEX('2019_Raw'!$AN$2:$AN$996,MATCH('2019_R'!$A24,'2019_Raw'!$S$2:$S$996,0))</f>
        <v>0.90432098765432101</v>
      </c>
      <c r="J24" s="37">
        <f>INDEX('2019_Raw'!$AL$2:$AL$996,MATCH('2019_R'!$A24,'2019_Raw'!$S$2:$S$996,0))</f>
        <v>324</v>
      </c>
    </row>
    <row r="25" spans="1:10" x14ac:dyDescent="0.25">
      <c r="A25" t="str">
        <v>B.25XA.5</v>
      </c>
      <c r="B25" t="str">
        <f>INDEX('2019_Raw'!$T$2:$T$996,MATCH('2019_R'!$A25,'2019_Raw'!$S$2:$S$996,0))</f>
        <v>Heterospecifics-elegansXgraellsii-LaxeXMontalvo</v>
      </c>
      <c r="C25" s="37">
        <f>IFERROR(CEILING(SUMIF('2019_Raw'!S$2:S$996,'2019_R'!A25,'2019_Raw'!V$2:V$996)/SUMIF('2019_Raw'!S$2:S$996,'2019_R'!A25,'2019_Raw'!U$2:U$996),1),"NA")</f>
        <v>0</v>
      </c>
      <c r="D25" s="37">
        <f>SUMIF('2019_Raw'!S$2:S$996,'2019_R'!A25,'2019_Raw'!U$2:U$996)</f>
        <v>3</v>
      </c>
      <c r="E25" s="37" t="str">
        <f>IFERROR(CEILING(SUMIF('2019_Raw'!S$2:S$996,'2019_R'!A25,'2019_Raw'!X$2:X$996)/SUMIF('2019_Raw'!S$2:S$996,'2019_R'!A25,'2019_Raw'!V$2:V$996),1),"NA")</f>
        <v>NA</v>
      </c>
      <c r="F25" s="37">
        <f>SUMIF('2019_Raw'!S$2:S$996,'2019_R'!A25,'2019_Raw'!V$2:V$996)</f>
        <v>0</v>
      </c>
      <c r="G25" s="37" t="str">
        <f>INDEX('2019_Raw'!$AB$2:$AB$996,MATCH('2019_R'!$A25,'2019_Raw'!$S$2:$S$996,0))</f>
        <v>NA</v>
      </c>
      <c r="H25" s="37" t="str">
        <f>INDEX('2019_Raw'!$AM$2:$AM$996,MATCH('2019_R'!$A25,'2019_Raw'!$S$2:$S$996,0))</f>
        <v>NA</v>
      </c>
      <c r="I25" s="74" t="str">
        <f>INDEX('2019_Raw'!$AN$2:$AN$996,MATCH('2019_R'!$A25,'2019_Raw'!$S$2:$S$996,0))</f>
        <v>NA</v>
      </c>
      <c r="J25" s="37" t="str">
        <f>INDEX('2019_Raw'!$AL$2:$AL$996,MATCH('2019_R'!$A25,'2019_Raw'!$S$2:$S$996,0))</f>
        <v>NA</v>
      </c>
    </row>
    <row r="26" spans="1:10" x14ac:dyDescent="0.25">
      <c r="A26" t="str">
        <v>B.1XB.13</v>
      </c>
      <c r="B26" t="str">
        <f>INDEX('2019_Raw'!$T$2:$T$996,MATCH('2019_R'!$A26,'2019_Raw'!$S$2:$S$996,0))</f>
        <v>Conspecifics-elegansXelegans-LaxeXLaxe</v>
      </c>
      <c r="C26" s="37">
        <f>IFERROR(CEILING(SUMIF('2019_Raw'!S$2:S$996,'2019_R'!A26,'2019_Raw'!V$2:V$996)/SUMIF('2019_Raw'!S$2:S$996,'2019_R'!A26,'2019_Raw'!U$2:U$996),1),"NA")</f>
        <v>1</v>
      </c>
      <c r="D26" s="37">
        <f>SUMIF('2019_Raw'!S$2:S$996,'2019_R'!A26,'2019_Raw'!U$2:U$996)</f>
        <v>1</v>
      </c>
      <c r="E26" s="37">
        <f>IFERROR(CEILING(SUMIF('2019_Raw'!S$2:S$996,'2019_R'!A26,'2019_Raw'!X$2:X$996)/SUMIF('2019_Raw'!S$2:S$996,'2019_R'!A26,'2019_Raw'!V$2:V$996),1),"NA")</f>
        <v>1</v>
      </c>
      <c r="F26" s="37">
        <f>SUMIF('2019_Raw'!S$2:S$996,'2019_R'!A26,'2019_Raw'!V$2:V$996)</f>
        <v>1</v>
      </c>
      <c r="G26" s="37">
        <f>INDEX('2019_Raw'!$AB$2:$AB$996,MATCH('2019_R'!$A26,'2019_Raw'!$S$2:$S$996,0))</f>
        <v>3</v>
      </c>
      <c r="H26" s="37">
        <f>INDEX('2019_Raw'!$AM$2:$AM$996,MATCH('2019_R'!$A26,'2019_Raw'!$S$2:$S$996,0))</f>
        <v>121.66666666666667</v>
      </c>
      <c r="I26" s="74">
        <f>INDEX('2019_Raw'!$AN$2:$AN$996,MATCH('2019_R'!$A26,'2019_Raw'!$S$2:$S$996,0))</f>
        <v>0.98630136986301364</v>
      </c>
      <c r="J26" s="37">
        <f>INDEX('2019_Raw'!$AL$2:$AL$996,MATCH('2019_R'!$A26,'2019_Raw'!$S$2:$S$996,0))</f>
        <v>365</v>
      </c>
    </row>
    <row r="27" spans="1:10" x14ac:dyDescent="0.25">
      <c r="A27" t="str">
        <v>B.1XB.14</v>
      </c>
      <c r="B27" t="str">
        <f>INDEX('2019_Raw'!$T$2:$T$996,MATCH('2019_R'!$A27,'2019_Raw'!$S$2:$S$996,0))</f>
        <v>Conspecifics-elegansXelegans-LaxeXLaxe</v>
      </c>
      <c r="C27" s="37">
        <f>IFERROR(CEILING(SUMIF('2019_Raw'!S$2:S$996,'2019_R'!A27,'2019_Raw'!V$2:V$996)/SUMIF('2019_Raw'!S$2:S$996,'2019_R'!A27,'2019_Raw'!U$2:U$996),1),"NA")</f>
        <v>1</v>
      </c>
      <c r="D27" s="37">
        <f>SUMIF('2019_Raw'!S$2:S$996,'2019_R'!A27,'2019_Raw'!U$2:U$996)</f>
        <v>1</v>
      </c>
      <c r="E27" s="37">
        <f>IFERROR(CEILING(SUMIF('2019_Raw'!S$2:S$996,'2019_R'!A27,'2019_Raw'!X$2:X$996)/SUMIF('2019_Raw'!S$2:S$996,'2019_R'!A27,'2019_Raw'!V$2:V$996),1),"NA")</f>
        <v>1</v>
      </c>
      <c r="F27" s="37">
        <f>SUMIF('2019_Raw'!S$2:S$996,'2019_R'!A27,'2019_Raw'!V$2:V$996)</f>
        <v>1</v>
      </c>
      <c r="G27" s="37" t="str">
        <f>INDEX('2019_Raw'!$AB$2:$AB$996,MATCH('2019_R'!$A27,'2019_Raw'!$S$2:$S$996,0))</f>
        <v>NA</v>
      </c>
      <c r="H27" s="37" t="str">
        <f>INDEX('2019_Raw'!$AM$2:$AM$996,MATCH('2019_R'!$A27,'2019_Raw'!$S$2:$S$996,0))</f>
        <v>NA</v>
      </c>
      <c r="I27" s="74" t="str">
        <f>INDEX('2019_Raw'!$AN$2:$AN$996,MATCH('2019_R'!$A27,'2019_Raw'!$S$2:$S$996,0))</f>
        <v>NA</v>
      </c>
      <c r="J27" s="37" t="str">
        <f>INDEX('2019_Raw'!$AL$2:$AL$996,MATCH('2019_R'!$A27,'2019_Raw'!$S$2:$S$996,0))</f>
        <v>NA</v>
      </c>
    </row>
    <row r="28" spans="1:10" x14ac:dyDescent="0.25">
      <c r="A28" t="str">
        <v>B.9XB.14</v>
      </c>
      <c r="B28" t="str">
        <f>INDEX('2019_Raw'!$T$2:$T$996,MATCH('2019_R'!$A28,'2019_Raw'!$S$2:$S$996,0))</f>
        <v>Conspecifics-elegansXelegans-LaxeXLaxe</v>
      </c>
      <c r="C28" s="37">
        <f>IFERROR(CEILING(SUMIF('2019_Raw'!S$2:S$996,'2019_R'!A28,'2019_Raw'!V$2:V$996)/SUMIF('2019_Raw'!S$2:S$996,'2019_R'!A28,'2019_Raw'!U$2:U$996),1),"NA")</f>
        <v>0</v>
      </c>
      <c r="D28" s="37">
        <f>SUMIF('2019_Raw'!S$2:S$996,'2019_R'!A28,'2019_Raw'!U$2:U$996)</f>
        <v>1</v>
      </c>
      <c r="E28" s="37" t="str">
        <f>IFERROR(CEILING(SUMIF('2019_Raw'!S$2:S$996,'2019_R'!A28,'2019_Raw'!X$2:X$996)/SUMIF('2019_Raw'!S$2:S$996,'2019_R'!A28,'2019_Raw'!V$2:V$996),1),"NA")</f>
        <v>NA</v>
      </c>
      <c r="F28" s="37">
        <f>SUMIF('2019_Raw'!S$2:S$996,'2019_R'!A28,'2019_Raw'!V$2:V$996)</f>
        <v>0</v>
      </c>
      <c r="G28" s="37" t="str">
        <f>INDEX('2019_Raw'!$AB$2:$AB$996,MATCH('2019_R'!$A28,'2019_Raw'!$S$2:$S$996,0))</f>
        <v>NA</v>
      </c>
      <c r="H28" s="37" t="str">
        <f>INDEX('2019_Raw'!$AM$2:$AM$996,MATCH('2019_R'!$A28,'2019_Raw'!$S$2:$S$996,0))</f>
        <v>NA</v>
      </c>
      <c r="I28" s="74" t="str">
        <f>INDEX('2019_Raw'!$AN$2:$AN$996,MATCH('2019_R'!$A28,'2019_Raw'!$S$2:$S$996,0))</f>
        <v>NA</v>
      </c>
      <c r="J28" s="37" t="str">
        <f>INDEX('2019_Raw'!$AL$2:$AL$996,MATCH('2019_R'!$A28,'2019_Raw'!$S$2:$S$996,0))</f>
        <v>NA</v>
      </c>
    </row>
    <row r="29" spans="1:10" x14ac:dyDescent="0.25">
      <c r="A29" t="str">
        <v>B.1XB.15</v>
      </c>
      <c r="B29" t="str">
        <f>INDEX('2019_Raw'!$T$2:$T$996,MATCH('2019_R'!$A29,'2019_Raw'!$S$2:$S$996,0))</f>
        <v>Conspecifics-elegansXelegans-LaxeXLaxe</v>
      </c>
      <c r="C29" s="37">
        <f>IFERROR(CEILING(SUMIF('2019_Raw'!S$2:S$996,'2019_R'!A29,'2019_Raw'!V$2:V$996)/SUMIF('2019_Raw'!S$2:S$996,'2019_R'!A29,'2019_Raw'!U$2:U$996),1),"NA")</f>
        <v>1</v>
      </c>
      <c r="D29" s="37">
        <f>SUMIF('2019_Raw'!S$2:S$996,'2019_R'!A29,'2019_Raw'!U$2:U$996)</f>
        <v>1</v>
      </c>
      <c r="E29" s="37">
        <f>IFERROR(CEILING(SUMIF('2019_Raw'!S$2:S$996,'2019_R'!A29,'2019_Raw'!X$2:X$996)/SUMIF('2019_Raw'!S$2:S$996,'2019_R'!A29,'2019_Raw'!V$2:V$996),1),"NA")</f>
        <v>0</v>
      </c>
      <c r="F29" s="37">
        <f>SUMIF('2019_Raw'!S$2:S$996,'2019_R'!A29,'2019_Raw'!V$2:V$996)</f>
        <v>1</v>
      </c>
      <c r="G29" s="37" t="str">
        <f>INDEX('2019_Raw'!$AB$2:$AB$996,MATCH('2019_R'!$A29,'2019_Raw'!$S$2:$S$996,0))</f>
        <v>NA</v>
      </c>
      <c r="H29" s="37" t="str">
        <f>INDEX('2019_Raw'!$AM$2:$AM$996,MATCH('2019_R'!$A29,'2019_Raw'!$S$2:$S$996,0))</f>
        <v>NA</v>
      </c>
      <c r="I29" s="74" t="str">
        <f>INDEX('2019_Raw'!$AN$2:$AN$996,MATCH('2019_R'!$A29,'2019_Raw'!$S$2:$S$996,0))</f>
        <v>NA</v>
      </c>
      <c r="J29" s="37" t="str">
        <f>INDEX('2019_Raw'!$AL$2:$AL$996,MATCH('2019_R'!$A29,'2019_Raw'!$S$2:$S$996,0))</f>
        <v>NA</v>
      </c>
    </row>
    <row r="30" spans="1:10" x14ac:dyDescent="0.25">
      <c r="A30" t="str">
        <v>B.1XB.17</v>
      </c>
      <c r="B30" t="str">
        <f>INDEX('2019_Raw'!$T$2:$T$996,MATCH('2019_R'!$A30,'2019_Raw'!$S$2:$S$996,0))</f>
        <v>Conspecifics-elegansXelegans-LaxeXLaxe</v>
      </c>
      <c r="C30" s="37">
        <f>IFERROR(CEILING(SUMIF('2019_Raw'!S$2:S$996,'2019_R'!A30,'2019_Raw'!V$2:V$996)/SUMIF('2019_Raw'!S$2:S$996,'2019_R'!A30,'2019_Raw'!U$2:U$996),1),"NA")</f>
        <v>1</v>
      </c>
      <c r="D30" s="37">
        <f>SUMIF('2019_Raw'!S$2:S$996,'2019_R'!A30,'2019_Raw'!U$2:U$996)</f>
        <v>3</v>
      </c>
      <c r="E30" s="37">
        <f>IFERROR(CEILING(SUMIF('2019_Raw'!S$2:S$996,'2019_R'!A30,'2019_Raw'!X$2:X$996)/SUMIF('2019_Raw'!S$2:S$996,'2019_R'!A30,'2019_Raw'!V$2:V$996),1),"NA")</f>
        <v>0</v>
      </c>
      <c r="F30" s="37">
        <f>SUMIF('2019_Raw'!S$2:S$996,'2019_R'!A30,'2019_Raw'!V$2:V$996)</f>
        <v>2</v>
      </c>
      <c r="G30" s="37" t="str">
        <f>INDEX('2019_Raw'!$AB$2:$AB$996,MATCH('2019_R'!$A30,'2019_Raw'!$S$2:$S$996,0))</f>
        <v>NA</v>
      </c>
      <c r="H30" s="37" t="str">
        <f>INDEX('2019_Raw'!$AM$2:$AM$996,MATCH('2019_R'!$A30,'2019_Raw'!$S$2:$S$996,0))</f>
        <v>NA</v>
      </c>
      <c r="I30" s="74" t="str">
        <f>INDEX('2019_Raw'!$AN$2:$AN$996,MATCH('2019_R'!$A30,'2019_Raw'!$S$2:$S$996,0))</f>
        <v>NA</v>
      </c>
      <c r="J30" s="37" t="str">
        <f>INDEX('2019_Raw'!$AL$2:$AL$996,MATCH('2019_R'!$A30,'2019_Raw'!$S$2:$S$996,0))</f>
        <v>NA</v>
      </c>
    </row>
    <row r="31" spans="1:10" x14ac:dyDescent="0.25">
      <c r="A31" t="str">
        <v>B.9XB.17</v>
      </c>
      <c r="B31" t="str">
        <f>INDEX('2019_Raw'!$T$2:$T$996,MATCH('2019_R'!$A31,'2019_Raw'!$S$2:$S$996,0))</f>
        <v>Conspecifics-elegansXelegans-LaxeXLaxe</v>
      </c>
      <c r="C31" s="37">
        <f>IFERROR(CEILING(SUMIF('2019_Raw'!S$2:S$996,'2019_R'!A31,'2019_Raw'!V$2:V$996)/SUMIF('2019_Raw'!S$2:S$996,'2019_R'!A31,'2019_Raw'!U$2:U$996),1),"NA")</f>
        <v>1</v>
      </c>
      <c r="D31" s="37">
        <f>SUMIF('2019_Raw'!S$2:S$996,'2019_R'!A31,'2019_Raw'!U$2:U$996)</f>
        <v>5</v>
      </c>
      <c r="E31" s="37">
        <f>IFERROR(CEILING(SUMIF('2019_Raw'!S$2:S$996,'2019_R'!A31,'2019_Raw'!X$2:X$996)/SUMIF('2019_Raw'!S$2:S$996,'2019_R'!A31,'2019_Raw'!V$2:V$996),1),"NA")</f>
        <v>0</v>
      </c>
      <c r="F31" s="37">
        <f>SUMIF('2019_Raw'!S$2:S$996,'2019_R'!A31,'2019_Raw'!V$2:V$996)</f>
        <v>3</v>
      </c>
      <c r="G31" s="37" t="str">
        <f>INDEX('2019_Raw'!$AB$2:$AB$996,MATCH('2019_R'!$A31,'2019_Raw'!$S$2:$S$996,0))</f>
        <v>NA</v>
      </c>
      <c r="H31" s="37" t="str">
        <f>INDEX('2019_Raw'!$AM$2:$AM$996,MATCH('2019_R'!$A31,'2019_Raw'!$S$2:$S$996,0))</f>
        <v>NA</v>
      </c>
      <c r="I31" s="74" t="str">
        <f>INDEX('2019_Raw'!$AN$2:$AN$996,MATCH('2019_R'!$A31,'2019_Raw'!$S$2:$S$996,0))</f>
        <v>NA</v>
      </c>
      <c r="J31" s="37" t="str">
        <f>INDEX('2019_Raw'!$AL$2:$AL$996,MATCH('2019_R'!$A31,'2019_Raw'!$S$2:$S$996,0))</f>
        <v>NA</v>
      </c>
    </row>
    <row r="32" spans="1:10" x14ac:dyDescent="0.25">
      <c r="A32" t="str">
        <v>B.9XB.18</v>
      </c>
      <c r="B32" t="str">
        <f>INDEX('2019_Raw'!$T$2:$T$996,MATCH('2019_R'!$A32,'2019_Raw'!$S$2:$S$996,0))</f>
        <v>Conspecifics-elegansXelegans-LaxeXLaxe</v>
      </c>
      <c r="C32" s="37">
        <f>IFERROR(CEILING(SUMIF('2019_Raw'!S$2:S$996,'2019_R'!A32,'2019_Raw'!V$2:V$996)/SUMIF('2019_Raw'!S$2:S$996,'2019_R'!A32,'2019_Raw'!U$2:U$996),1),"NA")</f>
        <v>1</v>
      </c>
      <c r="D32" s="37">
        <f>SUMIF('2019_Raw'!S$2:S$996,'2019_R'!A32,'2019_Raw'!U$2:U$996)</f>
        <v>1</v>
      </c>
      <c r="E32" s="37">
        <f>IFERROR(CEILING(SUMIF('2019_Raw'!S$2:S$996,'2019_R'!A32,'2019_Raw'!X$2:X$996)/SUMIF('2019_Raw'!S$2:S$996,'2019_R'!A32,'2019_Raw'!V$2:V$996),1),"NA")</f>
        <v>1</v>
      </c>
      <c r="F32" s="37">
        <f>SUMIF('2019_Raw'!S$2:S$996,'2019_R'!A32,'2019_Raw'!V$2:V$996)</f>
        <v>1</v>
      </c>
      <c r="G32" s="37" t="str">
        <f>INDEX('2019_Raw'!$AB$2:$AB$996,MATCH('2019_R'!$A32,'2019_Raw'!$S$2:$S$996,0))</f>
        <v>NA</v>
      </c>
      <c r="H32" s="37" t="str">
        <f>INDEX('2019_Raw'!$AM$2:$AM$996,MATCH('2019_R'!$A32,'2019_Raw'!$S$2:$S$996,0))</f>
        <v>NA</v>
      </c>
      <c r="I32" s="74" t="str">
        <f>INDEX('2019_Raw'!$AN$2:$AN$996,MATCH('2019_R'!$A32,'2019_Raw'!$S$2:$S$996,0))</f>
        <v>NA</v>
      </c>
      <c r="J32" s="37" t="str">
        <f>INDEX('2019_Raw'!$AL$2:$AL$996,MATCH('2019_R'!$A32,'2019_Raw'!$S$2:$S$996,0))</f>
        <v>NA</v>
      </c>
    </row>
    <row r="33" spans="1:10" x14ac:dyDescent="0.25">
      <c r="A33" t="str">
        <v>B.1XB.19</v>
      </c>
      <c r="B33" t="str">
        <f>INDEX('2019_Raw'!$T$2:$T$996,MATCH('2019_R'!$A33,'2019_Raw'!$S$2:$S$996,0))</f>
        <v>Conspecifics-elegansXelegans-LaxeXLaxe</v>
      </c>
      <c r="C33" s="37">
        <f>IFERROR(CEILING(SUMIF('2019_Raw'!S$2:S$996,'2019_R'!A33,'2019_Raw'!V$2:V$996)/SUMIF('2019_Raw'!S$2:S$996,'2019_R'!A33,'2019_Raw'!U$2:U$996),1),"NA")</f>
        <v>1</v>
      </c>
      <c r="D33" s="37">
        <f>SUMIF('2019_Raw'!S$2:S$996,'2019_R'!A33,'2019_Raw'!U$2:U$996)</f>
        <v>3</v>
      </c>
      <c r="E33" s="37">
        <f>IFERROR(CEILING(SUMIF('2019_Raw'!S$2:S$996,'2019_R'!A33,'2019_Raw'!X$2:X$996)/SUMIF('2019_Raw'!S$2:S$996,'2019_R'!A33,'2019_Raw'!V$2:V$996),1),"NA")</f>
        <v>0</v>
      </c>
      <c r="F33" s="37">
        <f>SUMIF('2019_Raw'!S$2:S$996,'2019_R'!A33,'2019_Raw'!V$2:V$996)</f>
        <v>2</v>
      </c>
      <c r="G33" s="37" t="str">
        <f>INDEX('2019_Raw'!$AB$2:$AB$996,MATCH('2019_R'!$A33,'2019_Raw'!$S$2:$S$996,0))</f>
        <v>NA</v>
      </c>
      <c r="H33" s="37" t="str">
        <f>INDEX('2019_Raw'!$AM$2:$AM$996,MATCH('2019_R'!$A33,'2019_Raw'!$S$2:$S$996,0))</f>
        <v>NA</v>
      </c>
      <c r="I33" s="74" t="str">
        <f>INDEX('2019_Raw'!$AN$2:$AN$996,MATCH('2019_R'!$A33,'2019_Raw'!$S$2:$S$996,0))</f>
        <v>NA</v>
      </c>
      <c r="J33" s="37" t="str">
        <f>INDEX('2019_Raw'!$AL$2:$AL$996,MATCH('2019_R'!$A33,'2019_Raw'!$S$2:$S$996,0))</f>
        <v>NA</v>
      </c>
    </row>
    <row r="34" spans="1:10" x14ac:dyDescent="0.25">
      <c r="A34" t="str">
        <v>B.8XB.19</v>
      </c>
      <c r="B34" t="str">
        <f>INDEX('2019_Raw'!$T$2:$T$996,MATCH('2019_R'!$A34,'2019_Raw'!$S$2:$S$996,0))</f>
        <v>Conspecifics-elegansXelegans-LaxeXLaxe</v>
      </c>
      <c r="C34" s="37">
        <f>IFERROR(CEILING(SUMIF('2019_Raw'!S$2:S$996,'2019_R'!A34,'2019_Raw'!V$2:V$996)/SUMIF('2019_Raw'!S$2:S$996,'2019_R'!A34,'2019_Raw'!U$2:U$996),1),"NA")</f>
        <v>0</v>
      </c>
      <c r="D34" s="37">
        <f>SUMIF('2019_Raw'!S$2:S$996,'2019_R'!A34,'2019_Raw'!U$2:U$996)</f>
        <v>1</v>
      </c>
      <c r="E34" s="37" t="str">
        <f>IFERROR(CEILING(SUMIF('2019_Raw'!S$2:S$996,'2019_R'!A34,'2019_Raw'!X$2:X$996)/SUMIF('2019_Raw'!S$2:S$996,'2019_R'!A34,'2019_Raw'!V$2:V$996),1),"NA")</f>
        <v>NA</v>
      </c>
      <c r="F34" s="37">
        <f>SUMIF('2019_Raw'!S$2:S$996,'2019_R'!A34,'2019_Raw'!V$2:V$996)</f>
        <v>0</v>
      </c>
      <c r="G34" s="37" t="str">
        <f>INDEX('2019_Raw'!$AB$2:$AB$996,MATCH('2019_R'!$A34,'2019_Raw'!$S$2:$S$996,0))</f>
        <v>NA</v>
      </c>
      <c r="H34" s="37" t="str">
        <f>INDEX('2019_Raw'!$AM$2:$AM$996,MATCH('2019_R'!$A34,'2019_Raw'!$S$2:$S$996,0))</f>
        <v>NA</v>
      </c>
      <c r="I34" s="74" t="str">
        <f>INDEX('2019_Raw'!$AN$2:$AN$996,MATCH('2019_R'!$A34,'2019_Raw'!$S$2:$S$996,0))</f>
        <v>NA</v>
      </c>
      <c r="J34" s="37" t="str">
        <f>INDEX('2019_Raw'!$AL$2:$AL$996,MATCH('2019_R'!$A34,'2019_Raw'!$S$2:$S$996,0))</f>
        <v>NA</v>
      </c>
    </row>
    <row r="35" spans="1:10" x14ac:dyDescent="0.25">
      <c r="A35" t="str">
        <v>B.9XB.19</v>
      </c>
      <c r="B35" t="str">
        <f>INDEX('2019_Raw'!$T$2:$T$996,MATCH('2019_R'!$A35,'2019_Raw'!$S$2:$S$996,0))</f>
        <v>Conspecifics-elegansXelegans-LaxeXLaxe</v>
      </c>
      <c r="C35" s="37">
        <f>IFERROR(CEILING(SUMIF('2019_Raw'!S$2:S$996,'2019_R'!A35,'2019_Raw'!V$2:V$996)/SUMIF('2019_Raw'!S$2:S$996,'2019_R'!A35,'2019_Raw'!U$2:U$996),1),"NA")</f>
        <v>0</v>
      </c>
      <c r="D35" s="37">
        <f>SUMIF('2019_Raw'!S$2:S$996,'2019_R'!A35,'2019_Raw'!U$2:U$996)</f>
        <v>1</v>
      </c>
      <c r="E35" s="37" t="str">
        <f>IFERROR(CEILING(SUMIF('2019_Raw'!S$2:S$996,'2019_R'!A35,'2019_Raw'!X$2:X$996)/SUMIF('2019_Raw'!S$2:S$996,'2019_R'!A35,'2019_Raw'!V$2:V$996),1),"NA")</f>
        <v>NA</v>
      </c>
      <c r="F35" s="37">
        <f>SUMIF('2019_Raw'!S$2:S$996,'2019_R'!A35,'2019_Raw'!V$2:V$996)</f>
        <v>0</v>
      </c>
      <c r="G35" s="37" t="str">
        <f>INDEX('2019_Raw'!$AB$2:$AB$996,MATCH('2019_R'!$A35,'2019_Raw'!$S$2:$S$996,0))</f>
        <v>NA</v>
      </c>
      <c r="H35" s="37" t="str">
        <f>INDEX('2019_Raw'!$AM$2:$AM$996,MATCH('2019_R'!$A35,'2019_Raw'!$S$2:$S$996,0))</f>
        <v>NA</v>
      </c>
      <c r="I35" s="74" t="str">
        <f>INDEX('2019_Raw'!$AN$2:$AN$996,MATCH('2019_R'!$A35,'2019_Raw'!$S$2:$S$996,0))</f>
        <v>NA</v>
      </c>
      <c r="J35" s="37" t="str">
        <f>INDEX('2019_Raw'!$AL$2:$AL$996,MATCH('2019_R'!$A35,'2019_Raw'!$S$2:$S$996,0))</f>
        <v>NA</v>
      </c>
    </row>
    <row r="36" spans="1:10" x14ac:dyDescent="0.25">
      <c r="A36" t="str">
        <v>B.1XB.20</v>
      </c>
      <c r="B36" t="str">
        <f>INDEX('2019_Raw'!$T$2:$T$996,MATCH('2019_R'!$A36,'2019_Raw'!$S$2:$S$996,0))</f>
        <v>Conspecifics-elegansXelegans-LaxeXLaxe</v>
      </c>
      <c r="C36" s="37">
        <f>IFERROR(CEILING(SUMIF('2019_Raw'!S$2:S$996,'2019_R'!A36,'2019_Raw'!V$2:V$996)/SUMIF('2019_Raw'!S$2:S$996,'2019_R'!A36,'2019_Raw'!U$2:U$996),1),"NA")</f>
        <v>0</v>
      </c>
      <c r="D36" s="37">
        <f>SUMIF('2019_Raw'!S$2:S$996,'2019_R'!A36,'2019_Raw'!U$2:U$996)</f>
        <v>4</v>
      </c>
      <c r="E36" s="37" t="str">
        <f>IFERROR(CEILING(SUMIF('2019_Raw'!S$2:S$996,'2019_R'!A36,'2019_Raw'!X$2:X$996)/SUMIF('2019_Raw'!S$2:S$996,'2019_R'!A36,'2019_Raw'!V$2:V$996),1),"NA")</f>
        <v>NA</v>
      </c>
      <c r="F36" s="37">
        <f>SUMIF('2019_Raw'!S$2:S$996,'2019_R'!A36,'2019_Raw'!V$2:V$996)</f>
        <v>0</v>
      </c>
      <c r="G36" s="37" t="str">
        <f>INDEX('2019_Raw'!$AB$2:$AB$996,MATCH('2019_R'!$A36,'2019_Raw'!$S$2:$S$996,0))</f>
        <v>NA</v>
      </c>
      <c r="H36" s="37" t="str">
        <f>INDEX('2019_Raw'!$AM$2:$AM$996,MATCH('2019_R'!$A36,'2019_Raw'!$S$2:$S$996,0))</f>
        <v>NA</v>
      </c>
      <c r="I36" s="74" t="str">
        <f>INDEX('2019_Raw'!$AN$2:$AN$996,MATCH('2019_R'!$A36,'2019_Raw'!$S$2:$S$996,0))</f>
        <v>NA</v>
      </c>
      <c r="J36" s="37" t="str">
        <f>INDEX('2019_Raw'!$AL$2:$AL$996,MATCH('2019_R'!$A36,'2019_Raw'!$S$2:$S$996,0))</f>
        <v>NA</v>
      </c>
    </row>
    <row r="37" spans="1:10" x14ac:dyDescent="0.25">
      <c r="A37" t="str">
        <v>B.9XB.20</v>
      </c>
      <c r="B37" t="str">
        <f>INDEX('2019_Raw'!$T$2:$T$996,MATCH('2019_R'!$A37,'2019_Raw'!$S$2:$S$996,0))</f>
        <v>Conspecifics-elegansXelegans-LaxeXLaxe</v>
      </c>
      <c r="C37" s="37">
        <f>IFERROR(CEILING(SUMIF('2019_Raw'!S$2:S$996,'2019_R'!A37,'2019_Raw'!V$2:V$996)/SUMIF('2019_Raw'!S$2:S$996,'2019_R'!A37,'2019_Raw'!U$2:U$996),1),"NA")</f>
        <v>0</v>
      </c>
      <c r="D37" s="37">
        <f>SUMIF('2019_Raw'!S$2:S$996,'2019_R'!A37,'2019_Raw'!U$2:U$996)</f>
        <v>1</v>
      </c>
      <c r="E37" s="37" t="str">
        <f>IFERROR(CEILING(SUMIF('2019_Raw'!S$2:S$996,'2019_R'!A37,'2019_Raw'!X$2:X$996)/SUMIF('2019_Raw'!S$2:S$996,'2019_R'!A37,'2019_Raw'!V$2:V$996),1),"NA")</f>
        <v>NA</v>
      </c>
      <c r="F37" s="37">
        <f>SUMIF('2019_Raw'!S$2:S$996,'2019_R'!A37,'2019_Raw'!V$2:V$996)</f>
        <v>0</v>
      </c>
      <c r="G37" s="37" t="str">
        <f>INDEX('2019_Raw'!$AB$2:$AB$996,MATCH('2019_R'!$A37,'2019_Raw'!$S$2:$S$996,0))</f>
        <v>NA</v>
      </c>
      <c r="H37" s="37" t="str">
        <f>INDEX('2019_Raw'!$AM$2:$AM$996,MATCH('2019_R'!$A37,'2019_Raw'!$S$2:$S$996,0))</f>
        <v>NA</v>
      </c>
      <c r="I37" s="74" t="str">
        <f>INDEX('2019_Raw'!$AN$2:$AN$996,MATCH('2019_R'!$A37,'2019_Raw'!$S$2:$S$996,0))</f>
        <v>NA</v>
      </c>
      <c r="J37" s="37" t="str">
        <f>INDEX('2019_Raw'!$AL$2:$AL$996,MATCH('2019_R'!$A37,'2019_Raw'!$S$2:$S$996,0))</f>
        <v>NA</v>
      </c>
    </row>
    <row r="38" spans="1:10" x14ac:dyDescent="0.25">
      <c r="A38" t="str">
        <v>B.1XB.8</v>
      </c>
      <c r="B38" t="str">
        <f>INDEX('2019_Raw'!$T$2:$T$996,MATCH('2019_R'!$A38,'2019_Raw'!$S$2:$S$996,0))</f>
        <v>Conspecifics-elegansXelegans-LaxeXLaxe</v>
      </c>
      <c r="C38" s="37">
        <f>IFERROR(CEILING(SUMIF('2019_Raw'!S$2:S$996,'2019_R'!A38,'2019_Raw'!V$2:V$996)/SUMIF('2019_Raw'!S$2:S$996,'2019_R'!A38,'2019_Raw'!U$2:U$996),1),"NA")</f>
        <v>1</v>
      </c>
      <c r="D38" s="37">
        <f>SUMIF('2019_Raw'!S$2:S$996,'2019_R'!A38,'2019_Raw'!U$2:U$996)</f>
        <v>1</v>
      </c>
      <c r="E38" s="37">
        <f>IFERROR(CEILING(SUMIF('2019_Raw'!S$2:S$996,'2019_R'!A38,'2019_Raw'!X$2:X$996)/SUMIF('2019_Raw'!S$2:S$996,'2019_R'!A38,'2019_Raw'!V$2:V$996),1),"NA")</f>
        <v>0</v>
      </c>
      <c r="F38" s="37">
        <f>SUMIF('2019_Raw'!S$2:S$996,'2019_R'!A38,'2019_Raw'!V$2:V$996)</f>
        <v>1</v>
      </c>
      <c r="G38" s="37" t="str">
        <f>INDEX('2019_Raw'!$AB$2:$AB$996,MATCH('2019_R'!$A38,'2019_Raw'!$S$2:$S$996,0))</f>
        <v>NA</v>
      </c>
      <c r="H38" s="37" t="str">
        <f>INDEX('2019_Raw'!$AM$2:$AM$996,MATCH('2019_R'!$A38,'2019_Raw'!$S$2:$S$996,0))</f>
        <v>NA</v>
      </c>
      <c r="I38" s="74" t="str">
        <f>INDEX('2019_Raw'!$AN$2:$AN$996,MATCH('2019_R'!$A38,'2019_Raw'!$S$2:$S$996,0))</f>
        <v>NA</v>
      </c>
      <c r="J38" s="37" t="str">
        <f>INDEX('2019_Raw'!$AL$2:$AL$996,MATCH('2019_R'!$A38,'2019_Raw'!$S$2:$S$996,0))</f>
        <v>NA</v>
      </c>
    </row>
    <row r="39" spans="1:10" x14ac:dyDescent="0.25">
      <c r="A39" t="str">
        <v>B.31XB.11</v>
      </c>
      <c r="B39" t="str">
        <f>INDEX('2019_Raw'!$T$2:$T$996,MATCH('2019_R'!$A39,'2019_Raw'!$S$2:$S$996,0))</f>
        <v>Conspecifics-elegansXelegans-LaxeXLaxe</v>
      </c>
      <c r="C39" s="37">
        <f>IFERROR(CEILING(SUMIF('2019_Raw'!S$2:S$996,'2019_R'!A39,'2019_Raw'!V$2:V$996)/SUMIF('2019_Raw'!S$2:S$996,'2019_R'!A39,'2019_Raw'!U$2:U$996),1),"NA")</f>
        <v>1</v>
      </c>
      <c r="D39" s="37">
        <f>SUMIF('2019_Raw'!S$2:S$996,'2019_R'!A39,'2019_Raw'!U$2:U$996)</f>
        <v>1</v>
      </c>
      <c r="E39" s="37">
        <f>IFERROR(CEILING(SUMIF('2019_Raw'!S$2:S$996,'2019_R'!A39,'2019_Raw'!X$2:X$996)/SUMIF('2019_Raw'!S$2:S$996,'2019_R'!A39,'2019_Raw'!V$2:V$996),1),"NA")</f>
        <v>1</v>
      </c>
      <c r="F39" s="37">
        <f>SUMIF('2019_Raw'!S$2:S$996,'2019_R'!A39,'2019_Raw'!V$2:V$996)</f>
        <v>1</v>
      </c>
      <c r="G39" s="37" t="str">
        <f>INDEX('2019_Raw'!$AB$2:$AB$996,MATCH('2019_R'!$A39,'2019_Raw'!$S$2:$S$996,0))</f>
        <v>NA</v>
      </c>
      <c r="H39" s="37" t="str">
        <f>INDEX('2019_Raw'!$AM$2:$AM$996,MATCH('2019_R'!$A39,'2019_Raw'!$S$2:$S$996,0))</f>
        <v>NA</v>
      </c>
      <c r="I39" s="74" t="str">
        <f>INDEX('2019_Raw'!$AN$2:$AN$996,MATCH('2019_R'!$A39,'2019_Raw'!$S$2:$S$996,0))</f>
        <v>NA</v>
      </c>
      <c r="J39" s="37" t="str">
        <f>INDEX('2019_Raw'!$AL$2:$AL$996,MATCH('2019_R'!$A39,'2019_Raw'!$S$2:$S$996,0))</f>
        <v>NA</v>
      </c>
    </row>
    <row r="40" spans="1:10" x14ac:dyDescent="0.25">
      <c r="A40" t="str">
        <v>B.8XB.15</v>
      </c>
      <c r="B40" t="str">
        <f>INDEX('2019_Raw'!$T$2:$T$996,MATCH('2019_R'!$A40,'2019_Raw'!$S$2:$S$996,0))</f>
        <v>Conspecifics-elegansXelegans-LaxeXLaxe</v>
      </c>
      <c r="C40" s="37" t="str">
        <f>IFERROR(CEILING(SUMIF('2019_Raw'!S$2:S$996,'2019_R'!A40,'2019_Raw'!V$2:V$996)/SUMIF('2019_Raw'!S$2:S$996,'2019_R'!A40,'2019_Raw'!U$2:U$996),1),"NA")</f>
        <v>NA</v>
      </c>
      <c r="D40" s="37">
        <f>SUMIF('2019_Raw'!S$2:S$996,'2019_R'!A40,'2019_Raw'!U$2:U$996)</f>
        <v>0</v>
      </c>
      <c r="E40" s="37" t="str">
        <f>IFERROR(CEILING(SUMIF('2019_Raw'!S$2:S$996,'2019_R'!A40,'2019_Raw'!X$2:X$996)/SUMIF('2019_Raw'!S$2:S$996,'2019_R'!A40,'2019_Raw'!V$2:V$996),1),"NA")</f>
        <v>NA</v>
      </c>
      <c r="F40" s="37">
        <f>SUMIF('2019_Raw'!S$2:S$996,'2019_R'!A40,'2019_Raw'!V$2:V$996)</f>
        <v>0</v>
      </c>
      <c r="G40" s="37">
        <f>INDEX('2019_Raw'!$AB$2:$AB$996,MATCH('2019_R'!$A40,'2019_Raw'!$S$2:$S$996,0))</f>
        <v>3</v>
      </c>
      <c r="H40" s="37">
        <f>INDEX('2019_Raw'!$AM$2:$AM$996,MATCH('2019_R'!$A40,'2019_Raw'!$S$2:$S$996,0))</f>
        <v>193</v>
      </c>
      <c r="I40" s="74">
        <f>INDEX('2019_Raw'!$AN$2:$AN$996,MATCH('2019_R'!$A40,'2019_Raw'!$S$2:$S$996,0))</f>
        <v>0.35751295336787564</v>
      </c>
      <c r="J40" s="37">
        <f>INDEX('2019_Raw'!$AL$2:$AL$996,MATCH('2019_R'!$A40,'2019_Raw'!$S$2:$S$996,0))</f>
        <v>579</v>
      </c>
    </row>
    <row r="41" spans="1:10" x14ac:dyDescent="0.25">
      <c r="A41" t="str">
        <v xml:space="preserve">B.26XB.16 </v>
      </c>
      <c r="B41" t="str">
        <f>INDEX('2019_Raw'!$T$2:$T$996,MATCH('2019_R'!$A41,'2019_Raw'!$S$2:$S$996,0))</f>
        <v>Conspecifics-elegansXelegans-LaxeXLaxe</v>
      </c>
      <c r="C41" s="37">
        <f>IFERROR(CEILING(SUMIF('2019_Raw'!S$2:S$996,'2019_R'!A41,'2019_Raw'!V$2:V$996)/SUMIF('2019_Raw'!S$2:S$996,'2019_R'!A41,'2019_Raw'!U$2:U$996),1),"NA")</f>
        <v>0</v>
      </c>
      <c r="D41" s="37">
        <f>SUMIF('2019_Raw'!S$2:S$996,'2019_R'!A41,'2019_Raw'!U$2:U$996)</f>
        <v>1</v>
      </c>
      <c r="E41" s="37" t="str">
        <f>IFERROR(CEILING(SUMIF('2019_Raw'!S$2:S$996,'2019_R'!A41,'2019_Raw'!X$2:X$996)/SUMIF('2019_Raw'!S$2:S$996,'2019_R'!A41,'2019_Raw'!V$2:V$996),1),"NA")</f>
        <v>NA</v>
      </c>
      <c r="F41" s="37">
        <f>SUMIF('2019_Raw'!S$2:S$996,'2019_R'!A41,'2019_Raw'!V$2:V$996)</f>
        <v>0</v>
      </c>
      <c r="G41" s="37" t="str">
        <f>INDEX('2019_Raw'!$AB$2:$AB$996,MATCH('2019_R'!$A41,'2019_Raw'!$S$2:$S$996,0))</f>
        <v>NA</v>
      </c>
      <c r="H41" s="37" t="str">
        <f>INDEX('2019_Raw'!$AM$2:$AM$996,MATCH('2019_R'!$A41,'2019_Raw'!$S$2:$S$996,0))</f>
        <v>NA</v>
      </c>
      <c r="I41" s="74" t="str">
        <f>INDEX('2019_Raw'!$AN$2:$AN$996,MATCH('2019_R'!$A41,'2019_Raw'!$S$2:$S$996,0))</f>
        <v>NA</v>
      </c>
      <c r="J41" s="37" t="str">
        <f>INDEX('2019_Raw'!$AL$2:$AL$996,MATCH('2019_R'!$A41,'2019_Raw'!$S$2:$S$996,0))</f>
        <v>NA</v>
      </c>
    </row>
    <row r="42" spans="1:10" x14ac:dyDescent="0.25">
      <c r="A42" t="str">
        <v>B.25XB.16</v>
      </c>
      <c r="B42" t="str">
        <f>INDEX('2019_Raw'!$T$2:$T$996,MATCH('2019_R'!$A42,'2019_Raw'!$S$2:$S$996,0))</f>
        <v>Conspecifics-elegansXelegans-LaxeXLaxe</v>
      </c>
      <c r="C42" s="37">
        <f>IFERROR(CEILING(SUMIF('2019_Raw'!S$2:S$996,'2019_R'!A42,'2019_Raw'!V$2:V$996)/SUMIF('2019_Raw'!S$2:S$996,'2019_R'!A42,'2019_Raw'!U$2:U$996),1),"NA")</f>
        <v>1</v>
      </c>
      <c r="D42" s="37">
        <f>SUMIF('2019_Raw'!S$2:S$996,'2019_R'!A42,'2019_Raw'!U$2:U$996)</f>
        <v>1</v>
      </c>
      <c r="E42" s="37">
        <f>IFERROR(CEILING(SUMIF('2019_Raw'!S$2:S$996,'2019_R'!A42,'2019_Raw'!X$2:X$996)/SUMIF('2019_Raw'!S$2:S$996,'2019_R'!A42,'2019_Raw'!V$2:V$996),1),"NA")</f>
        <v>1</v>
      </c>
      <c r="F42" s="37">
        <f>SUMIF('2019_Raw'!S$2:S$996,'2019_R'!A42,'2019_Raw'!V$2:V$996)</f>
        <v>1</v>
      </c>
      <c r="G42" s="37" t="str">
        <f>INDEX('2019_Raw'!$AB$2:$AB$996,MATCH('2019_R'!$A42,'2019_Raw'!$S$2:$S$996,0))</f>
        <v>NA</v>
      </c>
      <c r="H42" s="37" t="str">
        <f>INDEX('2019_Raw'!$AM$2:$AM$996,MATCH('2019_R'!$A42,'2019_Raw'!$S$2:$S$996,0))</f>
        <v>NA</v>
      </c>
      <c r="I42" s="74" t="str">
        <f>INDEX('2019_Raw'!$AN$2:$AN$996,MATCH('2019_R'!$A42,'2019_Raw'!$S$2:$S$996,0))</f>
        <v>NA</v>
      </c>
      <c r="J42" s="37" t="str">
        <f>INDEX('2019_Raw'!$AL$2:$AL$996,MATCH('2019_R'!$A42,'2019_Raw'!$S$2:$S$996,0))</f>
        <v>NA</v>
      </c>
    </row>
    <row r="43" spans="1:10" x14ac:dyDescent="0.25">
      <c r="A43" t="str">
        <v>B.38XA.24</v>
      </c>
      <c r="B43" t="str">
        <f>INDEX('2019_Raw'!$T$2:$T$996,MATCH('2019_R'!$A43,'2019_Raw'!$S$2:$S$996,0))</f>
        <v>Heterospecifics-elegansXgraellsii-LaxeXMontalvo</v>
      </c>
      <c r="C43" s="37">
        <f>IFERROR(CEILING(SUMIF('2019_Raw'!S$2:S$996,'2019_R'!A43,'2019_Raw'!V$2:V$996)/SUMIF('2019_Raw'!S$2:S$996,'2019_R'!A43,'2019_Raw'!U$2:U$996),1),"NA")</f>
        <v>1</v>
      </c>
      <c r="D43" s="37">
        <f>SUMIF('2019_Raw'!S$2:S$996,'2019_R'!A43,'2019_Raw'!U$2:U$996)</f>
        <v>1</v>
      </c>
      <c r="E43" s="37">
        <f>IFERROR(CEILING(SUMIF('2019_Raw'!S$2:S$996,'2019_R'!A43,'2019_Raw'!X$2:X$996)/SUMIF('2019_Raw'!S$2:S$996,'2019_R'!A43,'2019_Raw'!V$2:V$996),1),"NA")</f>
        <v>1</v>
      </c>
      <c r="F43" s="37">
        <f>SUMIF('2019_Raw'!S$2:S$996,'2019_R'!A43,'2019_Raw'!V$2:V$996)</f>
        <v>1</v>
      </c>
      <c r="G43" s="37" t="str">
        <f>INDEX('2019_Raw'!$AB$2:$AB$996,MATCH('2019_R'!$A43,'2019_Raw'!$S$2:$S$996,0))</f>
        <v>NA</v>
      </c>
      <c r="H43" s="37" t="str">
        <f>INDEX('2019_Raw'!$AM$2:$AM$996,MATCH('2019_R'!$A43,'2019_Raw'!$S$2:$S$996,0))</f>
        <v>NA</v>
      </c>
      <c r="I43" s="74" t="str">
        <f>INDEX('2019_Raw'!$AN$2:$AN$996,MATCH('2019_R'!$A43,'2019_Raw'!$S$2:$S$996,0))</f>
        <v>NA</v>
      </c>
      <c r="J43" s="37" t="str">
        <f>INDEX('2019_Raw'!$AL$2:$AL$996,MATCH('2019_R'!$A43,'2019_Raw'!$S$2:$S$996,0))</f>
        <v>NA</v>
      </c>
    </row>
    <row r="44" spans="1:10" x14ac:dyDescent="0.25">
      <c r="A44" t="str">
        <v>B.32XA.25</v>
      </c>
      <c r="B44" t="str">
        <f>INDEX('2019_Raw'!$T$2:$T$996,MATCH('2019_R'!$A44,'2019_Raw'!$S$2:$S$996,0))</f>
        <v>Heterospecifics-elegansXgraellsii-LaxeXMontalvo</v>
      </c>
      <c r="C44" s="37">
        <f>IFERROR(CEILING(SUMIF('2019_Raw'!S$2:S$996,'2019_R'!A44,'2019_Raw'!V$2:V$996)/SUMIF('2019_Raw'!S$2:S$996,'2019_R'!A44,'2019_Raw'!U$2:U$996),1),"NA")</f>
        <v>1</v>
      </c>
      <c r="D44" s="37">
        <f>SUMIF('2019_Raw'!S$2:S$996,'2019_R'!A44,'2019_Raw'!U$2:U$996)</f>
        <v>1</v>
      </c>
      <c r="E44" s="37">
        <f>IFERROR(CEILING(SUMIF('2019_Raw'!S$2:S$996,'2019_R'!A44,'2019_Raw'!X$2:X$996)/SUMIF('2019_Raw'!S$2:S$996,'2019_R'!A44,'2019_Raw'!V$2:V$996),1),"NA")</f>
        <v>1</v>
      </c>
      <c r="F44" s="37">
        <f>SUMIF('2019_Raw'!S$2:S$996,'2019_R'!A44,'2019_Raw'!V$2:V$996)</f>
        <v>1</v>
      </c>
      <c r="G44" s="37">
        <f>INDEX('2019_Raw'!$AB$2:$AB$996,MATCH('2019_R'!$A44,'2019_Raw'!$S$2:$S$996,0))</f>
        <v>3</v>
      </c>
      <c r="H44" s="37">
        <f>INDEX('2019_Raw'!$AM$2:$AM$996,MATCH('2019_R'!$A44,'2019_Raw'!$S$2:$S$996,0))</f>
        <v>6.333333333333333</v>
      </c>
      <c r="I44" s="74">
        <f>INDEX('2019_Raw'!$AN$2:$AN$996,MATCH('2019_R'!$A44,'2019_Raw'!$S$2:$S$996,0))</f>
        <v>0</v>
      </c>
      <c r="J44" s="37">
        <f>INDEX('2019_Raw'!$AL$2:$AL$996,MATCH('2019_R'!$A44,'2019_Raw'!$S$2:$S$996,0))</f>
        <v>19</v>
      </c>
    </row>
    <row r="45" spans="1:10" x14ac:dyDescent="0.25">
      <c r="A45" t="str">
        <v>B.32XA.26</v>
      </c>
      <c r="B45" t="str">
        <f>INDEX('2019_Raw'!$T$2:$T$996,MATCH('2019_R'!$A45,'2019_Raw'!$S$2:$S$996,0))</f>
        <v>Heterospecifics-elegansXgraellsii-LaxeXMontalvo</v>
      </c>
      <c r="C45" s="37">
        <f>IFERROR(CEILING(SUMIF('2019_Raw'!S$2:S$996,'2019_R'!A45,'2019_Raw'!V$2:V$996)/SUMIF('2019_Raw'!S$2:S$996,'2019_R'!A45,'2019_Raw'!U$2:U$996),1),"NA")</f>
        <v>1</v>
      </c>
      <c r="D45" s="37">
        <f>SUMIF('2019_Raw'!S$2:S$996,'2019_R'!A45,'2019_Raw'!U$2:U$996)</f>
        <v>1</v>
      </c>
      <c r="E45" s="37">
        <f>IFERROR(CEILING(SUMIF('2019_Raw'!S$2:S$996,'2019_R'!A45,'2019_Raw'!X$2:X$996)/SUMIF('2019_Raw'!S$2:S$996,'2019_R'!A45,'2019_Raw'!V$2:V$996),1),"NA")</f>
        <v>1</v>
      </c>
      <c r="F45" s="37">
        <f>SUMIF('2019_Raw'!S$2:S$996,'2019_R'!A45,'2019_Raw'!V$2:V$996)</f>
        <v>1</v>
      </c>
      <c r="G45" s="37">
        <f>INDEX('2019_Raw'!$AB$2:$AB$996,MATCH('2019_R'!$A45,'2019_Raw'!$S$2:$S$996,0))</f>
        <v>3</v>
      </c>
      <c r="H45" s="37">
        <f>INDEX('2019_Raw'!$AM$2:$AM$996,MATCH('2019_R'!$A45,'2019_Raw'!$S$2:$S$996,0))</f>
        <v>1</v>
      </c>
      <c r="I45" s="74">
        <f>INDEX('2019_Raw'!$AN$2:$AN$996,MATCH('2019_R'!$A45,'2019_Raw'!$S$2:$S$996,0))</f>
        <v>0.66666666666666663</v>
      </c>
      <c r="J45" s="37">
        <f>INDEX('2019_Raw'!$AL$2:$AL$996,MATCH('2019_R'!$A45,'2019_Raw'!$S$2:$S$996,0))</f>
        <v>3</v>
      </c>
    </row>
    <row r="46" spans="1:10" x14ac:dyDescent="0.25">
      <c r="A46" t="str">
        <v>B.37XA.26</v>
      </c>
      <c r="B46" t="str">
        <f>INDEX('2019_Raw'!$T$2:$T$996,MATCH('2019_R'!$A46,'2019_Raw'!$S$2:$S$996,0))</f>
        <v>Heterospecifics-elegansXgraellsii-LaxeXMontalvo</v>
      </c>
      <c r="C46" s="37">
        <f>IFERROR(CEILING(SUMIF('2019_Raw'!S$2:S$996,'2019_R'!A46,'2019_Raw'!V$2:V$996)/SUMIF('2019_Raw'!S$2:S$996,'2019_R'!A46,'2019_Raw'!U$2:U$996),1),"NA")</f>
        <v>0</v>
      </c>
      <c r="D46" s="37">
        <f>SUMIF('2019_Raw'!S$2:S$996,'2019_R'!A46,'2019_Raw'!U$2:U$996)</f>
        <v>1</v>
      </c>
      <c r="E46" s="37" t="str">
        <f>IFERROR(CEILING(SUMIF('2019_Raw'!S$2:S$996,'2019_R'!A46,'2019_Raw'!X$2:X$996)/SUMIF('2019_Raw'!S$2:S$996,'2019_R'!A46,'2019_Raw'!V$2:V$996),1),"NA")</f>
        <v>NA</v>
      </c>
      <c r="F46" s="37">
        <f>SUMIF('2019_Raw'!S$2:S$996,'2019_R'!A46,'2019_Raw'!V$2:V$996)</f>
        <v>0</v>
      </c>
      <c r="G46" s="37" t="str">
        <f>INDEX('2019_Raw'!$AB$2:$AB$996,MATCH('2019_R'!$A46,'2019_Raw'!$S$2:$S$996,0))</f>
        <v>NA</v>
      </c>
      <c r="H46" s="37" t="str">
        <f>INDEX('2019_Raw'!$AM$2:$AM$996,MATCH('2019_R'!$A46,'2019_Raw'!$S$2:$S$996,0))</f>
        <v>NA</v>
      </c>
      <c r="I46" s="74" t="str">
        <f>INDEX('2019_Raw'!$AN$2:$AN$996,MATCH('2019_R'!$A46,'2019_Raw'!$S$2:$S$996,0))</f>
        <v>NA</v>
      </c>
      <c r="J46" s="37" t="str">
        <f>INDEX('2019_Raw'!$AL$2:$AL$996,MATCH('2019_R'!$A46,'2019_Raw'!$S$2:$S$996,0))</f>
        <v>NA</v>
      </c>
    </row>
    <row r="47" spans="1:10" x14ac:dyDescent="0.25">
      <c r="A47" t="str">
        <v>B.35XA.27</v>
      </c>
      <c r="B47" t="str">
        <f>INDEX('2019_Raw'!$T$2:$T$996,MATCH('2019_R'!$A47,'2019_Raw'!$S$2:$S$996,0))</f>
        <v>Heterospecifics-elegansXgraellsii-LaxeXMontalvo</v>
      </c>
      <c r="C47" s="37">
        <f>IFERROR(CEILING(SUMIF('2019_Raw'!S$2:S$996,'2019_R'!A47,'2019_Raw'!V$2:V$996)/SUMIF('2019_Raw'!S$2:S$996,'2019_R'!A47,'2019_Raw'!U$2:U$996),1),"NA")</f>
        <v>1</v>
      </c>
      <c r="D47" s="37">
        <f>SUMIF('2019_Raw'!S$2:S$996,'2019_R'!A47,'2019_Raw'!U$2:U$996)</f>
        <v>2</v>
      </c>
      <c r="E47" s="37">
        <f>IFERROR(CEILING(SUMIF('2019_Raw'!S$2:S$996,'2019_R'!A47,'2019_Raw'!X$2:X$996)/SUMIF('2019_Raw'!S$2:S$996,'2019_R'!A47,'2019_Raw'!V$2:V$996),1),"NA")</f>
        <v>1</v>
      </c>
      <c r="F47" s="37">
        <f>SUMIF('2019_Raw'!S$2:S$996,'2019_R'!A47,'2019_Raw'!V$2:V$996)</f>
        <v>2</v>
      </c>
      <c r="G47" s="37">
        <f>INDEX('2019_Raw'!$AB$2:$AB$996,MATCH('2019_R'!$A47,'2019_Raw'!$S$2:$S$996,0))</f>
        <v>3</v>
      </c>
      <c r="H47" s="37">
        <f>INDEX('2019_Raw'!$AM$2:$AM$996,MATCH('2019_R'!$A47,'2019_Raw'!$S$2:$S$996,0))</f>
        <v>15.666666666666666</v>
      </c>
      <c r="I47" s="74">
        <f>INDEX('2019_Raw'!$AN$2:$AN$996,MATCH('2019_R'!$A47,'2019_Raw'!$S$2:$S$996,0))</f>
        <v>0.10638297872340426</v>
      </c>
      <c r="J47" s="37">
        <f>INDEX('2019_Raw'!$AL$2:$AL$996,MATCH('2019_R'!$A47,'2019_Raw'!$S$2:$S$996,0))</f>
        <v>47</v>
      </c>
    </row>
    <row r="48" spans="1:10" x14ac:dyDescent="0.25">
      <c r="A48" t="str">
        <v>B.41XA.27</v>
      </c>
      <c r="B48" t="str">
        <f>INDEX('2019_Raw'!$T$2:$T$996,MATCH('2019_R'!$A48,'2019_Raw'!$S$2:$S$996,0))</f>
        <v>Heterospecifics-elegansXgraellsii-LaxeXMontalvo</v>
      </c>
      <c r="C48" s="37">
        <f>IFERROR(CEILING(SUMIF('2019_Raw'!S$2:S$996,'2019_R'!A48,'2019_Raw'!V$2:V$996)/SUMIF('2019_Raw'!S$2:S$996,'2019_R'!A48,'2019_Raw'!U$2:U$996),1),"NA")</f>
        <v>1</v>
      </c>
      <c r="D48" s="37">
        <f>SUMIF('2019_Raw'!S$2:S$996,'2019_R'!A48,'2019_Raw'!U$2:U$996)</f>
        <v>1</v>
      </c>
      <c r="E48" s="37">
        <f>IFERROR(CEILING(SUMIF('2019_Raw'!S$2:S$996,'2019_R'!A48,'2019_Raw'!X$2:X$996)/SUMIF('2019_Raw'!S$2:S$996,'2019_R'!A48,'2019_Raw'!V$2:V$996),1),"NA")</f>
        <v>1</v>
      </c>
      <c r="F48" s="37">
        <f>SUMIF('2019_Raw'!S$2:S$996,'2019_R'!A48,'2019_Raw'!V$2:V$996)</f>
        <v>1</v>
      </c>
      <c r="G48" s="37">
        <f>INDEX('2019_Raw'!$AB$2:$AB$996,MATCH('2019_R'!$A48,'2019_Raw'!$S$2:$S$996,0))</f>
        <v>3</v>
      </c>
      <c r="H48" s="37">
        <f>INDEX('2019_Raw'!$AM$2:$AM$996,MATCH('2019_R'!$A48,'2019_Raw'!$S$2:$S$996,0))</f>
        <v>15.666666666666666</v>
      </c>
      <c r="I48" s="74">
        <f>INDEX('2019_Raw'!$AN$2:$AN$996,MATCH('2019_R'!$A48,'2019_Raw'!$S$2:$S$996,0))</f>
        <v>0.10638297872340426</v>
      </c>
      <c r="J48" s="37">
        <f>INDEX('2019_Raw'!$AL$2:$AL$996,MATCH('2019_R'!$A48,'2019_Raw'!$S$2:$S$996,0))</f>
        <v>47</v>
      </c>
    </row>
    <row r="49" spans="1:10" x14ac:dyDescent="0.25">
      <c r="A49" t="str">
        <v>B.33XA.28</v>
      </c>
      <c r="B49" t="str">
        <f>INDEX('2019_Raw'!$T$2:$T$996,MATCH('2019_R'!$A49,'2019_Raw'!$S$2:$S$996,0))</f>
        <v>Heterospecifics-elegansXgraellsii-LaxeXMontalvo</v>
      </c>
      <c r="C49" s="37">
        <f>IFERROR(CEILING(SUMIF('2019_Raw'!S$2:S$996,'2019_R'!A49,'2019_Raw'!V$2:V$996)/SUMIF('2019_Raw'!S$2:S$996,'2019_R'!A49,'2019_Raw'!U$2:U$996),1),"NA")</f>
        <v>1</v>
      </c>
      <c r="D49" s="37">
        <f>SUMIF('2019_Raw'!S$2:S$996,'2019_R'!A49,'2019_Raw'!U$2:U$996)</f>
        <v>1</v>
      </c>
      <c r="E49" s="37">
        <f>IFERROR(CEILING(SUMIF('2019_Raw'!S$2:S$996,'2019_R'!A49,'2019_Raw'!X$2:X$996)/SUMIF('2019_Raw'!S$2:S$996,'2019_R'!A49,'2019_Raw'!V$2:V$996),1),"NA")</f>
        <v>1</v>
      </c>
      <c r="F49" s="37">
        <f>SUMIF('2019_Raw'!S$2:S$996,'2019_R'!A49,'2019_Raw'!V$2:V$996)</f>
        <v>1</v>
      </c>
      <c r="G49" s="37" t="str">
        <f>INDEX('2019_Raw'!$AB$2:$AB$996,MATCH('2019_R'!$A49,'2019_Raw'!$S$2:$S$996,0))</f>
        <v>NA</v>
      </c>
      <c r="H49" s="37" t="str">
        <f>INDEX('2019_Raw'!$AM$2:$AM$996,MATCH('2019_R'!$A49,'2019_Raw'!$S$2:$S$996,0))</f>
        <v>NA</v>
      </c>
      <c r="I49" s="74" t="str">
        <f>INDEX('2019_Raw'!$AN$2:$AN$996,MATCH('2019_R'!$A49,'2019_Raw'!$S$2:$S$996,0))</f>
        <v>NA</v>
      </c>
      <c r="J49" s="37" t="str">
        <f>INDEX('2019_Raw'!$AL$2:$AL$996,MATCH('2019_R'!$A49,'2019_Raw'!$S$2:$S$996,0))</f>
        <v>NA</v>
      </c>
    </row>
    <row r="50" spans="1:10" x14ac:dyDescent="0.25">
      <c r="A50" t="str">
        <v>B.32XA.29</v>
      </c>
      <c r="B50" t="str">
        <f>INDEX('2019_Raw'!$T$2:$T$996,MATCH('2019_R'!$A50,'2019_Raw'!$S$2:$S$996,0))</f>
        <v>Heterospecifics-elegansXgraellsii-LaxeXMontalvo</v>
      </c>
      <c r="C50" s="37">
        <f>IFERROR(CEILING(SUMIF('2019_Raw'!S$2:S$996,'2019_R'!A50,'2019_Raw'!V$2:V$996)/SUMIF('2019_Raw'!S$2:S$996,'2019_R'!A50,'2019_Raw'!U$2:U$996),1),"NA")</f>
        <v>1</v>
      </c>
      <c r="D50" s="37">
        <f>SUMIF('2019_Raw'!S$2:S$996,'2019_R'!A50,'2019_Raw'!U$2:U$996)</f>
        <v>1</v>
      </c>
      <c r="E50" s="37">
        <f>IFERROR(CEILING(SUMIF('2019_Raw'!S$2:S$996,'2019_R'!A50,'2019_Raw'!X$2:X$996)/SUMIF('2019_Raw'!S$2:S$996,'2019_R'!A50,'2019_Raw'!V$2:V$996),1),"NA")</f>
        <v>1</v>
      </c>
      <c r="F50" s="37">
        <f>SUMIF('2019_Raw'!S$2:S$996,'2019_R'!A50,'2019_Raw'!V$2:V$996)</f>
        <v>1</v>
      </c>
      <c r="G50" s="37">
        <f>INDEX('2019_Raw'!$AB$2:$AB$996,MATCH('2019_R'!$A50,'2019_Raw'!$S$2:$S$996,0))</f>
        <v>1</v>
      </c>
      <c r="H50" s="37">
        <f>INDEX('2019_Raw'!$AM$2:$AM$996,MATCH('2019_R'!$A50,'2019_Raw'!$S$2:$S$996,0))</f>
        <v>3.3333333333333335</v>
      </c>
      <c r="I50" s="74">
        <f>INDEX('2019_Raw'!$AN$2:$AN$996,MATCH('2019_R'!$A50,'2019_Raw'!$S$2:$S$996,0))</f>
        <v>0.1</v>
      </c>
      <c r="J50" s="37">
        <f>INDEX('2019_Raw'!$AL$2:$AL$996,MATCH('2019_R'!$A50,'2019_Raw'!$S$2:$S$996,0))</f>
        <v>10</v>
      </c>
    </row>
    <row r="51" spans="1:10" x14ac:dyDescent="0.25">
      <c r="A51" t="str">
        <v>B.35XA.29</v>
      </c>
      <c r="B51" t="str">
        <f>INDEX('2019_Raw'!$T$2:$T$996,MATCH('2019_R'!$A51,'2019_Raw'!$S$2:$S$996,0))</f>
        <v>Heterospecifics-elegansXgraellsii-LaxeXMontalvo</v>
      </c>
      <c r="C51" s="37">
        <f>IFERROR(CEILING(SUMIF('2019_Raw'!S$2:S$996,'2019_R'!A51,'2019_Raw'!V$2:V$996)/SUMIF('2019_Raw'!S$2:S$996,'2019_R'!A51,'2019_Raw'!U$2:U$996),1),"NA")</f>
        <v>0</v>
      </c>
      <c r="D51" s="37">
        <f>SUMIF('2019_Raw'!S$2:S$996,'2019_R'!A51,'2019_Raw'!U$2:U$996)</f>
        <v>1</v>
      </c>
      <c r="E51" s="37" t="str">
        <f>IFERROR(CEILING(SUMIF('2019_Raw'!S$2:S$996,'2019_R'!A51,'2019_Raw'!X$2:X$996)/SUMIF('2019_Raw'!S$2:S$996,'2019_R'!A51,'2019_Raw'!V$2:V$996),1),"NA")</f>
        <v>NA</v>
      </c>
      <c r="F51" s="37">
        <f>SUMIF('2019_Raw'!S$2:S$996,'2019_R'!A51,'2019_Raw'!V$2:V$996)</f>
        <v>0</v>
      </c>
      <c r="G51" s="37" t="str">
        <f>INDEX('2019_Raw'!$AB$2:$AB$996,MATCH('2019_R'!$A51,'2019_Raw'!$S$2:$S$996,0))</f>
        <v>NA</v>
      </c>
      <c r="H51" s="37" t="str">
        <f>INDEX('2019_Raw'!$AM$2:$AM$996,MATCH('2019_R'!$A51,'2019_Raw'!$S$2:$S$996,0))</f>
        <v>NA</v>
      </c>
      <c r="I51" s="74" t="str">
        <f>INDEX('2019_Raw'!$AN$2:$AN$996,MATCH('2019_R'!$A51,'2019_Raw'!$S$2:$S$996,0))</f>
        <v>NA</v>
      </c>
      <c r="J51" s="37" t="str">
        <f>INDEX('2019_Raw'!$AL$2:$AL$996,MATCH('2019_R'!$A51,'2019_Raw'!$S$2:$S$996,0))</f>
        <v>NA</v>
      </c>
    </row>
    <row r="52" spans="1:10" x14ac:dyDescent="0.25">
      <c r="A52" t="str">
        <v>B.37XA.29</v>
      </c>
      <c r="B52" t="str">
        <f>INDEX('2019_Raw'!$T$2:$T$996,MATCH('2019_R'!$A52,'2019_Raw'!$S$2:$S$996,0))</f>
        <v>Heterospecifics-elegansXgraellsii-LaxeXMontalvo</v>
      </c>
      <c r="C52" s="37">
        <f>IFERROR(CEILING(SUMIF('2019_Raw'!S$2:S$996,'2019_R'!A52,'2019_Raw'!V$2:V$996)/SUMIF('2019_Raw'!S$2:S$996,'2019_R'!A52,'2019_Raw'!U$2:U$996),1),"NA")</f>
        <v>0</v>
      </c>
      <c r="D52" s="37">
        <f>SUMIF('2019_Raw'!S$2:S$996,'2019_R'!A52,'2019_Raw'!U$2:U$996)</f>
        <v>1</v>
      </c>
      <c r="E52" s="37" t="str">
        <f>IFERROR(CEILING(SUMIF('2019_Raw'!S$2:S$996,'2019_R'!A52,'2019_Raw'!X$2:X$996)/SUMIF('2019_Raw'!S$2:S$996,'2019_R'!A52,'2019_Raw'!V$2:V$996),1),"NA")</f>
        <v>NA</v>
      </c>
      <c r="F52" s="37">
        <f>SUMIF('2019_Raw'!S$2:S$996,'2019_R'!A52,'2019_Raw'!V$2:V$996)</f>
        <v>0</v>
      </c>
      <c r="G52" s="37" t="str">
        <f>INDEX('2019_Raw'!$AB$2:$AB$996,MATCH('2019_R'!$A52,'2019_Raw'!$S$2:$S$996,0))</f>
        <v>NA</v>
      </c>
      <c r="H52" s="37" t="str">
        <f>INDEX('2019_Raw'!$AM$2:$AM$996,MATCH('2019_R'!$A52,'2019_Raw'!$S$2:$S$996,0))</f>
        <v>NA</v>
      </c>
      <c r="I52" s="74" t="str">
        <f>INDEX('2019_Raw'!$AN$2:$AN$996,MATCH('2019_R'!$A52,'2019_Raw'!$S$2:$S$996,0))</f>
        <v>NA</v>
      </c>
      <c r="J52" s="37" t="str">
        <f>INDEX('2019_Raw'!$AL$2:$AL$996,MATCH('2019_R'!$A52,'2019_Raw'!$S$2:$S$996,0))</f>
        <v>NA</v>
      </c>
    </row>
    <row r="53" spans="1:10" x14ac:dyDescent="0.25">
      <c r="A53" t="str">
        <v>B.39XA.30</v>
      </c>
      <c r="B53" t="str">
        <f>INDEX('2019_Raw'!$T$2:$T$996,MATCH('2019_R'!$A53,'2019_Raw'!$S$2:$S$996,0))</f>
        <v>Heterospecifics-elegansXgraellsii-LaxeXMontalvo</v>
      </c>
      <c r="C53" s="37">
        <f>IFERROR(CEILING(SUMIF('2019_Raw'!S$2:S$996,'2019_R'!A53,'2019_Raw'!V$2:V$996)/SUMIF('2019_Raw'!S$2:S$996,'2019_R'!A53,'2019_Raw'!U$2:U$996),1),"NA")</f>
        <v>1</v>
      </c>
      <c r="D53" s="37">
        <f>SUMIF('2019_Raw'!S$2:S$996,'2019_R'!A53,'2019_Raw'!U$2:U$996)</f>
        <v>1</v>
      </c>
      <c r="E53" s="37">
        <f>IFERROR(CEILING(SUMIF('2019_Raw'!S$2:S$996,'2019_R'!A53,'2019_Raw'!X$2:X$996)/SUMIF('2019_Raw'!S$2:S$996,'2019_R'!A53,'2019_Raw'!V$2:V$996),1),"NA")</f>
        <v>1</v>
      </c>
      <c r="F53" s="37">
        <f>SUMIF('2019_Raw'!S$2:S$996,'2019_R'!A53,'2019_Raw'!V$2:V$996)</f>
        <v>1</v>
      </c>
      <c r="G53" s="37">
        <f>INDEX('2019_Raw'!$AB$2:$AB$996,MATCH('2019_R'!$A53,'2019_Raw'!$S$2:$S$996,0))</f>
        <v>3</v>
      </c>
      <c r="H53" s="37">
        <f>INDEX('2019_Raw'!$AM$2:$AM$996,MATCH('2019_R'!$A53,'2019_Raw'!$S$2:$S$996,0))</f>
        <v>160</v>
      </c>
      <c r="I53" s="74">
        <f>INDEX('2019_Raw'!$AN$2:$AN$996,MATCH('2019_R'!$A53,'2019_Raw'!$S$2:$S$996,0))</f>
        <v>0.93125000000000002</v>
      </c>
      <c r="J53" s="37">
        <f>INDEX('2019_Raw'!$AL$2:$AL$996,MATCH('2019_R'!$A53,'2019_Raw'!$S$2:$S$996,0))</f>
        <v>480</v>
      </c>
    </row>
    <row r="54" spans="1:10" x14ac:dyDescent="0.25">
      <c r="A54" t="str">
        <v>B.32XA.31</v>
      </c>
      <c r="B54" t="str">
        <f>INDEX('2019_Raw'!$T$2:$T$996,MATCH('2019_R'!$A54,'2019_Raw'!$S$2:$S$996,0))</f>
        <v>Heterospecifics-elegansXgraellsii-LaxeXMontalvo</v>
      </c>
      <c r="C54" s="37">
        <f>IFERROR(CEILING(SUMIF('2019_Raw'!S$2:S$996,'2019_R'!A54,'2019_Raw'!V$2:V$996)/SUMIF('2019_Raw'!S$2:S$996,'2019_R'!A54,'2019_Raw'!U$2:U$996),1),"NA")</f>
        <v>1</v>
      </c>
      <c r="D54" s="37">
        <f>SUMIF('2019_Raw'!S$2:S$996,'2019_R'!A54,'2019_Raw'!U$2:U$996)</f>
        <v>3</v>
      </c>
      <c r="E54" s="37">
        <f>IFERROR(CEILING(SUMIF('2019_Raw'!S$2:S$996,'2019_R'!A54,'2019_Raw'!X$2:X$996)/SUMIF('2019_Raw'!S$2:S$996,'2019_R'!A54,'2019_Raw'!V$2:V$996),1),"NA")</f>
        <v>1</v>
      </c>
      <c r="F54" s="37">
        <f>SUMIF('2019_Raw'!S$2:S$996,'2019_R'!A54,'2019_Raw'!V$2:V$996)</f>
        <v>3</v>
      </c>
      <c r="G54" s="37" t="str">
        <f>INDEX('2019_Raw'!$AB$2:$AB$996,MATCH('2019_R'!$A54,'2019_Raw'!$S$2:$S$996,0))</f>
        <v>NA</v>
      </c>
      <c r="H54" s="37" t="str">
        <f>INDEX('2019_Raw'!$AM$2:$AM$996,MATCH('2019_R'!$A54,'2019_Raw'!$S$2:$S$996,0))</f>
        <v>NA</v>
      </c>
      <c r="I54" s="74" t="str">
        <f>INDEX('2019_Raw'!$AN$2:$AN$996,MATCH('2019_R'!$A54,'2019_Raw'!$S$2:$S$996,0))</f>
        <v>NA</v>
      </c>
      <c r="J54" s="37" t="str">
        <f>INDEX('2019_Raw'!$AL$2:$AL$996,MATCH('2019_R'!$A54,'2019_Raw'!$S$2:$S$996,0))</f>
        <v>NA</v>
      </c>
    </row>
    <row r="55" spans="1:10" x14ac:dyDescent="0.25">
      <c r="A55" t="str">
        <v>B.35XA.31</v>
      </c>
      <c r="B55" t="str">
        <f>INDEX('2019_Raw'!$T$2:$T$996,MATCH('2019_R'!$A55,'2019_Raw'!$S$2:$S$996,0))</f>
        <v>Heterospecifics-elegansXgraellsii-LaxeXMontalvo</v>
      </c>
      <c r="C55" s="37">
        <f>IFERROR(CEILING(SUMIF('2019_Raw'!S$2:S$996,'2019_R'!A55,'2019_Raw'!V$2:V$996)/SUMIF('2019_Raw'!S$2:S$996,'2019_R'!A55,'2019_Raw'!U$2:U$996),1),"NA")</f>
        <v>1</v>
      </c>
      <c r="D55" s="37">
        <f>SUMIF('2019_Raw'!S$2:S$996,'2019_R'!A55,'2019_Raw'!U$2:U$996)</f>
        <v>1</v>
      </c>
      <c r="E55" s="37">
        <f>IFERROR(CEILING(SUMIF('2019_Raw'!S$2:S$996,'2019_R'!A55,'2019_Raw'!X$2:X$996)/SUMIF('2019_Raw'!S$2:S$996,'2019_R'!A55,'2019_Raw'!V$2:V$996),1),"NA")</f>
        <v>1</v>
      </c>
      <c r="F55" s="37">
        <f>SUMIF('2019_Raw'!S$2:S$996,'2019_R'!A55,'2019_Raw'!V$2:V$996)</f>
        <v>1</v>
      </c>
      <c r="G55" s="37">
        <f>INDEX('2019_Raw'!$AB$2:$AB$996,MATCH('2019_R'!$A55,'2019_Raw'!$S$2:$S$996,0))</f>
        <v>3</v>
      </c>
      <c r="H55" s="37">
        <f>INDEX('2019_Raw'!$AM$2:$AM$996,MATCH('2019_R'!$A55,'2019_Raw'!$S$2:$S$996,0))</f>
        <v>183.33333333333334</v>
      </c>
      <c r="I55" s="74">
        <f>INDEX('2019_Raw'!$AN$2:$AN$996,MATCH('2019_R'!$A55,'2019_Raw'!$S$2:$S$996,0))</f>
        <v>0.98545454545454547</v>
      </c>
      <c r="J55" s="37">
        <f>INDEX('2019_Raw'!$AL$2:$AL$996,MATCH('2019_R'!$A55,'2019_Raw'!$S$2:$S$996,0))</f>
        <v>550</v>
      </c>
    </row>
    <row r="56" spans="1:10" x14ac:dyDescent="0.25">
      <c r="A56" t="str">
        <v>B.42XC.10</v>
      </c>
      <c r="B56" t="str">
        <f>INDEX('2019_Raw'!$T$2:$T$996,MATCH('2019_R'!$A56,'2019_Raw'!$S$2:$S$996,0))</f>
        <v>Heterospecifics-elegansXgraellsii-LaxeXCachadas</v>
      </c>
      <c r="C56" s="37">
        <f>IFERROR(CEILING(SUMIF('2019_Raw'!S$2:S$996,'2019_R'!A56,'2019_Raw'!V$2:V$996)/SUMIF('2019_Raw'!S$2:S$996,'2019_R'!A56,'2019_Raw'!U$2:U$996),1),"NA")</f>
        <v>1</v>
      </c>
      <c r="D56" s="37">
        <f>SUMIF('2019_Raw'!S$2:S$996,'2019_R'!A56,'2019_Raw'!U$2:U$996)</f>
        <v>1</v>
      </c>
      <c r="E56" s="37">
        <f>IFERROR(CEILING(SUMIF('2019_Raw'!S$2:S$996,'2019_R'!A56,'2019_Raw'!X$2:X$996)/SUMIF('2019_Raw'!S$2:S$996,'2019_R'!A56,'2019_Raw'!V$2:V$996),1),"NA")</f>
        <v>0</v>
      </c>
      <c r="F56" s="37">
        <f>SUMIF('2019_Raw'!S$2:S$996,'2019_R'!A56,'2019_Raw'!V$2:V$996)</f>
        <v>1</v>
      </c>
      <c r="G56" s="37" t="str">
        <f>INDEX('2019_Raw'!$AB$2:$AB$996,MATCH('2019_R'!$A56,'2019_Raw'!$S$2:$S$996,0))</f>
        <v>NA</v>
      </c>
      <c r="H56" s="37" t="str">
        <f>INDEX('2019_Raw'!$AM$2:$AM$996,MATCH('2019_R'!$A56,'2019_Raw'!$S$2:$S$996,0))</f>
        <v>NA</v>
      </c>
      <c r="I56" s="74" t="str">
        <f>INDEX('2019_Raw'!$AN$2:$AN$996,MATCH('2019_R'!$A56,'2019_Raw'!$S$2:$S$996,0))</f>
        <v>NA</v>
      </c>
      <c r="J56" s="37" t="str">
        <f>INDEX('2019_Raw'!$AL$2:$AL$996,MATCH('2019_R'!$A56,'2019_Raw'!$S$2:$S$996,0))</f>
        <v>NA</v>
      </c>
    </row>
    <row r="57" spans="1:10" x14ac:dyDescent="0.25">
      <c r="A57" t="str">
        <v>B.53XC.10</v>
      </c>
      <c r="B57" t="str">
        <f>INDEX('2019_Raw'!$T$2:$T$996,MATCH('2019_R'!$A57,'2019_Raw'!$S$2:$S$996,0))</f>
        <v>Heterospecifics-elegansXgraellsii-LaxeXCachadas</v>
      </c>
      <c r="C57" s="37">
        <f>IFERROR(CEILING(SUMIF('2019_Raw'!S$2:S$996,'2019_R'!A57,'2019_Raw'!V$2:V$996)/SUMIF('2019_Raw'!S$2:S$996,'2019_R'!A57,'2019_Raw'!U$2:U$996),1),"NA")</f>
        <v>1</v>
      </c>
      <c r="D57" s="37">
        <f>SUMIF('2019_Raw'!S$2:S$996,'2019_R'!A57,'2019_Raw'!U$2:U$996)</f>
        <v>1</v>
      </c>
      <c r="E57" s="37">
        <f>IFERROR(CEILING(SUMIF('2019_Raw'!S$2:S$996,'2019_R'!A57,'2019_Raw'!X$2:X$996)/SUMIF('2019_Raw'!S$2:S$996,'2019_R'!A57,'2019_Raw'!V$2:V$996),1),"NA")</f>
        <v>0</v>
      </c>
      <c r="F57" s="37">
        <f>SUMIF('2019_Raw'!S$2:S$996,'2019_R'!A57,'2019_Raw'!V$2:V$996)</f>
        <v>1</v>
      </c>
      <c r="G57" s="37" t="str">
        <f>INDEX('2019_Raw'!$AB$2:$AB$996,MATCH('2019_R'!$A57,'2019_Raw'!$S$2:$S$996,0))</f>
        <v>NA</v>
      </c>
      <c r="H57" s="37" t="str">
        <f>INDEX('2019_Raw'!$AM$2:$AM$996,MATCH('2019_R'!$A57,'2019_Raw'!$S$2:$S$996,0))</f>
        <v>NA</v>
      </c>
      <c r="I57" s="74" t="str">
        <f>INDEX('2019_Raw'!$AN$2:$AN$996,MATCH('2019_R'!$A57,'2019_Raw'!$S$2:$S$996,0))</f>
        <v>NA</v>
      </c>
      <c r="J57" s="37" t="str">
        <f>INDEX('2019_Raw'!$AL$2:$AL$996,MATCH('2019_R'!$A57,'2019_Raw'!$S$2:$S$996,0))</f>
        <v>NA</v>
      </c>
    </row>
    <row r="58" spans="1:10" x14ac:dyDescent="0.25">
      <c r="A58" t="str">
        <v>B.53XC.11</v>
      </c>
      <c r="B58" t="str">
        <f>INDEX('2019_Raw'!$T$2:$T$996,MATCH('2019_R'!$A58,'2019_Raw'!$S$2:$S$996,0))</f>
        <v>Heterospecifics-elegansXgraellsii-LaxeXCachadas</v>
      </c>
      <c r="C58" s="37">
        <f>IFERROR(CEILING(SUMIF('2019_Raw'!S$2:S$996,'2019_R'!A58,'2019_Raw'!V$2:V$996)/SUMIF('2019_Raw'!S$2:S$996,'2019_R'!A58,'2019_Raw'!U$2:U$996),1),"NA")</f>
        <v>1</v>
      </c>
      <c r="D58" s="37">
        <f>SUMIF('2019_Raw'!S$2:S$996,'2019_R'!A58,'2019_Raw'!U$2:U$996)</f>
        <v>5</v>
      </c>
      <c r="E58" s="37">
        <f>IFERROR(CEILING(SUMIF('2019_Raw'!S$2:S$996,'2019_R'!A58,'2019_Raw'!X$2:X$996)/SUMIF('2019_Raw'!S$2:S$996,'2019_R'!A58,'2019_Raw'!V$2:V$996),1),"NA")</f>
        <v>1</v>
      </c>
      <c r="F58" s="37">
        <f>SUMIF('2019_Raw'!S$2:S$996,'2019_R'!A58,'2019_Raw'!V$2:V$996)</f>
        <v>1</v>
      </c>
      <c r="G58" s="37">
        <f>INDEX('2019_Raw'!$AB$2:$AB$996,MATCH('2019_R'!$A58,'2019_Raw'!$S$2:$S$996,0))</f>
        <v>3</v>
      </c>
      <c r="H58" s="37">
        <f>INDEX('2019_Raw'!$AM$2:$AM$996,MATCH('2019_R'!$A58,'2019_Raw'!$S$2:$S$996,0))</f>
        <v>174.33333333333334</v>
      </c>
      <c r="I58" s="74">
        <f>INDEX('2019_Raw'!$AN$2:$AN$996,MATCH('2019_R'!$A58,'2019_Raw'!$S$2:$S$996,0))</f>
        <v>0.82982791586998084</v>
      </c>
      <c r="J58" s="37">
        <f>INDEX('2019_Raw'!$AL$2:$AL$996,MATCH('2019_R'!$A58,'2019_Raw'!$S$2:$S$996,0))</f>
        <v>523</v>
      </c>
    </row>
    <row r="59" spans="1:10" x14ac:dyDescent="0.25">
      <c r="A59" t="str">
        <v>B.50XC.13</v>
      </c>
      <c r="B59" t="str">
        <f>INDEX('2019_Raw'!$T$2:$T$996,MATCH('2019_R'!$A59,'2019_Raw'!$S$2:$S$996,0))</f>
        <v>Heterospecifics-elegansXgraellsii-LaxeXCachadas</v>
      </c>
      <c r="C59" s="37">
        <f>IFERROR(CEILING(SUMIF('2019_Raw'!S$2:S$996,'2019_R'!A59,'2019_Raw'!V$2:V$996)/SUMIF('2019_Raw'!S$2:S$996,'2019_R'!A59,'2019_Raw'!U$2:U$996),1),"NA")</f>
        <v>1</v>
      </c>
      <c r="D59" s="37">
        <f>SUMIF('2019_Raw'!S$2:S$996,'2019_R'!A59,'2019_Raw'!U$2:U$996)</f>
        <v>1</v>
      </c>
      <c r="E59" s="37">
        <f>IFERROR(CEILING(SUMIF('2019_Raw'!S$2:S$996,'2019_R'!A59,'2019_Raw'!X$2:X$996)/SUMIF('2019_Raw'!S$2:S$996,'2019_R'!A59,'2019_Raw'!V$2:V$996),1),"NA")</f>
        <v>1</v>
      </c>
      <c r="F59" s="37">
        <f>SUMIF('2019_Raw'!S$2:S$996,'2019_R'!A59,'2019_Raw'!V$2:V$996)</f>
        <v>1</v>
      </c>
      <c r="G59" s="37">
        <f>INDEX('2019_Raw'!$AB$2:$AB$996,MATCH('2019_R'!$A59,'2019_Raw'!$S$2:$S$996,0))</f>
        <v>3</v>
      </c>
      <c r="H59" s="37">
        <f>INDEX('2019_Raw'!$AM$2:$AM$996,MATCH('2019_R'!$A59,'2019_Raw'!$S$2:$S$996,0))</f>
        <v>27.666666666666668</v>
      </c>
      <c r="I59" s="74">
        <f>INDEX('2019_Raw'!$AN$2:$AN$996,MATCH('2019_R'!$A59,'2019_Raw'!$S$2:$S$996,0))</f>
        <v>0.97590361445783136</v>
      </c>
      <c r="J59" s="37">
        <f>INDEX('2019_Raw'!$AL$2:$AL$996,MATCH('2019_R'!$A59,'2019_Raw'!$S$2:$S$996,0))</f>
        <v>83</v>
      </c>
    </row>
    <row r="60" spans="1:10" x14ac:dyDescent="0.25">
      <c r="A60" t="str">
        <v>B.52XC.14</v>
      </c>
      <c r="B60" t="str">
        <f>INDEX('2019_Raw'!$T$2:$T$996,MATCH('2019_R'!$A60,'2019_Raw'!$S$2:$S$996,0))</f>
        <v>Heterospecifics-elegansXgraellsii-LaxeXCachadas</v>
      </c>
      <c r="C60" s="37">
        <f>IFERROR(CEILING(SUMIF('2019_Raw'!S$2:S$996,'2019_R'!A60,'2019_Raw'!V$2:V$996)/SUMIF('2019_Raw'!S$2:S$996,'2019_R'!A60,'2019_Raw'!U$2:U$996),1),"NA")</f>
        <v>1</v>
      </c>
      <c r="D60" s="37">
        <f>SUMIF('2019_Raw'!S$2:S$996,'2019_R'!A60,'2019_Raw'!U$2:U$996)</f>
        <v>3</v>
      </c>
      <c r="E60" s="37">
        <f>IFERROR(CEILING(SUMIF('2019_Raw'!S$2:S$996,'2019_R'!A60,'2019_Raw'!X$2:X$996)/SUMIF('2019_Raw'!S$2:S$996,'2019_R'!A60,'2019_Raw'!V$2:V$996),1),"NA")</f>
        <v>1</v>
      </c>
      <c r="F60" s="37">
        <f>SUMIF('2019_Raw'!S$2:S$996,'2019_R'!A60,'2019_Raw'!V$2:V$996)</f>
        <v>1</v>
      </c>
      <c r="G60" s="37">
        <f>INDEX('2019_Raw'!$AB$2:$AB$996,MATCH('2019_R'!$A60,'2019_Raw'!$S$2:$S$996,0))</f>
        <v>3</v>
      </c>
      <c r="H60" s="37">
        <f>INDEX('2019_Raw'!$AM$2:$AM$996,MATCH('2019_R'!$A60,'2019_Raw'!$S$2:$S$996,0))</f>
        <v>182.66666666666666</v>
      </c>
      <c r="I60" s="74">
        <f>INDEX('2019_Raw'!$AN$2:$AN$996,MATCH('2019_R'!$A60,'2019_Raw'!$S$2:$S$996,0))</f>
        <v>0.12773722627737227</v>
      </c>
      <c r="J60" s="37">
        <f>INDEX('2019_Raw'!$AL$2:$AL$996,MATCH('2019_R'!$A60,'2019_Raw'!$S$2:$S$996,0))</f>
        <v>548</v>
      </c>
    </row>
    <row r="61" spans="1:10" x14ac:dyDescent="0.25">
      <c r="A61" t="str">
        <v>B.55XC.18</v>
      </c>
      <c r="B61" t="str">
        <f>INDEX('2019_Raw'!$T$2:$T$996,MATCH('2019_R'!$A61,'2019_Raw'!$S$2:$S$996,0))</f>
        <v>Heterospecifics-elegansXgraellsii-LaxeXCachadas</v>
      </c>
      <c r="C61" s="37">
        <f>IFERROR(CEILING(SUMIF('2019_Raw'!S$2:S$996,'2019_R'!A61,'2019_Raw'!V$2:V$996)/SUMIF('2019_Raw'!S$2:S$996,'2019_R'!A61,'2019_Raw'!U$2:U$996),1),"NA")</f>
        <v>1</v>
      </c>
      <c r="D61" s="37">
        <f>SUMIF('2019_Raw'!S$2:S$996,'2019_R'!A61,'2019_Raw'!U$2:U$996)</f>
        <v>1</v>
      </c>
      <c r="E61" s="37">
        <f>IFERROR(CEILING(SUMIF('2019_Raw'!S$2:S$996,'2019_R'!A61,'2019_Raw'!X$2:X$996)/SUMIF('2019_Raw'!S$2:S$996,'2019_R'!A61,'2019_Raw'!V$2:V$996),1),"NA")</f>
        <v>1</v>
      </c>
      <c r="F61" s="37">
        <f>SUMIF('2019_Raw'!S$2:S$996,'2019_R'!A61,'2019_Raw'!V$2:V$996)</f>
        <v>1</v>
      </c>
      <c r="G61" s="37">
        <f>INDEX('2019_Raw'!$AB$2:$AB$996,MATCH('2019_R'!$A61,'2019_Raw'!$S$2:$S$996,0))</f>
        <v>3</v>
      </c>
      <c r="H61" s="37">
        <f>INDEX('2019_Raw'!$AM$2:$AM$996,MATCH('2019_R'!$A61,'2019_Raw'!$S$2:$S$996,0))</f>
        <v>248.33333333333334</v>
      </c>
      <c r="I61" s="74">
        <f>INDEX('2019_Raw'!$AN$2:$AN$996,MATCH('2019_R'!$A61,'2019_Raw'!$S$2:$S$996,0))</f>
        <v>0.95838926174496641</v>
      </c>
      <c r="J61" s="37">
        <f>INDEX('2019_Raw'!$AL$2:$AL$996,MATCH('2019_R'!$A61,'2019_Raw'!$S$2:$S$996,0))</f>
        <v>745</v>
      </c>
    </row>
    <row r="62" spans="1:10" x14ac:dyDescent="0.25">
      <c r="A62" t="str">
        <v>B.49XC.19</v>
      </c>
      <c r="B62" t="str">
        <f>INDEX('2019_Raw'!$T$2:$T$996,MATCH('2019_R'!$A62,'2019_Raw'!$S$2:$S$996,0))</f>
        <v>Heterospecifics-elegansXgraellsii-LaxeXCachadas</v>
      </c>
      <c r="C62" s="37">
        <f>IFERROR(CEILING(SUMIF('2019_Raw'!S$2:S$996,'2019_R'!A62,'2019_Raw'!V$2:V$996)/SUMIF('2019_Raw'!S$2:S$996,'2019_R'!A62,'2019_Raw'!U$2:U$996),1),"NA")</f>
        <v>1</v>
      </c>
      <c r="D62" s="37">
        <f>SUMIF('2019_Raw'!S$2:S$996,'2019_R'!A62,'2019_Raw'!U$2:U$996)</f>
        <v>1</v>
      </c>
      <c r="E62" s="37">
        <f>IFERROR(CEILING(SUMIF('2019_Raw'!S$2:S$996,'2019_R'!A62,'2019_Raw'!X$2:X$996)/SUMIF('2019_Raw'!S$2:S$996,'2019_R'!A62,'2019_Raw'!V$2:V$996),1),"NA")</f>
        <v>1</v>
      </c>
      <c r="F62" s="37">
        <f>SUMIF('2019_Raw'!S$2:S$996,'2019_R'!A62,'2019_Raw'!V$2:V$996)</f>
        <v>1</v>
      </c>
      <c r="G62" s="37" t="str">
        <f>INDEX('2019_Raw'!$AB$2:$AB$996,MATCH('2019_R'!$A62,'2019_Raw'!$S$2:$S$996,0))</f>
        <v>NA</v>
      </c>
      <c r="H62" s="37" t="str">
        <f>INDEX('2019_Raw'!$AM$2:$AM$996,MATCH('2019_R'!$A62,'2019_Raw'!$S$2:$S$996,0))</f>
        <v>NA</v>
      </c>
      <c r="I62" s="74" t="str">
        <f>INDEX('2019_Raw'!$AN$2:$AN$996,MATCH('2019_R'!$A62,'2019_Raw'!$S$2:$S$996,0))</f>
        <v>NA</v>
      </c>
      <c r="J62" s="37" t="str">
        <f>INDEX('2019_Raw'!$AL$2:$AL$996,MATCH('2019_R'!$A62,'2019_Raw'!$S$2:$S$996,0))</f>
        <v>NA</v>
      </c>
    </row>
    <row r="63" spans="1:10" x14ac:dyDescent="0.25">
      <c r="A63" t="str">
        <v>B.49XC.1</v>
      </c>
      <c r="B63" t="str">
        <f>INDEX('2019_Raw'!$T$2:$T$996,MATCH('2019_R'!$A63,'2019_Raw'!$S$2:$S$996,0))</f>
        <v>Heterospecifics-elegansXgraellsii-LaxeXCachadas</v>
      </c>
      <c r="C63" s="37">
        <f>IFERROR(CEILING(SUMIF('2019_Raw'!S$2:S$996,'2019_R'!A63,'2019_Raw'!V$2:V$996)/SUMIF('2019_Raw'!S$2:S$996,'2019_R'!A63,'2019_Raw'!U$2:U$996),1),"NA")</f>
        <v>1</v>
      </c>
      <c r="D63" s="37">
        <f>SUMIF('2019_Raw'!S$2:S$996,'2019_R'!A63,'2019_Raw'!U$2:U$996)</f>
        <v>1</v>
      </c>
      <c r="E63" s="37">
        <f>IFERROR(CEILING(SUMIF('2019_Raw'!S$2:S$996,'2019_R'!A63,'2019_Raw'!X$2:X$996)/SUMIF('2019_Raw'!S$2:S$996,'2019_R'!A63,'2019_Raw'!V$2:V$996),1),"NA")</f>
        <v>1</v>
      </c>
      <c r="F63" s="37">
        <f>SUMIF('2019_Raw'!S$2:S$996,'2019_R'!A63,'2019_Raw'!V$2:V$996)</f>
        <v>1</v>
      </c>
      <c r="G63" s="37">
        <f>INDEX('2019_Raw'!$AB$2:$AB$996,MATCH('2019_R'!$A63,'2019_Raw'!$S$2:$S$996,0))</f>
        <v>3</v>
      </c>
      <c r="H63" s="37">
        <f>INDEX('2019_Raw'!$AM$2:$AM$996,MATCH('2019_R'!$A63,'2019_Raw'!$S$2:$S$996,0))</f>
        <v>179</v>
      </c>
      <c r="I63" s="74">
        <f>INDEX('2019_Raw'!$AN$2:$AN$996,MATCH('2019_R'!$A63,'2019_Raw'!$S$2:$S$996,0))</f>
        <v>0.83426443202979517</v>
      </c>
      <c r="J63" s="37">
        <f>INDEX('2019_Raw'!$AL$2:$AL$996,MATCH('2019_R'!$A63,'2019_Raw'!$S$2:$S$996,0))</f>
        <v>537</v>
      </c>
    </row>
    <row r="64" spans="1:10" x14ac:dyDescent="0.25">
      <c r="A64" t="str">
        <v>B.47XC.2</v>
      </c>
      <c r="B64" t="str">
        <f>INDEX('2019_Raw'!$T$2:$T$996,MATCH('2019_R'!$A64,'2019_Raw'!$S$2:$S$996,0))</f>
        <v>Heterospecifics-elegansXgraellsii-LaxeXCachadas</v>
      </c>
      <c r="C64" s="37">
        <f>IFERROR(CEILING(SUMIF('2019_Raw'!S$2:S$996,'2019_R'!A64,'2019_Raw'!V$2:V$996)/SUMIF('2019_Raw'!S$2:S$996,'2019_R'!A64,'2019_Raw'!U$2:U$996),1),"NA")</f>
        <v>1</v>
      </c>
      <c r="D64" s="37">
        <f>SUMIF('2019_Raw'!S$2:S$996,'2019_R'!A64,'2019_Raw'!U$2:U$996)</f>
        <v>1</v>
      </c>
      <c r="E64" s="37">
        <f>IFERROR(CEILING(SUMIF('2019_Raw'!S$2:S$996,'2019_R'!A64,'2019_Raw'!X$2:X$996)/SUMIF('2019_Raw'!S$2:S$996,'2019_R'!A64,'2019_Raw'!V$2:V$996),1),"NA")</f>
        <v>1</v>
      </c>
      <c r="F64" s="37">
        <f>SUMIF('2019_Raw'!S$2:S$996,'2019_R'!A64,'2019_Raw'!V$2:V$996)</f>
        <v>1</v>
      </c>
      <c r="G64" s="37" t="str">
        <f>INDEX('2019_Raw'!$AB$2:$AB$996,MATCH('2019_R'!$A64,'2019_Raw'!$S$2:$S$996,0))</f>
        <v>NA</v>
      </c>
      <c r="H64" s="37" t="str">
        <f>INDEX('2019_Raw'!$AM$2:$AM$996,MATCH('2019_R'!$A64,'2019_Raw'!$S$2:$S$996,0))</f>
        <v>NA</v>
      </c>
      <c r="I64" s="74" t="str">
        <f>INDEX('2019_Raw'!$AN$2:$AN$996,MATCH('2019_R'!$A64,'2019_Raw'!$S$2:$S$996,0))</f>
        <v>NA</v>
      </c>
      <c r="J64" s="37" t="str">
        <f>INDEX('2019_Raw'!$AL$2:$AL$996,MATCH('2019_R'!$A64,'2019_Raw'!$S$2:$S$996,0))</f>
        <v>NA</v>
      </c>
    </row>
    <row r="65" spans="1:10" x14ac:dyDescent="0.25">
      <c r="A65" t="str">
        <v>B.53XC.2</v>
      </c>
      <c r="B65" t="str">
        <f>INDEX('2019_Raw'!$T$2:$T$996,MATCH('2019_R'!$A65,'2019_Raw'!$S$2:$S$996,0))</f>
        <v>Heterospecifics-elegansXgraellsii-LaxeXCachadas</v>
      </c>
      <c r="C65" s="37">
        <f>IFERROR(CEILING(SUMIF('2019_Raw'!S$2:S$996,'2019_R'!A65,'2019_Raw'!V$2:V$996)/SUMIF('2019_Raw'!S$2:S$996,'2019_R'!A65,'2019_Raw'!U$2:U$996),1),"NA")</f>
        <v>0</v>
      </c>
      <c r="D65" s="37">
        <f>SUMIF('2019_Raw'!S$2:S$996,'2019_R'!A65,'2019_Raw'!U$2:U$996)</f>
        <v>4</v>
      </c>
      <c r="E65" s="37" t="str">
        <f>IFERROR(CEILING(SUMIF('2019_Raw'!S$2:S$996,'2019_R'!A65,'2019_Raw'!X$2:X$996)/SUMIF('2019_Raw'!S$2:S$996,'2019_R'!A65,'2019_Raw'!V$2:V$996),1),"NA")</f>
        <v>NA</v>
      </c>
      <c r="F65" s="37">
        <f>SUMIF('2019_Raw'!S$2:S$996,'2019_R'!A65,'2019_Raw'!V$2:V$996)</f>
        <v>0</v>
      </c>
      <c r="G65" s="37" t="str">
        <f>INDEX('2019_Raw'!$AB$2:$AB$996,MATCH('2019_R'!$A65,'2019_Raw'!$S$2:$S$996,0))</f>
        <v>NA</v>
      </c>
      <c r="H65" s="37" t="str">
        <f>INDEX('2019_Raw'!$AM$2:$AM$996,MATCH('2019_R'!$A65,'2019_Raw'!$S$2:$S$996,0))</f>
        <v>NA</v>
      </c>
      <c r="I65" s="74" t="str">
        <f>INDEX('2019_Raw'!$AN$2:$AN$996,MATCH('2019_R'!$A65,'2019_Raw'!$S$2:$S$996,0))</f>
        <v>NA</v>
      </c>
      <c r="J65" s="37" t="str">
        <f>INDEX('2019_Raw'!$AL$2:$AL$996,MATCH('2019_R'!$A65,'2019_Raw'!$S$2:$S$996,0))</f>
        <v>NA</v>
      </c>
    </row>
    <row r="66" spans="1:10" x14ac:dyDescent="0.25">
      <c r="A66" t="str">
        <v>B.56XC.2</v>
      </c>
      <c r="B66" t="str">
        <f>INDEX('2019_Raw'!$T$2:$T$996,MATCH('2019_R'!$A66,'2019_Raw'!$S$2:$S$996,0))</f>
        <v>Heterospecifics-elegansXgraellsii-LaxeXCachadas</v>
      </c>
      <c r="C66" s="37">
        <f>IFERROR(CEILING(SUMIF('2019_Raw'!S$2:S$996,'2019_R'!A66,'2019_Raw'!V$2:V$996)/SUMIF('2019_Raw'!S$2:S$996,'2019_R'!A66,'2019_Raw'!U$2:U$996),1),"NA")</f>
        <v>0</v>
      </c>
      <c r="D66" s="37">
        <f>SUMIF('2019_Raw'!S$2:S$996,'2019_R'!A66,'2019_Raw'!U$2:U$996)</f>
        <v>1</v>
      </c>
      <c r="E66" s="37" t="str">
        <f>IFERROR(CEILING(SUMIF('2019_Raw'!S$2:S$996,'2019_R'!A66,'2019_Raw'!X$2:X$996)/SUMIF('2019_Raw'!S$2:S$996,'2019_R'!A66,'2019_Raw'!V$2:V$996),1),"NA")</f>
        <v>NA</v>
      </c>
      <c r="F66" s="37">
        <f>SUMIF('2019_Raw'!S$2:S$996,'2019_R'!A66,'2019_Raw'!V$2:V$996)</f>
        <v>0</v>
      </c>
      <c r="G66" s="37" t="str">
        <f>INDEX('2019_Raw'!$AB$2:$AB$996,MATCH('2019_R'!$A66,'2019_Raw'!$S$2:$S$996,0))</f>
        <v>NA</v>
      </c>
      <c r="H66" s="37" t="str">
        <f>INDEX('2019_Raw'!$AM$2:$AM$996,MATCH('2019_R'!$A66,'2019_Raw'!$S$2:$S$996,0))</f>
        <v>NA</v>
      </c>
      <c r="I66" s="74" t="str">
        <f>INDEX('2019_Raw'!$AN$2:$AN$996,MATCH('2019_R'!$A66,'2019_Raw'!$S$2:$S$996,0))</f>
        <v>NA</v>
      </c>
      <c r="J66" s="37" t="str">
        <f>INDEX('2019_Raw'!$AL$2:$AL$996,MATCH('2019_R'!$A66,'2019_Raw'!$S$2:$S$996,0))</f>
        <v>NA</v>
      </c>
    </row>
    <row r="67" spans="1:10" x14ac:dyDescent="0.25">
      <c r="A67" t="str">
        <v>B.53XC.3</v>
      </c>
      <c r="B67" t="str">
        <f>INDEX('2019_Raw'!$T$2:$T$996,MATCH('2019_R'!$A67,'2019_Raw'!$S$2:$S$996,0))</f>
        <v>Heterospecifics-elegansXgraellsii-LaxeXCachadas</v>
      </c>
      <c r="C67" s="37">
        <f>IFERROR(CEILING(SUMIF('2019_Raw'!S$2:S$996,'2019_R'!A67,'2019_Raw'!V$2:V$996)/SUMIF('2019_Raw'!S$2:S$996,'2019_R'!A67,'2019_Raw'!U$2:U$996),1),"NA")</f>
        <v>0</v>
      </c>
      <c r="D67" s="37">
        <f>SUMIF('2019_Raw'!S$2:S$996,'2019_R'!A67,'2019_Raw'!U$2:U$996)</f>
        <v>1</v>
      </c>
      <c r="E67" s="37" t="str">
        <f>IFERROR(CEILING(SUMIF('2019_Raw'!S$2:S$996,'2019_R'!A67,'2019_Raw'!X$2:X$996)/SUMIF('2019_Raw'!S$2:S$996,'2019_R'!A67,'2019_Raw'!V$2:V$996),1),"NA")</f>
        <v>NA</v>
      </c>
      <c r="F67" s="37">
        <f>SUMIF('2019_Raw'!S$2:S$996,'2019_R'!A67,'2019_Raw'!V$2:V$996)</f>
        <v>0</v>
      </c>
      <c r="G67" s="37" t="str">
        <f>INDEX('2019_Raw'!$AB$2:$AB$996,MATCH('2019_R'!$A67,'2019_Raw'!$S$2:$S$996,0))</f>
        <v>NA</v>
      </c>
      <c r="H67" s="37" t="str">
        <f>INDEX('2019_Raw'!$AM$2:$AM$996,MATCH('2019_R'!$A67,'2019_Raw'!$S$2:$S$996,0))</f>
        <v>NA</v>
      </c>
      <c r="I67" s="74" t="str">
        <f>INDEX('2019_Raw'!$AN$2:$AN$996,MATCH('2019_R'!$A67,'2019_Raw'!$S$2:$S$996,0))</f>
        <v>NA</v>
      </c>
      <c r="J67" s="37" t="str">
        <f>INDEX('2019_Raw'!$AL$2:$AL$996,MATCH('2019_R'!$A67,'2019_Raw'!$S$2:$S$996,0))</f>
        <v>NA</v>
      </c>
    </row>
    <row r="68" spans="1:10" x14ac:dyDescent="0.25">
      <c r="A68" t="str">
        <v>B.47XC.6</v>
      </c>
      <c r="B68" t="str">
        <f>INDEX('2019_Raw'!$T$2:$T$996,MATCH('2019_R'!$A68,'2019_Raw'!$S$2:$S$996,0))</f>
        <v>Heterospecifics-elegansXgraellsii-LaxeXCachadas</v>
      </c>
      <c r="C68" s="37">
        <f>IFERROR(CEILING(SUMIF('2019_Raw'!S$2:S$996,'2019_R'!A68,'2019_Raw'!V$2:V$996)/SUMIF('2019_Raw'!S$2:S$996,'2019_R'!A68,'2019_Raw'!U$2:U$996),1),"NA")</f>
        <v>1</v>
      </c>
      <c r="D68" s="37">
        <f>SUMIF('2019_Raw'!S$2:S$996,'2019_R'!A68,'2019_Raw'!U$2:U$996)</f>
        <v>1</v>
      </c>
      <c r="E68" s="37">
        <f>IFERROR(CEILING(SUMIF('2019_Raw'!S$2:S$996,'2019_R'!A68,'2019_Raw'!X$2:X$996)/SUMIF('2019_Raw'!S$2:S$996,'2019_R'!A68,'2019_Raw'!V$2:V$996),1),"NA")</f>
        <v>1</v>
      </c>
      <c r="F68" s="37">
        <f>SUMIF('2019_Raw'!S$2:S$996,'2019_R'!A68,'2019_Raw'!V$2:V$996)</f>
        <v>1</v>
      </c>
      <c r="G68" s="37">
        <f>INDEX('2019_Raw'!$AB$2:$AB$996,MATCH('2019_R'!$A68,'2019_Raw'!$S$2:$S$996,0))</f>
        <v>0</v>
      </c>
      <c r="H68" s="37" t="str">
        <f>INDEX('2019_Raw'!$AM$2:$AM$996,MATCH('2019_R'!$A68,'2019_Raw'!$S$2:$S$996,0))</f>
        <v>NA</v>
      </c>
      <c r="I68" s="74" t="str">
        <f>INDEX('2019_Raw'!$AN$2:$AN$996,MATCH('2019_R'!$A68,'2019_Raw'!$S$2:$S$996,0))</f>
        <v>NA</v>
      </c>
      <c r="J68" s="37" t="str">
        <f>INDEX('2019_Raw'!$AL$2:$AL$996,MATCH('2019_R'!$A68,'2019_Raw'!$S$2:$S$996,0))</f>
        <v>NA</v>
      </c>
    </row>
    <row r="69" spans="1:10" x14ac:dyDescent="0.25">
      <c r="A69" t="str">
        <v>B.50XC.9</v>
      </c>
      <c r="B69" t="str">
        <f>INDEX('2019_Raw'!$T$2:$T$996,MATCH('2019_R'!$A69,'2019_Raw'!$S$2:$S$996,0))</f>
        <v>Heterospecifics-elegansXgraellsii-LaxeXCachadas</v>
      </c>
      <c r="C69" s="37">
        <f>IFERROR(CEILING(SUMIF('2019_Raw'!S$2:S$996,'2019_R'!A69,'2019_Raw'!V$2:V$996)/SUMIF('2019_Raw'!S$2:S$996,'2019_R'!A69,'2019_Raw'!U$2:U$996),1),"NA")</f>
        <v>1</v>
      </c>
      <c r="D69" s="37">
        <f>SUMIF('2019_Raw'!S$2:S$996,'2019_R'!A69,'2019_Raw'!U$2:U$996)</f>
        <v>1</v>
      </c>
      <c r="E69" s="37">
        <f>IFERROR(CEILING(SUMIF('2019_Raw'!S$2:S$996,'2019_R'!A69,'2019_Raw'!X$2:X$996)/SUMIF('2019_Raw'!S$2:S$996,'2019_R'!A69,'2019_Raw'!V$2:V$996),1),"NA")</f>
        <v>0</v>
      </c>
      <c r="F69" s="37">
        <f>SUMIF('2019_Raw'!S$2:S$996,'2019_R'!A69,'2019_Raw'!V$2:V$996)</f>
        <v>1</v>
      </c>
      <c r="G69" s="37" t="str">
        <f>INDEX('2019_Raw'!$AB$2:$AB$996,MATCH('2019_R'!$A69,'2019_Raw'!$S$2:$S$996,0))</f>
        <v>NA</v>
      </c>
      <c r="H69" s="37" t="str">
        <f>INDEX('2019_Raw'!$AM$2:$AM$996,MATCH('2019_R'!$A69,'2019_Raw'!$S$2:$S$996,0))</f>
        <v>NA</v>
      </c>
      <c r="I69" s="74" t="str">
        <f>INDEX('2019_Raw'!$AN$2:$AN$996,MATCH('2019_R'!$A69,'2019_Raw'!$S$2:$S$996,0))</f>
        <v>NA</v>
      </c>
      <c r="J69" s="37" t="str">
        <f>INDEX('2019_Raw'!$AL$2:$AL$996,MATCH('2019_R'!$A69,'2019_Raw'!$S$2:$S$996,0))</f>
        <v>NA</v>
      </c>
    </row>
    <row r="70" spans="1:10" x14ac:dyDescent="0.25">
      <c r="A70" t="str">
        <v>B.33XB.61</v>
      </c>
      <c r="B70" t="str">
        <f>INDEX('2019_Raw'!$T$2:$T$996,MATCH('2019_R'!$A70,'2019_Raw'!$S$2:$S$996,0))</f>
        <v>Conspecifics-elegansXelegans-LaxeXLaxe</v>
      </c>
      <c r="C70" s="37">
        <f>IFERROR(CEILING(SUMIF('2019_Raw'!S$2:S$996,'2019_R'!A70,'2019_Raw'!V$2:V$996)/SUMIF('2019_Raw'!S$2:S$996,'2019_R'!A70,'2019_Raw'!U$2:U$996),1),"NA")</f>
        <v>1</v>
      </c>
      <c r="D70" s="37">
        <f>SUMIF('2019_Raw'!S$2:S$996,'2019_R'!A70,'2019_Raw'!U$2:U$996)</f>
        <v>1</v>
      </c>
      <c r="E70" s="37">
        <f>IFERROR(CEILING(SUMIF('2019_Raw'!S$2:S$996,'2019_R'!A70,'2019_Raw'!X$2:X$996)/SUMIF('2019_Raw'!S$2:S$996,'2019_R'!A70,'2019_Raw'!V$2:V$996),1),"NA")</f>
        <v>1</v>
      </c>
      <c r="F70" s="37">
        <f>SUMIF('2019_Raw'!S$2:S$996,'2019_R'!A70,'2019_Raw'!V$2:V$996)</f>
        <v>1</v>
      </c>
      <c r="G70" s="37">
        <f>INDEX('2019_Raw'!$AB$2:$AB$996,MATCH('2019_R'!$A70,'2019_Raw'!$S$2:$S$996,0))</f>
        <v>0</v>
      </c>
      <c r="H70" s="37" t="str">
        <f>INDEX('2019_Raw'!$AM$2:$AM$996,MATCH('2019_R'!$A70,'2019_Raw'!$S$2:$S$996,0))</f>
        <v>NA</v>
      </c>
      <c r="I70" s="74" t="str">
        <f>INDEX('2019_Raw'!$AN$2:$AN$996,MATCH('2019_R'!$A70,'2019_Raw'!$S$2:$S$996,0))</f>
        <v>NA</v>
      </c>
      <c r="J70" s="37" t="str">
        <f>INDEX('2019_Raw'!$AL$2:$AL$996,MATCH('2019_R'!$A70,'2019_Raw'!$S$2:$S$996,0))</f>
        <v>NA</v>
      </c>
    </row>
    <row r="71" spans="1:10" x14ac:dyDescent="0.25">
      <c r="A71" t="str">
        <v>B.36XB.62</v>
      </c>
      <c r="B71" t="str">
        <f>INDEX('2019_Raw'!$T$2:$T$996,MATCH('2019_R'!$A71,'2019_Raw'!$S$2:$S$996,0))</f>
        <v>Conspecifics-elegansXelegans-LaxeXLaxe</v>
      </c>
      <c r="C71" s="37">
        <f>IFERROR(CEILING(SUMIF('2019_Raw'!S$2:S$996,'2019_R'!A71,'2019_Raw'!V$2:V$996)/SUMIF('2019_Raw'!S$2:S$996,'2019_R'!A71,'2019_Raw'!U$2:U$996),1),"NA")</f>
        <v>1</v>
      </c>
      <c r="D71" s="37">
        <f>SUMIF('2019_Raw'!S$2:S$996,'2019_R'!A71,'2019_Raw'!U$2:U$996)</f>
        <v>1</v>
      </c>
      <c r="E71" s="37">
        <f>IFERROR(CEILING(SUMIF('2019_Raw'!S$2:S$996,'2019_R'!A71,'2019_Raw'!X$2:X$996)/SUMIF('2019_Raw'!S$2:S$996,'2019_R'!A71,'2019_Raw'!V$2:V$996),1),"NA")</f>
        <v>1</v>
      </c>
      <c r="F71" s="37">
        <f>SUMIF('2019_Raw'!S$2:S$996,'2019_R'!A71,'2019_Raw'!V$2:V$996)</f>
        <v>1</v>
      </c>
      <c r="G71" s="37">
        <f>INDEX('2019_Raw'!$AB$2:$AB$996,MATCH('2019_R'!$A71,'2019_Raw'!$S$2:$S$996,0))</f>
        <v>3</v>
      </c>
      <c r="H71" s="37">
        <f>INDEX('2019_Raw'!$AM$2:$AM$996,MATCH('2019_R'!$A71,'2019_Raw'!$S$2:$S$996,0))</f>
        <v>105</v>
      </c>
      <c r="I71" s="74">
        <f>INDEX('2019_Raw'!$AN$2:$AN$996,MATCH('2019_R'!$A71,'2019_Raw'!$S$2:$S$996,0))</f>
        <v>0.96507936507936509</v>
      </c>
      <c r="J71" s="37">
        <f>INDEX('2019_Raw'!$AL$2:$AL$996,MATCH('2019_R'!$A71,'2019_Raw'!$S$2:$S$996,0))</f>
        <v>315</v>
      </c>
    </row>
    <row r="72" spans="1:10" x14ac:dyDescent="0.25">
      <c r="A72" t="str">
        <v>C.26XB.63</v>
      </c>
      <c r="B72" t="str">
        <f>INDEX('2019_Raw'!$T$2:$T$996,MATCH('2019_R'!$A72,'2019_Raw'!$S$2:$S$996,0))</f>
        <v>Heterospecifics-graellsiiXelegans-CachadasXLaxe</v>
      </c>
      <c r="C72" s="37">
        <f>IFERROR(CEILING(SUMIF('2019_Raw'!S$2:S$996,'2019_R'!A72,'2019_Raw'!V$2:V$996)/SUMIF('2019_Raw'!S$2:S$996,'2019_R'!A72,'2019_Raw'!U$2:U$996),1),"NA")</f>
        <v>0</v>
      </c>
      <c r="D72" s="37">
        <f>SUMIF('2019_Raw'!S$2:S$996,'2019_R'!A72,'2019_Raw'!U$2:U$996)</f>
        <v>1</v>
      </c>
      <c r="E72" s="37" t="str">
        <f>IFERROR(CEILING(SUMIF('2019_Raw'!S$2:S$996,'2019_R'!A72,'2019_Raw'!X$2:X$996)/SUMIF('2019_Raw'!S$2:S$996,'2019_R'!A72,'2019_Raw'!V$2:V$996),1),"NA")</f>
        <v>NA</v>
      </c>
      <c r="F72" s="37">
        <f>SUMIF('2019_Raw'!S$2:S$996,'2019_R'!A72,'2019_Raw'!V$2:V$996)</f>
        <v>0</v>
      </c>
      <c r="G72" s="37" t="str">
        <f>INDEX('2019_Raw'!$AB$2:$AB$996,MATCH('2019_R'!$A72,'2019_Raw'!$S$2:$S$996,0))</f>
        <v>NA</v>
      </c>
      <c r="H72" s="37" t="str">
        <f>INDEX('2019_Raw'!$AM$2:$AM$996,MATCH('2019_R'!$A72,'2019_Raw'!$S$2:$S$996,0))</f>
        <v>NA</v>
      </c>
      <c r="I72" s="74" t="str">
        <f>INDEX('2019_Raw'!$AN$2:$AN$996,MATCH('2019_R'!$A72,'2019_Raw'!$S$2:$S$996,0))</f>
        <v>NA</v>
      </c>
      <c r="J72" s="37" t="str">
        <f>INDEX('2019_Raw'!$AL$2:$AL$996,MATCH('2019_R'!$A72,'2019_Raw'!$S$2:$S$996,0))</f>
        <v>NA</v>
      </c>
    </row>
    <row r="73" spans="1:10" x14ac:dyDescent="0.25">
      <c r="A73" t="str">
        <v>C.24XB.64</v>
      </c>
      <c r="B73" t="str">
        <f>INDEX('2019_Raw'!$T$2:$T$996,MATCH('2019_R'!$A73,'2019_Raw'!$S$2:$S$996,0))</f>
        <v>Heterospecifics-graellsiiXelegans-CachadasXLaxe</v>
      </c>
      <c r="C73" s="37">
        <f>IFERROR(CEILING(SUMIF('2019_Raw'!S$2:S$996,'2019_R'!A73,'2019_Raw'!V$2:V$996)/SUMIF('2019_Raw'!S$2:S$996,'2019_R'!A73,'2019_Raw'!U$2:U$996),1),"NA")</f>
        <v>0</v>
      </c>
      <c r="D73" s="37">
        <f>SUMIF('2019_Raw'!S$2:S$996,'2019_R'!A73,'2019_Raw'!U$2:U$996)</f>
        <v>1</v>
      </c>
      <c r="E73" s="37" t="str">
        <f>IFERROR(CEILING(SUMIF('2019_Raw'!S$2:S$996,'2019_R'!A73,'2019_Raw'!X$2:X$996)/SUMIF('2019_Raw'!S$2:S$996,'2019_R'!A73,'2019_Raw'!V$2:V$996),1),"NA")</f>
        <v>NA</v>
      </c>
      <c r="F73" s="37">
        <f>SUMIF('2019_Raw'!S$2:S$996,'2019_R'!A73,'2019_Raw'!V$2:V$996)</f>
        <v>0</v>
      </c>
      <c r="G73" s="37" t="str">
        <f>INDEX('2019_Raw'!$AB$2:$AB$996,MATCH('2019_R'!$A73,'2019_Raw'!$S$2:$S$996,0))</f>
        <v>NA</v>
      </c>
      <c r="H73" s="37" t="str">
        <f>INDEX('2019_Raw'!$AM$2:$AM$996,MATCH('2019_R'!$A73,'2019_Raw'!$S$2:$S$996,0))</f>
        <v>NA</v>
      </c>
      <c r="I73" s="74" t="str">
        <f>INDEX('2019_Raw'!$AN$2:$AN$996,MATCH('2019_R'!$A73,'2019_Raw'!$S$2:$S$996,0))</f>
        <v>NA</v>
      </c>
      <c r="J73" s="37" t="str">
        <f>INDEX('2019_Raw'!$AL$2:$AL$996,MATCH('2019_R'!$A73,'2019_Raw'!$S$2:$S$996,0))</f>
        <v>NA</v>
      </c>
    </row>
    <row r="74" spans="1:10" x14ac:dyDescent="0.25">
      <c r="A74" t="str">
        <v>C.26XB.64</v>
      </c>
      <c r="B74" t="str">
        <f>INDEX('2019_Raw'!$T$2:$T$996,MATCH('2019_R'!$A74,'2019_Raw'!$S$2:$S$996,0))</f>
        <v>Heterospecifics-graellsiiXelegans-CachadasXLaxe</v>
      </c>
      <c r="C74" s="37">
        <f>IFERROR(CEILING(SUMIF('2019_Raw'!S$2:S$996,'2019_R'!A74,'2019_Raw'!V$2:V$996)/SUMIF('2019_Raw'!S$2:S$996,'2019_R'!A74,'2019_Raw'!U$2:U$996),1),"NA")</f>
        <v>0</v>
      </c>
      <c r="D74" s="37">
        <f>SUMIF('2019_Raw'!S$2:S$996,'2019_R'!A74,'2019_Raw'!U$2:U$996)</f>
        <v>1</v>
      </c>
      <c r="E74" s="37" t="str">
        <f>IFERROR(CEILING(SUMIF('2019_Raw'!S$2:S$996,'2019_R'!A74,'2019_Raw'!X$2:X$996)/SUMIF('2019_Raw'!S$2:S$996,'2019_R'!A74,'2019_Raw'!V$2:V$996),1),"NA")</f>
        <v>NA</v>
      </c>
      <c r="F74" s="37">
        <f>SUMIF('2019_Raw'!S$2:S$996,'2019_R'!A74,'2019_Raw'!V$2:V$996)</f>
        <v>0</v>
      </c>
      <c r="G74" s="37" t="str">
        <f>INDEX('2019_Raw'!$AB$2:$AB$996,MATCH('2019_R'!$A74,'2019_Raw'!$S$2:$S$996,0))</f>
        <v>NA</v>
      </c>
      <c r="H74" s="37" t="str">
        <f>INDEX('2019_Raw'!$AM$2:$AM$996,MATCH('2019_R'!$A74,'2019_Raw'!$S$2:$S$996,0))</f>
        <v>NA</v>
      </c>
      <c r="I74" s="74" t="str">
        <f>INDEX('2019_Raw'!$AN$2:$AN$996,MATCH('2019_R'!$A74,'2019_Raw'!$S$2:$S$996,0))</f>
        <v>NA</v>
      </c>
      <c r="J74" s="37" t="str">
        <f>INDEX('2019_Raw'!$AL$2:$AL$996,MATCH('2019_R'!$A74,'2019_Raw'!$S$2:$S$996,0))</f>
        <v>NA</v>
      </c>
    </row>
    <row r="75" spans="1:10" x14ac:dyDescent="0.25">
      <c r="A75" t="str">
        <v>C.28XB.64</v>
      </c>
      <c r="B75" t="str">
        <f>INDEX('2019_Raw'!$T$2:$T$996,MATCH('2019_R'!$A75,'2019_Raw'!$S$2:$S$996,0))</f>
        <v>Heterospecifics-graellsiiXelegans-CachadasXLaxe</v>
      </c>
      <c r="C75" s="37">
        <f>IFERROR(CEILING(SUMIF('2019_Raw'!S$2:S$996,'2019_R'!A75,'2019_Raw'!V$2:V$996)/SUMIF('2019_Raw'!S$2:S$996,'2019_R'!A75,'2019_Raw'!U$2:U$996),1),"NA")</f>
        <v>1</v>
      </c>
      <c r="D75" s="37">
        <f>SUMIF('2019_Raw'!S$2:S$996,'2019_R'!A75,'2019_Raw'!U$2:U$996)</f>
        <v>2</v>
      </c>
      <c r="E75" s="37">
        <f>IFERROR(CEILING(SUMIF('2019_Raw'!S$2:S$996,'2019_R'!A75,'2019_Raw'!X$2:X$996)/SUMIF('2019_Raw'!S$2:S$996,'2019_R'!A75,'2019_Raw'!V$2:V$996),1),"NA")</f>
        <v>0</v>
      </c>
      <c r="F75" s="37">
        <f>SUMIF('2019_Raw'!S$2:S$996,'2019_R'!A75,'2019_Raw'!V$2:V$996)</f>
        <v>1</v>
      </c>
      <c r="G75" s="37" t="str">
        <f>INDEX('2019_Raw'!$AB$2:$AB$996,MATCH('2019_R'!$A75,'2019_Raw'!$S$2:$S$996,0))</f>
        <v>NA</v>
      </c>
      <c r="H75" s="37" t="str">
        <f>INDEX('2019_Raw'!$AM$2:$AM$996,MATCH('2019_R'!$A75,'2019_Raw'!$S$2:$S$996,0))</f>
        <v>NA</v>
      </c>
      <c r="I75" s="74" t="str">
        <f>INDEX('2019_Raw'!$AN$2:$AN$996,MATCH('2019_R'!$A75,'2019_Raw'!$S$2:$S$996,0))</f>
        <v>NA</v>
      </c>
      <c r="J75" s="37" t="str">
        <f>INDEX('2019_Raw'!$AL$2:$AL$996,MATCH('2019_R'!$A75,'2019_Raw'!$S$2:$S$996,0))</f>
        <v>NA</v>
      </c>
    </row>
    <row r="76" spans="1:10" x14ac:dyDescent="0.25">
      <c r="A76" t="str">
        <v>C.31XB.64</v>
      </c>
      <c r="B76" t="str">
        <f>INDEX('2019_Raw'!$T$2:$T$996,MATCH('2019_R'!$A76,'2019_Raw'!$S$2:$S$996,0))</f>
        <v>Heterospecifics-graellsiiXelegans-CachadasXLaxe</v>
      </c>
      <c r="C76" s="37">
        <f>IFERROR(CEILING(SUMIF('2019_Raw'!S$2:S$996,'2019_R'!A76,'2019_Raw'!V$2:V$996)/SUMIF('2019_Raw'!S$2:S$996,'2019_R'!A76,'2019_Raw'!U$2:U$996),1),"NA")</f>
        <v>0</v>
      </c>
      <c r="D76" s="37">
        <f>SUMIF('2019_Raw'!S$2:S$996,'2019_R'!A76,'2019_Raw'!U$2:U$996)</f>
        <v>1</v>
      </c>
      <c r="E76" s="37" t="str">
        <f>IFERROR(CEILING(SUMIF('2019_Raw'!S$2:S$996,'2019_R'!A76,'2019_Raw'!X$2:X$996)/SUMIF('2019_Raw'!S$2:S$996,'2019_R'!A76,'2019_Raw'!V$2:V$996),1),"NA")</f>
        <v>NA</v>
      </c>
      <c r="F76" s="37">
        <f>SUMIF('2019_Raw'!S$2:S$996,'2019_R'!A76,'2019_Raw'!V$2:V$996)</f>
        <v>0</v>
      </c>
      <c r="G76" s="37" t="str">
        <f>INDEX('2019_Raw'!$AB$2:$AB$996,MATCH('2019_R'!$A76,'2019_Raw'!$S$2:$S$996,0))</f>
        <v>NA</v>
      </c>
      <c r="H76" s="37" t="str">
        <f>INDEX('2019_Raw'!$AM$2:$AM$996,MATCH('2019_R'!$A76,'2019_Raw'!$S$2:$S$996,0))</f>
        <v>NA</v>
      </c>
      <c r="I76" s="74" t="str">
        <f>INDEX('2019_Raw'!$AN$2:$AN$996,MATCH('2019_R'!$A76,'2019_Raw'!$S$2:$S$996,0))</f>
        <v>NA</v>
      </c>
      <c r="J76" s="37" t="str">
        <f>INDEX('2019_Raw'!$AL$2:$AL$996,MATCH('2019_R'!$A76,'2019_Raw'!$S$2:$S$996,0))</f>
        <v>NA</v>
      </c>
    </row>
    <row r="77" spans="1:10" x14ac:dyDescent="0.25">
      <c r="A77" t="str">
        <v>C.23XB.65</v>
      </c>
      <c r="B77" t="str">
        <f>INDEX('2019_Raw'!$T$2:$T$996,MATCH('2019_R'!$A77,'2019_Raw'!$S$2:$S$996,0))</f>
        <v>Heterospecifics-graellsiiXelegans-CachadasXLaxe</v>
      </c>
      <c r="C77" s="37">
        <f>IFERROR(CEILING(SUMIF('2019_Raw'!S$2:S$996,'2019_R'!A77,'2019_Raw'!V$2:V$996)/SUMIF('2019_Raw'!S$2:S$996,'2019_R'!A77,'2019_Raw'!U$2:U$996),1),"NA")</f>
        <v>0</v>
      </c>
      <c r="D77" s="37">
        <f>SUMIF('2019_Raw'!S$2:S$996,'2019_R'!A77,'2019_Raw'!U$2:U$996)</f>
        <v>1</v>
      </c>
      <c r="E77" s="37" t="str">
        <f>IFERROR(CEILING(SUMIF('2019_Raw'!S$2:S$996,'2019_R'!A77,'2019_Raw'!X$2:X$996)/SUMIF('2019_Raw'!S$2:S$996,'2019_R'!A77,'2019_Raw'!V$2:V$996),1),"NA")</f>
        <v>NA</v>
      </c>
      <c r="F77" s="37">
        <f>SUMIF('2019_Raw'!S$2:S$996,'2019_R'!A77,'2019_Raw'!V$2:V$996)</f>
        <v>0</v>
      </c>
      <c r="G77" s="37" t="str">
        <f>INDEX('2019_Raw'!$AB$2:$AB$996,MATCH('2019_R'!$A77,'2019_Raw'!$S$2:$S$996,0))</f>
        <v>NA</v>
      </c>
      <c r="H77" s="37" t="str">
        <f>INDEX('2019_Raw'!$AM$2:$AM$996,MATCH('2019_R'!$A77,'2019_Raw'!$S$2:$S$996,0))</f>
        <v>NA</v>
      </c>
      <c r="I77" s="74" t="str">
        <f>INDEX('2019_Raw'!$AN$2:$AN$996,MATCH('2019_R'!$A77,'2019_Raw'!$S$2:$S$996,0))</f>
        <v>NA</v>
      </c>
      <c r="J77" s="37" t="str">
        <f>INDEX('2019_Raw'!$AL$2:$AL$996,MATCH('2019_R'!$A77,'2019_Raw'!$S$2:$S$996,0))</f>
        <v>NA</v>
      </c>
    </row>
    <row r="78" spans="1:10" x14ac:dyDescent="0.25">
      <c r="A78" t="str">
        <v>C.25XB.65</v>
      </c>
      <c r="B78" t="str">
        <f>INDEX('2019_Raw'!$T$2:$T$996,MATCH('2019_R'!$A78,'2019_Raw'!$S$2:$S$996,0))</f>
        <v>Heterospecifics-graellsiiXelegans-CachadasXLaxe</v>
      </c>
      <c r="C78" s="37">
        <f>IFERROR(CEILING(SUMIF('2019_Raw'!S$2:S$996,'2019_R'!A78,'2019_Raw'!V$2:V$996)/SUMIF('2019_Raw'!S$2:S$996,'2019_R'!A78,'2019_Raw'!U$2:U$996),1),"NA")</f>
        <v>0</v>
      </c>
      <c r="D78" s="37">
        <f>SUMIF('2019_Raw'!S$2:S$996,'2019_R'!A78,'2019_Raw'!U$2:U$996)</f>
        <v>1</v>
      </c>
      <c r="E78" s="37" t="str">
        <f>IFERROR(CEILING(SUMIF('2019_Raw'!S$2:S$996,'2019_R'!A78,'2019_Raw'!X$2:X$996)/SUMIF('2019_Raw'!S$2:S$996,'2019_R'!A78,'2019_Raw'!V$2:V$996),1),"NA")</f>
        <v>NA</v>
      </c>
      <c r="F78" s="37">
        <f>SUMIF('2019_Raw'!S$2:S$996,'2019_R'!A78,'2019_Raw'!V$2:V$996)</f>
        <v>0</v>
      </c>
      <c r="G78" s="37" t="str">
        <f>INDEX('2019_Raw'!$AB$2:$AB$996,MATCH('2019_R'!$A78,'2019_Raw'!$S$2:$S$996,0))</f>
        <v>NA</v>
      </c>
      <c r="H78" s="37" t="str">
        <f>INDEX('2019_Raw'!$AM$2:$AM$996,MATCH('2019_R'!$A78,'2019_Raw'!$S$2:$S$996,0))</f>
        <v>NA</v>
      </c>
      <c r="I78" s="74" t="str">
        <f>INDEX('2019_Raw'!$AN$2:$AN$996,MATCH('2019_R'!$A78,'2019_Raw'!$S$2:$S$996,0))</f>
        <v>NA</v>
      </c>
      <c r="J78" s="37" t="str">
        <f>INDEX('2019_Raw'!$AL$2:$AL$996,MATCH('2019_R'!$A78,'2019_Raw'!$S$2:$S$996,0))</f>
        <v>NA</v>
      </c>
    </row>
    <row r="79" spans="1:10" x14ac:dyDescent="0.25">
      <c r="A79" t="str">
        <v>C.31XB.65</v>
      </c>
      <c r="B79" t="str">
        <f>INDEX('2019_Raw'!$T$2:$T$996,MATCH('2019_R'!$A79,'2019_Raw'!$S$2:$S$996,0))</f>
        <v>Heterospecifics-graellsiiXelegans-CachadasXLaxe</v>
      </c>
      <c r="C79" s="37">
        <f>IFERROR(CEILING(SUMIF('2019_Raw'!S$2:S$996,'2019_R'!A79,'2019_Raw'!V$2:V$996)/SUMIF('2019_Raw'!S$2:S$996,'2019_R'!A79,'2019_Raw'!U$2:U$996),1),"NA")</f>
        <v>0</v>
      </c>
      <c r="D79" s="37">
        <f>SUMIF('2019_Raw'!S$2:S$996,'2019_R'!A79,'2019_Raw'!U$2:U$996)</f>
        <v>1</v>
      </c>
      <c r="E79" s="37" t="str">
        <f>IFERROR(CEILING(SUMIF('2019_Raw'!S$2:S$996,'2019_R'!A79,'2019_Raw'!X$2:X$996)/SUMIF('2019_Raw'!S$2:S$996,'2019_R'!A79,'2019_Raw'!V$2:V$996),1),"NA")</f>
        <v>NA</v>
      </c>
      <c r="F79" s="37">
        <f>SUMIF('2019_Raw'!S$2:S$996,'2019_R'!A79,'2019_Raw'!V$2:V$996)</f>
        <v>0</v>
      </c>
      <c r="G79" s="37" t="str">
        <f>INDEX('2019_Raw'!$AB$2:$AB$996,MATCH('2019_R'!$A79,'2019_Raw'!$S$2:$S$996,0))</f>
        <v>NA</v>
      </c>
      <c r="H79" s="37" t="str">
        <f>INDEX('2019_Raw'!$AM$2:$AM$996,MATCH('2019_R'!$A79,'2019_Raw'!$S$2:$S$996,0))</f>
        <v>NA</v>
      </c>
      <c r="I79" s="74" t="str">
        <f>INDEX('2019_Raw'!$AN$2:$AN$996,MATCH('2019_R'!$A79,'2019_Raw'!$S$2:$S$996,0))</f>
        <v>NA</v>
      </c>
      <c r="J79" s="37" t="str">
        <f>INDEX('2019_Raw'!$AL$2:$AL$996,MATCH('2019_R'!$A79,'2019_Raw'!$S$2:$S$996,0))</f>
        <v>NA</v>
      </c>
    </row>
    <row r="80" spans="1:10" x14ac:dyDescent="0.25">
      <c r="A80" t="str">
        <v>C.25XB.66</v>
      </c>
      <c r="B80" t="str">
        <f>INDEX('2019_Raw'!$T$2:$T$996,MATCH('2019_R'!$A80,'2019_Raw'!$S$2:$S$996,0))</f>
        <v>Heterospecifics-graellsiiXelegans-CachadasXLaxe</v>
      </c>
      <c r="C80" s="37">
        <f>IFERROR(CEILING(SUMIF('2019_Raw'!S$2:S$996,'2019_R'!A80,'2019_Raw'!V$2:V$996)/SUMIF('2019_Raw'!S$2:S$996,'2019_R'!A80,'2019_Raw'!U$2:U$996),1),"NA")</f>
        <v>0</v>
      </c>
      <c r="D80" s="37">
        <f>SUMIF('2019_Raw'!S$2:S$996,'2019_R'!A80,'2019_Raw'!U$2:U$996)</f>
        <v>1</v>
      </c>
      <c r="E80" s="37" t="str">
        <f>IFERROR(CEILING(SUMIF('2019_Raw'!S$2:S$996,'2019_R'!A80,'2019_Raw'!X$2:X$996)/SUMIF('2019_Raw'!S$2:S$996,'2019_R'!A80,'2019_Raw'!V$2:V$996),1),"NA")</f>
        <v>NA</v>
      </c>
      <c r="F80" s="37">
        <f>SUMIF('2019_Raw'!S$2:S$996,'2019_R'!A80,'2019_Raw'!V$2:V$996)</f>
        <v>0</v>
      </c>
      <c r="G80" s="37" t="str">
        <f>INDEX('2019_Raw'!$AB$2:$AB$996,MATCH('2019_R'!$A80,'2019_Raw'!$S$2:$S$996,0))</f>
        <v>NA</v>
      </c>
      <c r="H80" s="37" t="str">
        <f>INDEX('2019_Raw'!$AM$2:$AM$996,MATCH('2019_R'!$A80,'2019_Raw'!$S$2:$S$996,0))</f>
        <v>NA</v>
      </c>
      <c r="I80" s="74" t="str">
        <f>INDEX('2019_Raw'!$AN$2:$AN$996,MATCH('2019_R'!$A80,'2019_Raw'!$S$2:$S$996,0))</f>
        <v>NA</v>
      </c>
      <c r="J80" s="37" t="str">
        <f>INDEX('2019_Raw'!$AL$2:$AL$996,MATCH('2019_R'!$A80,'2019_Raw'!$S$2:$S$996,0))</f>
        <v>NA</v>
      </c>
    </row>
    <row r="81" spans="1:10" x14ac:dyDescent="0.25">
      <c r="A81" t="str">
        <v>B.76XB.67</v>
      </c>
      <c r="B81" t="str">
        <f>INDEX('2019_Raw'!$T$2:$T$996,MATCH('2019_R'!$A81,'2019_Raw'!$S$2:$S$996,0))</f>
        <v>Conspecifics-elegansXelegans-LaxeXLaxe</v>
      </c>
      <c r="C81" s="37">
        <f>IFERROR(CEILING(SUMIF('2019_Raw'!S$2:S$996,'2019_R'!A81,'2019_Raw'!V$2:V$996)/SUMIF('2019_Raw'!S$2:S$996,'2019_R'!A81,'2019_Raw'!U$2:U$996),1),"NA")</f>
        <v>1</v>
      </c>
      <c r="D81" s="37">
        <f>SUMIF('2019_Raw'!S$2:S$996,'2019_R'!A81,'2019_Raw'!U$2:U$996)</f>
        <v>2</v>
      </c>
      <c r="E81" s="37">
        <f>IFERROR(CEILING(SUMIF('2019_Raw'!S$2:S$996,'2019_R'!A81,'2019_Raw'!X$2:X$996)/SUMIF('2019_Raw'!S$2:S$996,'2019_R'!A81,'2019_Raw'!V$2:V$996),1),"NA")</f>
        <v>1</v>
      </c>
      <c r="F81" s="37">
        <f>SUMIF('2019_Raw'!S$2:S$996,'2019_R'!A81,'2019_Raw'!V$2:V$996)</f>
        <v>1</v>
      </c>
      <c r="G81" s="37">
        <f>INDEX('2019_Raw'!$AB$2:$AB$996,MATCH('2019_R'!$A81,'2019_Raw'!$S$2:$S$996,0))</f>
        <v>3</v>
      </c>
      <c r="H81" s="37">
        <f>INDEX('2019_Raw'!$AM$2:$AM$996,MATCH('2019_R'!$A81,'2019_Raw'!$S$2:$S$996,0))</f>
        <v>90.666666666666671</v>
      </c>
      <c r="I81" s="74">
        <f>INDEX('2019_Raw'!$AN$2:$AN$996,MATCH('2019_R'!$A81,'2019_Raw'!$S$2:$S$996,0))</f>
        <v>0.97058823529411764</v>
      </c>
      <c r="J81" s="37">
        <f>INDEX('2019_Raw'!$AL$2:$AL$996,MATCH('2019_R'!$A81,'2019_Raw'!$S$2:$S$996,0))</f>
        <v>272</v>
      </c>
    </row>
    <row r="82" spans="1:10" x14ac:dyDescent="0.25">
      <c r="A82" t="str">
        <v>C.21XB.68</v>
      </c>
      <c r="B82" t="str">
        <f>INDEX('2019_Raw'!$T$2:$T$996,MATCH('2019_R'!$A82,'2019_Raw'!$S$2:$S$996,0))</f>
        <v>Heterospecifics-graellsiiXelegans-CachadasXLaxe</v>
      </c>
      <c r="C82" s="37">
        <f>IFERROR(CEILING(SUMIF('2019_Raw'!S$2:S$996,'2019_R'!A82,'2019_Raw'!V$2:V$996)/SUMIF('2019_Raw'!S$2:S$996,'2019_R'!A82,'2019_Raw'!U$2:U$996),1),"NA")</f>
        <v>0</v>
      </c>
      <c r="D82" s="37">
        <f>SUMIF('2019_Raw'!S$2:S$996,'2019_R'!A82,'2019_Raw'!U$2:U$996)</f>
        <v>1</v>
      </c>
      <c r="E82" s="37" t="str">
        <f>IFERROR(CEILING(SUMIF('2019_Raw'!S$2:S$996,'2019_R'!A82,'2019_Raw'!X$2:X$996)/SUMIF('2019_Raw'!S$2:S$996,'2019_R'!A82,'2019_Raw'!V$2:V$996),1),"NA")</f>
        <v>NA</v>
      </c>
      <c r="F82" s="37">
        <f>SUMIF('2019_Raw'!S$2:S$996,'2019_R'!A82,'2019_Raw'!V$2:V$996)</f>
        <v>0</v>
      </c>
      <c r="G82" s="37" t="str">
        <f>INDEX('2019_Raw'!$AB$2:$AB$996,MATCH('2019_R'!$A82,'2019_Raw'!$S$2:$S$996,0))</f>
        <v>NA</v>
      </c>
      <c r="H82" s="37" t="str">
        <f>INDEX('2019_Raw'!$AM$2:$AM$996,MATCH('2019_R'!$A82,'2019_Raw'!$S$2:$S$996,0))</f>
        <v>NA</v>
      </c>
      <c r="I82" s="74" t="str">
        <f>INDEX('2019_Raw'!$AN$2:$AN$996,MATCH('2019_R'!$A82,'2019_Raw'!$S$2:$S$996,0))</f>
        <v>NA</v>
      </c>
      <c r="J82" s="37" t="str">
        <f>INDEX('2019_Raw'!$AL$2:$AL$996,MATCH('2019_R'!$A82,'2019_Raw'!$S$2:$S$996,0))</f>
        <v>NA</v>
      </c>
    </row>
    <row r="83" spans="1:10" x14ac:dyDescent="0.25">
      <c r="A83" t="str">
        <v>C.23XB.68</v>
      </c>
      <c r="B83" t="str">
        <f>INDEX('2019_Raw'!$T$2:$T$996,MATCH('2019_R'!$A83,'2019_Raw'!$S$2:$S$996,0))</f>
        <v>Heterospecifics-graellsiiXelegans-CachadasXLaxe</v>
      </c>
      <c r="C83" s="37">
        <f>IFERROR(CEILING(SUMIF('2019_Raw'!S$2:S$996,'2019_R'!A83,'2019_Raw'!V$2:V$996)/SUMIF('2019_Raw'!S$2:S$996,'2019_R'!A83,'2019_Raw'!U$2:U$996),1),"NA")</f>
        <v>0</v>
      </c>
      <c r="D83" s="37">
        <f>SUMIF('2019_Raw'!S$2:S$996,'2019_R'!A83,'2019_Raw'!U$2:U$996)</f>
        <v>1</v>
      </c>
      <c r="E83" s="37" t="str">
        <f>IFERROR(CEILING(SUMIF('2019_Raw'!S$2:S$996,'2019_R'!A83,'2019_Raw'!X$2:X$996)/SUMIF('2019_Raw'!S$2:S$996,'2019_R'!A83,'2019_Raw'!V$2:V$996),1),"NA")</f>
        <v>NA</v>
      </c>
      <c r="F83" s="37">
        <f>SUMIF('2019_Raw'!S$2:S$996,'2019_R'!A83,'2019_Raw'!V$2:V$996)</f>
        <v>0</v>
      </c>
      <c r="G83" s="37" t="str">
        <f>INDEX('2019_Raw'!$AB$2:$AB$996,MATCH('2019_R'!$A83,'2019_Raw'!$S$2:$S$996,0))</f>
        <v>NA</v>
      </c>
      <c r="H83" s="37" t="str">
        <f>INDEX('2019_Raw'!$AM$2:$AM$996,MATCH('2019_R'!$A83,'2019_Raw'!$S$2:$S$996,0))</f>
        <v>NA</v>
      </c>
      <c r="I83" s="74" t="str">
        <f>INDEX('2019_Raw'!$AN$2:$AN$996,MATCH('2019_R'!$A83,'2019_Raw'!$S$2:$S$996,0))</f>
        <v>NA</v>
      </c>
      <c r="J83" s="37" t="str">
        <f>INDEX('2019_Raw'!$AL$2:$AL$996,MATCH('2019_R'!$A83,'2019_Raw'!$S$2:$S$996,0))</f>
        <v>NA</v>
      </c>
    </row>
    <row r="84" spans="1:10" x14ac:dyDescent="0.25">
      <c r="A84" t="str">
        <v>C.25XB.68</v>
      </c>
      <c r="B84" t="str">
        <f>INDEX('2019_Raw'!$T$2:$T$996,MATCH('2019_R'!$A84,'2019_Raw'!$S$2:$S$996,0))</f>
        <v>Heterospecifics-graellsiiXelegans-CachadasXLaxe</v>
      </c>
      <c r="C84" s="37">
        <f>IFERROR(CEILING(SUMIF('2019_Raw'!S$2:S$996,'2019_R'!A84,'2019_Raw'!V$2:V$996)/SUMIF('2019_Raw'!S$2:S$996,'2019_R'!A84,'2019_Raw'!U$2:U$996),1),"NA")</f>
        <v>0</v>
      </c>
      <c r="D84" s="37">
        <f>SUMIF('2019_Raw'!S$2:S$996,'2019_R'!A84,'2019_Raw'!U$2:U$996)</f>
        <v>2</v>
      </c>
      <c r="E84" s="37" t="str">
        <f>IFERROR(CEILING(SUMIF('2019_Raw'!S$2:S$996,'2019_R'!A84,'2019_Raw'!X$2:X$996)/SUMIF('2019_Raw'!S$2:S$996,'2019_R'!A84,'2019_Raw'!V$2:V$996),1),"NA")</f>
        <v>NA</v>
      </c>
      <c r="F84" s="37">
        <f>SUMIF('2019_Raw'!S$2:S$996,'2019_R'!A84,'2019_Raw'!V$2:V$996)</f>
        <v>0</v>
      </c>
      <c r="G84" s="37" t="str">
        <f>INDEX('2019_Raw'!$AB$2:$AB$996,MATCH('2019_R'!$A84,'2019_Raw'!$S$2:$S$996,0))</f>
        <v>NA</v>
      </c>
      <c r="H84" s="37" t="str">
        <f>INDEX('2019_Raw'!$AM$2:$AM$996,MATCH('2019_R'!$A84,'2019_Raw'!$S$2:$S$996,0))</f>
        <v>NA</v>
      </c>
      <c r="I84" s="74" t="str">
        <f>INDEX('2019_Raw'!$AN$2:$AN$996,MATCH('2019_R'!$A84,'2019_Raw'!$S$2:$S$996,0))</f>
        <v>NA</v>
      </c>
      <c r="J84" s="37" t="str">
        <f>INDEX('2019_Raw'!$AL$2:$AL$996,MATCH('2019_R'!$A84,'2019_Raw'!$S$2:$S$996,0))</f>
        <v>NA</v>
      </c>
    </row>
    <row r="85" spans="1:10" x14ac:dyDescent="0.25">
      <c r="A85" t="str">
        <v>C.26XB.68</v>
      </c>
      <c r="B85" t="str">
        <f>INDEX('2019_Raw'!$T$2:$T$996,MATCH('2019_R'!$A85,'2019_Raw'!$S$2:$S$996,0))</f>
        <v>Heterospecifics-graellsiiXelegans-CachadasXLaxe</v>
      </c>
      <c r="C85" s="37">
        <f>IFERROR(CEILING(SUMIF('2019_Raw'!S$2:S$996,'2019_R'!A85,'2019_Raw'!V$2:V$996)/SUMIF('2019_Raw'!S$2:S$996,'2019_R'!A85,'2019_Raw'!U$2:U$996),1),"NA")</f>
        <v>0</v>
      </c>
      <c r="D85" s="37">
        <f>SUMIF('2019_Raw'!S$2:S$996,'2019_R'!A85,'2019_Raw'!U$2:U$996)</f>
        <v>1</v>
      </c>
      <c r="E85" s="37" t="str">
        <f>IFERROR(CEILING(SUMIF('2019_Raw'!S$2:S$996,'2019_R'!A85,'2019_Raw'!X$2:X$996)/SUMIF('2019_Raw'!S$2:S$996,'2019_R'!A85,'2019_Raw'!V$2:V$996),1),"NA")</f>
        <v>NA</v>
      </c>
      <c r="F85" s="37">
        <f>SUMIF('2019_Raw'!S$2:S$996,'2019_R'!A85,'2019_Raw'!V$2:V$996)</f>
        <v>0</v>
      </c>
      <c r="G85" s="37" t="str">
        <f>INDEX('2019_Raw'!$AB$2:$AB$996,MATCH('2019_R'!$A85,'2019_Raw'!$S$2:$S$996,0))</f>
        <v>NA</v>
      </c>
      <c r="H85" s="37" t="str">
        <f>INDEX('2019_Raw'!$AM$2:$AM$996,MATCH('2019_R'!$A85,'2019_Raw'!$S$2:$S$996,0))</f>
        <v>NA</v>
      </c>
      <c r="I85" s="74" t="str">
        <f>INDEX('2019_Raw'!$AN$2:$AN$996,MATCH('2019_R'!$A85,'2019_Raw'!$S$2:$S$996,0))</f>
        <v>NA</v>
      </c>
      <c r="J85" s="37" t="str">
        <f>INDEX('2019_Raw'!$AL$2:$AL$996,MATCH('2019_R'!$A85,'2019_Raw'!$S$2:$S$996,0))</f>
        <v>NA</v>
      </c>
    </row>
    <row r="86" spans="1:10" x14ac:dyDescent="0.25">
      <c r="A86" t="str">
        <v>C.3XB.69</v>
      </c>
      <c r="B86" t="str">
        <f>INDEX('2019_Raw'!$T$2:$T$996,MATCH('2019_R'!$A86,'2019_Raw'!$S$2:$S$996,0))</f>
        <v>Heterospecifics-graellsiiXelegans-CachadasXLaxe</v>
      </c>
      <c r="C86" s="37">
        <f>IFERROR(CEILING(SUMIF('2019_Raw'!S$2:S$996,'2019_R'!A86,'2019_Raw'!V$2:V$996)/SUMIF('2019_Raw'!S$2:S$996,'2019_R'!A86,'2019_Raw'!U$2:U$996),1),"NA")</f>
        <v>0</v>
      </c>
      <c r="D86" s="37">
        <f>SUMIF('2019_Raw'!S$2:S$996,'2019_R'!A86,'2019_Raw'!U$2:U$996)</f>
        <v>3</v>
      </c>
      <c r="E86" s="37" t="str">
        <f>IFERROR(CEILING(SUMIF('2019_Raw'!S$2:S$996,'2019_R'!A86,'2019_Raw'!X$2:X$996)/SUMIF('2019_Raw'!S$2:S$996,'2019_R'!A86,'2019_Raw'!V$2:V$996),1),"NA")</f>
        <v>NA</v>
      </c>
      <c r="F86" s="37">
        <f>SUMIF('2019_Raw'!S$2:S$996,'2019_R'!A86,'2019_Raw'!V$2:V$996)</f>
        <v>0</v>
      </c>
      <c r="G86" s="37" t="str">
        <f>INDEX('2019_Raw'!$AB$2:$AB$996,MATCH('2019_R'!$A86,'2019_Raw'!$S$2:$S$996,0))</f>
        <v>NA</v>
      </c>
      <c r="H86" s="37" t="str">
        <f>INDEX('2019_Raw'!$AM$2:$AM$996,MATCH('2019_R'!$A86,'2019_Raw'!$S$2:$S$996,0))</f>
        <v>NA</v>
      </c>
      <c r="I86" s="74" t="str">
        <f>INDEX('2019_Raw'!$AN$2:$AN$996,MATCH('2019_R'!$A86,'2019_Raw'!$S$2:$S$996,0))</f>
        <v>NA</v>
      </c>
      <c r="J86" s="37" t="str">
        <f>INDEX('2019_Raw'!$AL$2:$AL$996,MATCH('2019_R'!$A86,'2019_Raw'!$S$2:$S$996,0))</f>
        <v>NA</v>
      </c>
    </row>
    <row r="87" spans="1:10" x14ac:dyDescent="0.25">
      <c r="A87" t="str">
        <v>C.2XB.70</v>
      </c>
      <c r="B87" t="str">
        <f>INDEX('2019_Raw'!$T$2:$T$996,MATCH('2019_R'!$A87,'2019_Raw'!$S$2:$S$996,0))</f>
        <v>Heterospecifics-graellsiiXelegans-CachadasXLaxe</v>
      </c>
      <c r="C87" s="37">
        <f>IFERROR(CEILING(SUMIF('2019_Raw'!S$2:S$996,'2019_R'!A87,'2019_Raw'!V$2:V$996)/SUMIF('2019_Raw'!S$2:S$996,'2019_R'!A87,'2019_Raw'!U$2:U$996),1),"NA")</f>
        <v>0</v>
      </c>
      <c r="D87" s="37">
        <f>SUMIF('2019_Raw'!S$2:S$996,'2019_R'!A87,'2019_Raw'!U$2:U$996)</f>
        <v>1</v>
      </c>
      <c r="E87" s="37" t="str">
        <f>IFERROR(CEILING(SUMIF('2019_Raw'!S$2:S$996,'2019_R'!A87,'2019_Raw'!X$2:X$996)/SUMIF('2019_Raw'!S$2:S$996,'2019_R'!A87,'2019_Raw'!V$2:V$996),1),"NA")</f>
        <v>NA</v>
      </c>
      <c r="F87" s="37">
        <f>SUMIF('2019_Raw'!S$2:S$996,'2019_R'!A87,'2019_Raw'!V$2:V$996)</f>
        <v>0</v>
      </c>
      <c r="G87" s="37" t="str">
        <f>INDEX('2019_Raw'!$AB$2:$AB$996,MATCH('2019_R'!$A87,'2019_Raw'!$S$2:$S$996,0))</f>
        <v>NA</v>
      </c>
      <c r="H87" s="37" t="str">
        <f>INDEX('2019_Raw'!$AM$2:$AM$996,MATCH('2019_R'!$A87,'2019_Raw'!$S$2:$S$996,0))</f>
        <v>NA</v>
      </c>
      <c r="I87" s="74" t="str">
        <f>INDEX('2019_Raw'!$AN$2:$AN$996,MATCH('2019_R'!$A87,'2019_Raw'!$S$2:$S$996,0))</f>
        <v>NA</v>
      </c>
      <c r="J87" s="37" t="str">
        <f>INDEX('2019_Raw'!$AL$2:$AL$996,MATCH('2019_R'!$A87,'2019_Raw'!$S$2:$S$996,0))</f>
        <v>NA</v>
      </c>
    </row>
    <row r="88" spans="1:10" x14ac:dyDescent="0.25">
      <c r="A88" t="str">
        <v>C.33XB.71</v>
      </c>
      <c r="B88" t="str">
        <f>INDEX('2019_Raw'!$T$2:$T$996,MATCH('2019_R'!$A88,'2019_Raw'!$S$2:$S$996,0))</f>
        <v>Heterospecifics-graellsiiXelegans-CachadasXLaxe</v>
      </c>
      <c r="C88" s="37">
        <f>IFERROR(CEILING(SUMIF('2019_Raw'!S$2:S$996,'2019_R'!A88,'2019_Raw'!V$2:V$996)/SUMIF('2019_Raw'!S$2:S$996,'2019_R'!A88,'2019_Raw'!U$2:U$996),1),"NA")</f>
        <v>0</v>
      </c>
      <c r="D88" s="37">
        <f>SUMIF('2019_Raw'!S$2:S$996,'2019_R'!A88,'2019_Raw'!U$2:U$996)</f>
        <v>1</v>
      </c>
      <c r="E88" s="37" t="str">
        <f>IFERROR(CEILING(SUMIF('2019_Raw'!S$2:S$996,'2019_R'!A88,'2019_Raw'!X$2:X$996)/SUMIF('2019_Raw'!S$2:S$996,'2019_R'!A88,'2019_Raw'!V$2:V$996),1),"NA")</f>
        <v>NA</v>
      </c>
      <c r="F88" s="37">
        <f>SUMIF('2019_Raw'!S$2:S$996,'2019_R'!A88,'2019_Raw'!V$2:V$996)</f>
        <v>0</v>
      </c>
      <c r="G88" s="37" t="str">
        <f>INDEX('2019_Raw'!$AB$2:$AB$996,MATCH('2019_R'!$A88,'2019_Raw'!$S$2:$S$996,0))</f>
        <v>NA</v>
      </c>
      <c r="H88" s="37" t="str">
        <f>INDEX('2019_Raw'!$AM$2:$AM$996,MATCH('2019_R'!$A88,'2019_Raw'!$S$2:$S$996,0))</f>
        <v>NA</v>
      </c>
      <c r="I88" s="74" t="str">
        <f>INDEX('2019_Raw'!$AN$2:$AN$996,MATCH('2019_R'!$A88,'2019_Raw'!$S$2:$S$996,0))</f>
        <v>NA</v>
      </c>
      <c r="J88" s="37" t="str">
        <f>INDEX('2019_Raw'!$AL$2:$AL$996,MATCH('2019_R'!$A88,'2019_Raw'!$S$2:$S$996,0))</f>
        <v>NA</v>
      </c>
    </row>
    <row r="89" spans="1:10" x14ac:dyDescent="0.25">
      <c r="A89" t="str">
        <v>B.77XB.72</v>
      </c>
      <c r="B89" t="str">
        <f>INDEX('2019_Raw'!$T$2:$T$996,MATCH('2019_R'!$A89,'2019_Raw'!$S$2:$S$996,0))</f>
        <v>Conspecifics-elegansXelegans-LaxeXLaxe</v>
      </c>
      <c r="C89" s="37">
        <f>IFERROR(CEILING(SUMIF('2019_Raw'!S$2:S$996,'2019_R'!A89,'2019_Raw'!V$2:V$996)/SUMIF('2019_Raw'!S$2:S$996,'2019_R'!A89,'2019_Raw'!U$2:U$996),1),"NA")</f>
        <v>1</v>
      </c>
      <c r="D89" s="37">
        <f>SUMIF('2019_Raw'!S$2:S$996,'2019_R'!A89,'2019_Raw'!U$2:U$996)</f>
        <v>1</v>
      </c>
      <c r="E89" s="37">
        <f>IFERROR(CEILING(SUMIF('2019_Raw'!S$2:S$996,'2019_R'!A89,'2019_Raw'!X$2:X$996)/SUMIF('2019_Raw'!S$2:S$996,'2019_R'!A89,'2019_Raw'!V$2:V$996),1),"NA")</f>
        <v>1</v>
      </c>
      <c r="F89" s="37">
        <f>SUMIF('2019_Raw'!S$2:S$996,'2019_R'!A89,'2019_Raw'!V$2:V$996)</f>
        <v>1</v>
      </c>
      <c r="G89" s="37">
        <f>INDEX('2019_Raw'!$AB$2:$AB$996,MATCH('2019_R'!$A89,'2019_Raw'!$S$2:$S$996,0))</f>
        <v>2</v>
      </c>
      <c r="H89" s="37">
        <f>INDEX('2019_Raw'!$AM$2:$AM$996,MATCH('2019_R'!$A89,'2019_Raw'!$S$2:$S$996,0))</f>
        <v>111.5</v>
      </c>
      <c r="I89" s="74">
        <f>INDEX('2019_Raw'!$AN$2:$AN$996,MATCH('2019_R'!$A89,'2019_Raw'!$S$2:$S$996,0))</f>
        <v>0.96860986547085204</v>
      </c>
      <c r="J89" s="37">
        <f>INDEX('2019_Raw'!$AL$2:$AL$996,MATCH('2019_R'!$A89,'2019_Raw'!$S$2:$S$996,0))</f>
        <v>223</v>
      </c>
    </row>
    <row r="90" spans="1:10" x14ac:dyDescent="0.25">
      <c r="A90" t="str">
        <v>C.28XB.72</v>
      </c>
      <c r="B90" t="str">
        <f>INDEX('2019_Raw'!$T$2:$T$996,MATCH('2019_R'!$A90,'2019_Raw'!$S$2:$S$996,0))</f>
        <v>Heterospecifics-graellsiiXelegans-CachadasXLaxe</v>
      </c>
      <c r="C90" s="37">
        <f>IFERROR(CEILING(SUMIF('2019_Raw'!S$2:S$996,'2019_R'!A90,'2019_Raw'!V$2:V$996)/SUMIF('2019_Raw'!S$2:S$996,'2019_R'!A90,'2019_Raw'!U$2:U$996),1),"NA")</f>
        <v>0</v>
      </c>
      <c r="D90" s="37">
        <f>SUMIF('2019_Raw'!S$2:S$996,'2019_R'!A90,'2019_Raw'!U$2:U$996)</f>
        <v>1</v>
      </c>
      <c r="E90" s="37" t="str">
        <f>IFERROR(CEILING(SUMIF('2019_Raw'!S$2:S$996,'2019_R'!A90,'2019_Raw'!X$2:X$996)/SUMIF('2019_Raw'!S$2:S$996,'2019_R'!A90,'2019_Raw'!V$2:V$996),1),"NA")</f>
        <v>NA</v>
      </c>
      <c r="F90" s="37">
        <f>SUMIF('2019_Raw'!S$2:S$996,'2019_R'!A90,'2019_Raw'!V$2:V$996)</f>
        <v>0</v>
      </c>
      <c r="G90" s="37" t="str">
        <f>INDEX('2019_Raw'!$AB$2:$AB$996,MATCH('2019_R'!$A90,'2019_Raw'!$S$2:$S$996,0))</f>
        <v>NA</v>
      </c>
      <c r="H90" s="37" t="str">
        <f>INDEX('2019_Raw'!$AM$2:$AM$996,MATCH('2019_R'!$A90,'2019_Raw'!$S$2:$S$996,0))</f>
        <v>NA</v>
      </c>
      <c r="I90" s="74" t="str">
        <f>INDEX('2019_Raw'!$AN$2:$AN$996,MATCH('2019_R'!$A90,'2019_Raw'!$S$2:$S$996,0))</f>
        <v>NA</v>
      </c>
      <c r="J90" s="37" t="str">
        <f>INDEX('2019_Raw'!$AL$2:$AL$996,MATCH('2019_R'!$A90,'2019_Raw'!$S$2:$S$996,0))</f>
        <v>NA</v>
      </c>
    </row>
    <row r="91" spans="1:10" x14ac:dyDescent="0.25">
      <c r="A91" t="str">
        <v>C.31XB.73</v>
      </c>
      <c r="B91" t="str">
        <f>INDEX('2019_Raw'!$T$2:$T$996,MATCH('2019_R'!$A91,'2019_Raw'!$S$2:$S$996,0))</f>
        <v>Heterospecifics-graellsiiXelegans-CachadasXLaxe</v>
      </c>
      <c r="C91" s="37">
        <f>IFERROR(CEILING(SUMIF('2019_Raw'!S$2:S$996,'2019_R'!A91,'2019_Raw'!V$2:V$996)/SUMIF('2019_Raw'!S$2:S$996,'2019_R'!A91,'2019_Raw'!U$2:U$996),1),"NA")</f>
        <v>0</v>
      </c>
      <c r="D91" s="37">
        <f>SUMIF('2019_Raw'!S$2:S$996,'2019_R'!A91,'2019_Raw'!U$2:U$996)</f>
        <v>1</v>
      </c>
      <c r="E91" s="37" t="str">
        <f>IFERROR(CEILING(SUMIF('2019_Raw'!S$2:S$996,'2019_R'!A91,'2019_Raw'!X$2:X$996)/SUMIF('2019_Raw'!S$2:S$996,'2019_R'!A91,'2019_Raw'!V$2:V$996),1),"NA")</f>
        <v>NA</v>
      </c>
      <c r="F91" s="37">
        <f>SUMIF('2019_Raw'!S$2:S$996,'2019_R'!A91,'2019_Raw'!V$2:V$996)</f>
        <v>0</v>
      </c>
      <c r="G91" s="37" t="str">
        <f>INDEX('2019_Raw'!$AB$2:$AB$996,MATCH('2019_R'!$A91,'2019_Raw'!$S$2:$S$996,0))</f>
        <v>NA</v>
      </c>
      <c r="H91" s="37" t="str">
        <f>INDEX('2019_Raw'!$AM$2:$AM$996,MATCH('2019_R'!$A91,'2019_Raw'!$S$2:$S$996,0))</f>
        <v>NA</v>
      </c>
      <c r="I91" s="74" t="str">
        <f>INDEX('2019_Raw'!$AN$2:$AN$996,MATCH('2019_R'!$A91,'2019_Raw'!$S$2:$S$996,0))</f>
        <v>NA</v>
      </c>
      <c r="J91" s="37" t="str">
        <f>INDEX('2019_Raw'!$AL$2:$AL$996,MATCH('2019_R'!$A91,'2019_Raw'!$S$2:$S$996,0))</f>
        <v>NA</v>
      </c>
    </row>
    <row r="92" spans="1:10" x14ac:dyDescent="0.25">
      <c r="A92" t="str">
        <v>B.45XC.10</v>
      </c>
      <c r="B92" t="str">
        <f>INDEX('2019_Raw'!$T$2:$T$996,MATCH('2019_R'!$A92,'2019_Raw'!$S$2:$S$996,0))</f>
        <v>Heterospecifics-elegansXgraellsii-LaxeXCachadas</v>
      </c>
      <c r="C92" s="37">
        <f>IFERROR(CEILING(SUMIF('2019_Raw'!S$2:S$996,'2019_R'!A92,'2019_Raw'!V$2:V$996)/SUMIF('2019_Raw'!S$2:S$996,'2019_R'!A92,'2019_Raw'!U$2:U$996),1),"NA")</f>
        <v>0</v>
      </c>
      <c r="D92" s="37">
        <f>SUMIF('2019_Raw'!S$2:S$996,'2019_R'!A92,'2019_Raw'!U$2:U$996)</f>
        <v>1</v>
      </c>
      <c r="E92" s="37" t="str">
        <f>IFERROR(CEILING(SUMIF('2019_Raw'!S$2:S$996,'2019_R'!A92,'2019_Raw'!X$2:X$996)/SUMIF('2019_Raw'!S$2:S$996,'2019_R'!A92,'2019_Raw'!V$2:V$996),1),"NA")</f>
        <v>NA</v>
      </c>
      <c r="F92" s="37">
        <f>SUMIF('2019_Raw'!S$2:S$996,'2019_R'!A92,'2019_Raw'!V$2:V$996)</f>
        <v>0</v>
      </c>
      <c r="G92" s="37" t="str">
        <f>INDEX('2019_Raw'!$AB$2:$AB$996,MATCH('2019_R'!$A92,'2019_Raw'!$S$2:$S$996,0))</f>
        <v>NA</v>
      </c>
      <c r="H92" s="37" t="str">
        <f>INDEX('2019_Raw'!$AM$2:$AM$996,MATCH('2019_R'!$A92,'2019_Raw'!$S$2:$S$996,0))</f>
        <v>NA</v>
      </c>
      <c r="I92" s="74" t="str">
        <f>INDEX('2019_Raw'!$AN$2:$AN$996,MATCH('2019_R'!$A92,'2019_Raw'!$S$2:$S$996,0))</f>
        <v>NA</v>
      </c>
      <c r="J92" s="37" t="str">
        <f>INDEX('2019_Raw'!$AL$2:$AL$996,MATCH('2019_R'!$A92,'2019_Raw'!$S$2:$S$996,0))</f>
        <v>NA</v>
      </c>
    </row>
    <row r="93" spans="1:10" x14ac:dyDescent="0.25">
      <c r="A93" t="str">
        <v>B.47XC.10</v>
      </c>
      <c r="B93" t="str">
        <f>INDEX('2019_Raw'!$T$2:$T$996,MATCH('2019_R'!$A93,'2019_Raw'!$S$2:$S$996,0))</f>
        <v>Heterospecifics-elegansXgraellsii-LaxeXCachadas</v>
      </c>
      <c r="C93" s="37">
        <f>IFERROR(CEILING(SUMIF('2019_Raw'!S$2:S$996,'2019_R'!A93,'2019_Raw'!V$2:V$996)/SUMIF('2019_Raw'!S$2:S$996,'2019_R'!A93,'2019_Raw'!U$2:U$996),1),"NA")</f>
        <v>1</v>
      </c>
      <c r="D93" s="37">
        <f>SUMIF('2019_Raw'!S$2:S$996,'2019_R'!A93,'2019_Raw'!U$2:U$996)</f>
        <v>3</v>
      </c>
      <c r="E93" s="37">
        <f>IFERROR(CEILING(SUMIF('2019_Raw'!S$2:S$996,'2019_R'!A93,'2019_Raw'!X$2:X$996)/SUMIF('2019_Raw'!S$2:S$996,'2019_R'!A93,'2019_Raw'!V$2:V$996),1),"NA")</f>
        <v>0</v>
      </c>
      <c r="F93" s="37">
        <f>SUMIF('2019_Raw'!S$2:S$996,'2019_R'!A93,'2019_Raw'!V$2:V$996)</f>
        <v>1</v>
      </c>
      <c r="G93" s="37" t="str">
        <f>INDEX('2019_Raw'!$AB$2:$AB$996,MATCH('2019_R'!$A93,'2019_Raw'!$S$2:$S$996,0))</f>
        <v>NA</v>
      </c>
      <c r="H93" s="37" t="str">
        <f>INDEX('2019_Raw'!$AM$2:$AM$996,MATCH('2019_R'!$A93,'2019_Raw'!$S$2:$S$996,0))</f>
        <v>NA</v>
      </c>
      <c r="I93" s="74" t="str">
        <f>INDEX('2019_Raw'!$AN$2:$AN$996,MATCH('2019_R'!$A93,'2019_Raw'!$S$2:$S$996,0))</f>
        <v>NA</v>
      </c>
      <c r="J93" s="37" t="str">
        <f>INDEX('2019_Raw'!$AL$2:$AL$996,MATCH('2019_R'!$A93,'2019_Raw'!$S$2:$S$996,0))</f>
        <v>NA</v>
      </c>
    </row>
    <row r="94" spans="1:10" x14ac:dyDescent="0.25">
      <c r="A94" t="str">
        <v>B.75XC.10</v>
      </c>
      <c r="B94" t="str">
        <f>INDEX('2019_Raw'!$T$2:$T$996,MATCH('2019_R'!$A94,'2019_Raw'!$S$2:$S$996,0))</f>
        <v>Heterospecifics-elegansXgraellsii-LaxeXCachadas</v>
      </c>
      <c r="C94" s="37">
        <f>IFERROR(CEILING(SUMIF('2019_Raw'!S$2:S$996,'2019_R'!A94,'2019_Raw'!V$2:V$996)/SUMIF('2019_Raw'!S$2:S$996,'2019_R'!A94,'2019_Raw'!U$2:U$996),1),"NA")</f>
        <v>1</v>
      </c>
      <c r="D94" s="37">
        <f>SUMIF('2019_Raw'!S$2:S$996,'2019_R'!A94,'2019_Raw'!U$2:U$996)</f>
        <v>1</v>
      </c>
      <c r="E94" s="37">
        <f>IFERROR(CEILING(SUMIF('2019_Raw'!S$2:S$996,'2019_R'!A94,'2019_Raw'!X$2:X$996)/SUMIF('2019_Raw'!S$2:S$996,'2019_R'!A94,'2019_Raw'!V$2:V$996),1),"NA")</f>
        <v>1</v>
      </c>
      <c r="F94" s="37">
        <f>SUMIF('2019_Raw'!S$2:S$996,'2019_R'!A94,'2019_Raw'!V$2:V$996)</f>
        <v>1</v>
      </c>
      <c r="G94" s="37">
        <f>INDEX('2019_Raw'!$AB$2:$AB$996,MATCH('2019_R'!$A94,'2019_Raw'!$S$2:$S$996,0))</f>
        <v>3</v>
      </c>
      <c r="H94" s="37">
        <f>INDEX('2019_Raw'!$AM$2:$AM$996,MATCH('2019_R'!$A94,'2019_Raw'!$S$2:$S$996,0))</f>
        <v>137</v>
      </c>
      <c r="I94" s="74">
        <f>INDEX('2019_Raw'!$AN$2:$AN$996,MATCH('2019_R'!$A94,'2019_Raw'!$S$2:$S$996,0))</f>
        <v>0.88077858880778592</v>
      </c>
      <c r="J94" s="37">
        <f>INDEX('2019_Raw'!$AL$2:$AL$996,MATCH('2019_R'!$A94,'2019_Raw'!$S$2:$S$996,0))</f>
        <v>411</v>
      </c>
    </row>
    <row r="95" spans="1:10" x14ac:dyDescent="0.25">
      <c r="A95" t="str">
        <v>B.52XC.12</v>
      </c>
      <c r="B95" t="str">
        <f>INDEX('2019_Raw'!$T$2:$T$996,MATCH('2019_R'!$A95,'2019_Raw'!$S$2:$S$996,0))</f>
        <v>Heterospecifics-elegansXgraellsii-LaxeXCachadas</v>
      </c>
      <c r="C95" s="37">
        <f>IFERROR(CEILING(SUMIF('2019_Raw'!S$2:S$996,'2019_R'!A95,'2019_Raw'!V$2:V$996)/SUMIF('2019_Raw'!S$2:S$996,'2019_R'!A95,'2019_Raw'!U$2:U$996),1),"NA")</f>
        <v>1</v>
      </c>
      <c r="D95" s="37">
        <f>SUMIF('2019_Raw'!S$2:S$996,'2019_R'!A95,'2019_Raw'!U$2:U$996)</f>
        <v>1</v>
      </c>
      <c r="E95" s="37">
        <f>IFERROR(CEILING(SUMIF('2019_Raw'!S$2:S$996,'2019_R'!A95,'2019_Raw'!X$2:X$996)/SUMIF('2019_Raw'!S$2:S$996,'2019_R'!A95,'2019_Raw'!V$2:V$996),1),"NA")</f>
        <v>1</v>
      </c>
      <c r="F95" s="37">
        <f>SUMIF('2019_Raw'!S$2:S$996,'2019_R'!A95,'2019_Raw'!V$2:V$996)</f>
        <v>1</v>
      </c>
      <c r="G95" s="37" t="str">
        <f>INDEX('2019_Raw'!$AB$2:$AB$996,MATCH('2019_R'!$A95,'2019_Raw'!$S$2:$S$996,0))</f>
        <v>NA</v>
      </c>
      <c r="H95" s="37" t="str">
        <f>INDEX('2019_Raw'!$AM$2:$AM$996,MATCH('2019_R'!$A95,'2019_Raw'!$S$2:$S$996,0))</f>
        <v>NA</v>
      </c>
      <c r="I95" s="74" t="str">
        <f>INDEX('2019_Raw'!$AN$2:$AN$996,MATCH('2019_R'!$A95,'2019_Raw'!$S$2:$S$996,0))</f>
        <v>NA</v>
      </c>
      <c r="J95" s="37" t="str">
        <f>INDEX('2019_Raw'!$AL$2:$AL$996,MATCH('2019_R'!$A95,'2019_Raw'!$S$2:$S$996,0))</f>
        <v>NA</v>
      </c>
    </row>
    <row r="96" spans="1:10" x14ac:dyDescent="0.25">
      <c r="A96" t="str">
        <v>B.49XC.17</v>
      </c>
      <c r="B96" t="str">
        <f>INDEX('2019_Raw'!$T$2:$T$996,MATCH('2019_R'!$A96,'2019_Raw'!$S$2:$S$996,0))</f>
        <v>Heterospecifics-elegansXgraellsii-LaxeXCachadas</v>
      </c>
      <c r="C96" s="37">
        <f>IFERROR(CEILING(SUMIF('2019_Raw'!S$2:S$996,'2019_R'!A96,'2019_Raw'!V$2:V$996)/SUMIF('2019_Raw'!S$2:S$996,'2019_R'!A96,'2019_Raw'!U$2:U$996),1),"NA")</f>
        <v>1</v>
      </c>
      <c r="D96" s="37">
        <f>SUMIF('2019_Raw'!S$2:S$996,'2019_R'!A96,'2019_Raw'!U$2:U$996)</f>
        <v>1</v>
      </c>
      <c r="E96" s="37">
        <f>IFERROR(CEILING(SUMIF('2019_Raw'!S$2:S$996,'2019_R'!A96,'2019_Raw'!X$2:X$996)/SUMIF('2019_Raw'!S$2:S$996,'2019_R'!A96,'2019_Raw'!V$2:V$996),1),"NA")</f>
        <v>1</v>
      </c>
      <c r="F96" s="37">
        <f>SUMIF('2019_Raw'!S$2:S$996,'2019_R'!A96,'2019_Raw'!V$2:V$996)</f>
        <v>1</v>
      </c>
      <c r="G96" s="37">
        <f>INDEX('2019_Raw'!$AB$2:$AB$996,MATCH('2019_R'!$A96,'2019_Raw'!$S$2:$S$996,0))</f>
        <v>3</v>
      </c>
      <c r="H96" s="37">
        <f>INDEX('2019_Raw'!$AM$2:$AM$996,MATCH('2019_R'!$A96,'2019_Raw'!$S$2:$S$996,0))</f>
        <v>160.66666666666666</v>
      </c>
      <c r="I96" s="74">
        <f>INDEX('2019_Raw'!$AN$2:$AN$996,MATCH('2019_R'!$A96,'2019_Raw'!$S$2:$S$996,0))</f>
        <v>1</v>
      </c>
      <c r="J96" s="37">
        <f>INDEX('2019_Raw'!$AL$2:$AL$996,MATCH('2019_R'!$A96,'2019_Raw'!$S$2:$S$996,0))</f>
        <v>482</v>
      </c>
    </row>
    <row r="97" spans="1:10" x14ac:dyDescent="0.25">
      <c r="A97" t="str">
        <v>B.45XC.2</v>
      </c>
      <c r="B97" t="str">
        <f>INDEX('2019_Raw'!$T$2:$T$996,MATCH('2019_R'!$A97,'2019_Raw'!$S$2:$S$996,0))</f>
        <v>Heterospecifics-elegansXgraellsii-LaxeXCachadas</v>
      </c>
      <c r="C97" s="37">
        <f>IFERROR(CEILING(SUMIF('2019_Raw'!S$2:S$996,'2019_R'!A97,'2019_Raw'!V$2:V$996)/SUMIF('2019_Raw'!S$2:S$996,'2019_R'!A97,'2019_Raw'!U$2:U$996),1),"NA")</f>
        <v>1</v>
      </c>
      <c r="D97" s="37">
        <f>SUMIF('2019_Raw'!S$2:S$996,'2019_R'!A97,'2019_Raw'!U$2:U$996)</f>
        <v>2</v>
      </c>
      <c r="E97" s="37">
        <f>IFERROR(CEILING(SUMIF('2019_Raw'!S$2:S$996,'2019_R'!A97,'2019_Raw'!X$2:X$996)/SUMIF('2019_Raw'!S$2:S$996,'2019_R'!A97,'2019_Raw'!V$2:V$996),1),"NA")</f>
        <v>1</v>
      </c>
      <c r="F97" s="37">
        <f>SUMIF('2019_Raw'!S$2:S$996,'2019_R'!A97,'2019_Raw'!V$2:V$996)</f>
        <v>2</v>
      </c>
      <c r="G97" s="37">
        <f>INDEX('2019_Raw'!$AB$2:$AB$996,MATCH('2019_R'!$A97,'2019_Raw'!$S$2:$S$996,0))</f>
        <v>3</v>
      </c>
      <c r="H97" s="37">
        <f>INDEX('2019_Raw'!$AM$2:$AM$996,MATCH('2019_R'!$A97,'2019_Raw'!$S$2:$S$996,0))</f>
        <v>105.33333333333333</v>
      </c>
      <c r="I97" s="74">
        <f>INDEX('2019_Raw'!$AN$2:$AN$996,MATCH('2019_R'!$A97,'2019_Raw'!$S$2:$S$996,0))</f>
        <v>0.84493670886075944</v>
      </c>
      <c r="J97" s="37">
        <f>INDEX('2019_Raw'!$AL$2:$AL$996,MATCH('2019_R'!$A97,'2019_Raw'!$S$2:$S$996,0))</f>
        <v>316</v>
      </c>
    </row>
    <row r="98" spans="1:10" x14ac:dyDescent="0.25">
      <c r="A98" t="str">
        <v>B.78XC.4</v>
      </c>
      <c r="B98" t="str">
        <f>INDEX('2019_Raw'!$T$2:$T$996,MATCH('2019_R'!$A98,'2019_Raw'!$S$2:$S$996,0))</f>
        <v>Heterospecifics-elegansXgraellsii-LaxeXCachadas</v>
      </c>
      <c r="C98" s="37">
        <f>IFERROR(CEILING(SUMIF('2019_Raw'!S$2:S$996,'2019_R'!A98,'2019_Raw'!V$2:V$996)/SUMIF('2019_Raw'!S$2:S$996,'2019_R'!A98,'2019_Raw'!U$2:U$996),1),"NA")</f>
        <v>1</v>
      </c>
      <c r="D98" s="37">
        <f>SUMIF('2019_Raw'!S$2:S$996,'2019_R'!A98,'2019_Raw'!U$2:U$996)</f>
        <v>1</v>
      </c>
      <c r="E98" s="37">
        <f>IFERROR(CEILING(SUMIF('2019_Raw'!S$2:S$996,'2019_R'!A98,'2019_Raw'!X$2:X$996)/SUMIF('2019_Raw'!S$2:S$996,'2019_R'!A98,'2019_Raw'!V$2:V$996),1),"NA")</f>
        <v>1</v>
      </c>
      <c r="F98" s="37">
        <f>SUMIF('2019_Raw'!S$2:S$996,'2019_R'!A98,'2019_Raw'!V$2:V$996)</f>
        <v>1</v>
      </c>
      <c r="G98" s="37">
        <f>INDEX('2019_Raw'!$AB$2:$AB$996,MATCH('2019_R'!$A98,'2019_Raw'!$S$2:$S$996,0))</f>
        <v>3</v>
      </c>
      <c r="H98" s="37">
        <f>INDEX('2019_Raw'!$AM$2:$AM$996,MATCH('2019_R'!$A98,'2019_Raw'!$S$2:$S$996,0))</f>
        <v>172.66666666666666</v>
      </c>
      <c r="I98" s="74">
        <f>INDEX('2019_Raw'!$AN$2:$AN$996,MATCH('2019_R'!$A98,'2019_Raw'!$S$2:$S$996,0))</f>
        <v>0.85521235521235517</v>
      </c>
      <c r="J98" s="37">
        <f>INDEX('2019_Raw'!$AL$2:$AL$996,MATCH('2019_R'!$A98,'2019_Raw'!$S$2:$S$996,0))</f>
        <v>518</v>
      </c>
    </row>
    <row r="99" spans="1:10" x14ac:dyDescent="0.25">
      <c r="A99" t="str">
        <v>B.33XC.5</v>
      </c>
      <c r="B99" t="str">
        <f>INDEX('2019_Raw'!$T$2:$T$996,MATCH('2019_R'!$A99,'2019_Raw'!$S$2:$S$996,0))</f>
        <v>Heterospecifics-elegansXgraellsii-LaxeXCachadas</v>
      </c>
      <c r="C99" s="37">
        <f>IFERROR(CEILING(SUMIF('2019_Raw'!S$2:S$996,'2019_R'!A99,'2019_Raw'!V$2:V$996)/SUMIF('2019_Raw'!S$2:S$996,'2019_R'!A99,'2019_Raw'!U$2:U$996),1),"NA")</f>
        <v>1</v>
      </c>
      <c r="D99" s="37">
        <f>SUMIF('2019_Raw'!S$2:S$996,'2019_R'!A99,'2019_Raw'!U$2:U$996)</f>
        <v>1</v>
      </c>
      <c r="E99" s="37">
        <f>IFERROR(CEILING(SUMIF('2019_Raw'!S$2:S$996,'2019_R'!A99,'2019_Raw'!X$2:X$996)/SUMIF('2019_Raw'!S$2:S$996,'2019_R'!A99,'2019_Raw'!V$2:V$996),1),"NA")</f>
        <v>1</v>
      </c>
      <c r="F99" s="37">
        <f>SUMIF('2019_Raw'!S$2:S$996,'2019_R'!A99,'2019_Raw'!V$2:V$996)</f>
        <v>1</v>
      </c>
      <c r="G99" s="37">
        <f>INDEX('2019_Raw'!$AB$2:$AB$996,MATCH('2019_R'!$A99,'2019_Raw'!$S$2:$S$996,0))</f>
        <v>3</v>
      </c>
      <c r="H99" s="37">
        <f>INDEX('2019_Raw'!$AM$2:$AM$996,MATCH('2019_R'!$A99,'2019_Raw'!$S$2:$S$996,0))</f>
        <v>195.66666666666666</v>
      </c>
      <c r="I99" s="74">
        <f>INDEX('2019_Raw'!$AN$2:$AN$996,MATCH('2019_R'!$A99,'2019_Raw'!$S$2:$S$996,0))</f>
        <v>0.95741056218057918</v>
      </c>
      <c r="J99" s="37">
        <f>INDEX('2019_Raw'!$AL$2:$AL$996,MATCH('2019_R'!$A99,'2019_Raw'!$S$2:$S$996,0))</f>
        <v>587</v>
      </c>
    </row>
    <row r="100" spans="1:10" x14ac:dyDescent="0.25">
      <c r="A100" t="str">
        <v>B.52XC.8</v>
      </c>
      <c r="B100" t="str">
        <f>INDEX('2019_Raw'!$T$2:$T$996,MATCH('2019_R'!$A100,'2019_Raw'!$S$2:$S$996,0))</f>
        <v>Heterospecifics-elegansXgraellsii-LaxeXCachadas</v>
      </c>
      <c r="C100" s="37">
        <f>IFERROR(CEILING(SUMIF('2019_Raw'!S$2:S$996,'2019_R'!A100,'2019_Raw'!V$2:V$996)/SUMIF('2019_Raw'!S$2:S$996,'2019_R'!A100,'2019_Raw'!U$2:U$996),1),"NA")</f>
        <v>1</v>
      </c>
      <c r="D100" s="37">
        <f>SUMIF('2019_Raw'!S$2:S$996,'2019_R'!A100,'2019_Raw'!U$2:U$996)</f>
        <v>1</v>
      </c>
      <c r="E100" s="37">
        <f>IFERROR(CEILING(SUMIF('2019_Raw'!S$2:S$996,'2019_R'!A100,'2019_Raw'!X$2:X$996)/SUMIF('2019_Raw'!S$2:S$996,'2019_R'!A100,'2019_Raw'!V$2:V$996),1),"NA")</f>
        <v>1</v>
      </c>
      <c r="F100" s="37">
        <f>SUMIF('2019_Raw'!S$2:S$996,'2019_R'!A100,'2019_Raw'!V$2:V$996)</f>
        <v>1</v>
      </c>
      <c r="G100" s="37">
        <f>INDEX('2019_Raw'!$AB$2:$AB$996,MATCH('2019_R'!$A100,'2019_Raw'!$S$2:$S$996,0))</f>
        <v>1</v>
      </c>
      <c r="H100" s="37">
        <f>INDEX('2019_Raw'!$AM$2:$AM$996,MATCH('2019_R'!$A100,'2019_Raw'!$S$2:$S$996,0))</f>
        <v>3.3333333333333335</v>
      </c>
      <c r="I100" s="74">
        <f>INDEX('2019_Raw'!$AN$2:$AN$996,MATCH('2019_R'!$A100,'2019_Raw'!$S$2:$S$996,0))</f>
        <v>0.1</v>
      </c>
      <c r="J100" s="37">
        <f>INDEX('2019_Raw'!$AL$2:$AL$996,MATCH('2019_R'!$A100,'2019_Raw'!$S$2:$S$996,0))</f>
        <v>10</v>
      </c>
    </row>
    <row r="101" spans="1:10" x14ac:dyDescent="0.25">
      <c r="A101" t="str">
        <v>B.33XC.9</v>
      </c>
      <c r="B101" t="str">
        <f>INDEX('2019_Raw'!$T$2:$T$996,MATCH('2019_R'!$A101,'2019_Raw'!$S$2:$S$996,0))</f>
        <v>Heterospecifics-elegansXgraellsii-LaxeXCachadas</v>
      </c>
      <c r="C101" s="37">
        <f>IFERROR(CEILING(SUMIF('2019_Raw'!S$2:S$996,'2019_R'!A101,'2019_Raw'!V$2:V$996)/SUMIF('2019_Raw'!S$2:S$996,'2019_R'!A101,'2019_Raw'!U$2:U$996),1),"NA")</f>
        <v>1</v>
      </c>
      <c r="D101" s="37">
        <f>SUMIF('2019_Raw'!S$2:S$996,'2019_R'!A101,'2019_Raw'!U$2:U$996)</f>
        <v>1</v>
      </c>
      <c r="E101" s="37">
        <f>IFERROR(CEILING(SUMIF('2019_Raw'!S$2:S$996,'2019_R'!A101,'2019_Raw'!X$2:X$996)/SUMIF('2019_Raw'!S$2:S$996,'2019_R'!A101,'2019_Raw'!V$2:V$996),1),"NA")</f>
        <v>0</v>
      </c>
      <c r="F101" s="37">
        <f>SUMIF('2019_Raw'!S$2:S$996,'2019_R'!A101,'2019_Raw'!V$2:V$996)</f>
        <v>1</v>
      </c>
      <c r="G101" s="37" t="str">
        <f>INDEX('2019_Raw'!$AB$2:$AB$996,MATCH('2019_R'!$A101,'2019_Raw'!$S$2:$S$996,0))</f>
        <v>NA</v>
      </c>
      <c r="H101" s="37" t="str">
        <f>INDEX('2019_Raw'!$AM$2:$AM$996,MATCH('2019_R'!$A101,'2019_Raw'!$S$2:$S$996,0))</f>
        <v>NA</v>
      </c>
      <c r="I101" s="74" t="str">
        <f>INDEX('2019_Raw'!$AN$2:$AN$996,MATCH('2019_R'!$A101,'2019_Raw'!$S$2:$S$996,0))</f>
        <v>NA</v>
      </c>
      <c r="J101" s="37" t="str">
        <f>INDEX('2019_Raw'!$AL$2:$AL$996,MATCH('2019_R'!$A101,'2019_Raw'!$S$2:$S$996,0))</f>
        <v>NA</v>
      </c>
    </row>
    <row r="102" spans="1:10" x14ac:dyDescent="0.25">
      <c r="A102" t="str">
        <v>B.43XC.9</v>
      </c>
      <c r="B102" t="str">
        <f>INDEX('2019_Raw'!$T$2:$T$996,MATCH('2019_R'!$A102,'2019_Raw'!$S$2:$S$996,0))</f>
        <v>Heterospecifics-elegansXgraellsii-LaxeXCachadas</v>
      </c>
      <c r="C102" s="37">
        <f>IFERROR(CEILING(SUMIF('2019_Raw'!S$2:S$996,'2019_R'!A102,'2019_Raw'!V$2:V$996)/SUMIF('2019_Raw'!S$2:S$996,'2019_R'!A102,'2019_Raw'!U$2:U$996),1),"NA")</f>
        <v>1</v>
      </c>
      <c r="D102" s="37">
        <f>SUMIF('2019_Raw'!S$2:S$996,'2019_R'!A102,'2019_Raw'!U$2:U$996)</f>
        <v>1</v>
      </c>
      <c r="E102" s="37">
        <f>IFERROR(CEILING(SUMIF('2019_Raw'!S$2:S$996,'2019_R'!A102,'2019_Raw'!X$2:X$996)/SUMIF('2019_Raw'!S$2:S$996,'2019_R'!A102,'2019_Raw'!V$2:V$996),1),"NA")</f>
        <v>1</v>
      </c>
      <c r="F102" s="37">
        <f>SUMIF('2019_Raw'!S$2:S$996,'2019_R'!A102,'2019_Raw'!V$2:V$996)</f>
        <v>1</v>
      </c>
      <c r="G102" s="37" t="str">
        <f>INDEX('2019_Raw'!$AB$2:$AB$996,MATCH('2019_R'!$A102,'2019_Raw'!$S$2:$S$996,0))</f>
        <v>NA</v>
      </c>
      <c r="H102" s="37" t="str">
        <f>INDEX('2019_Raw'!$AM$2:$AM$996,MATCH('2019_R'!$A102,'2019_Raw'!$S$2:$S$996,0))</f>
        <v>NA</v>
      </c>
      <c r="I102" s="74" t="str">
        <f>INDEX('2019_Raw'!$AN$2:$AN$996,MATCH('2019_R'!$A102,'2019_Raw'!$S$2:$S$996,0))</f>
        <v>NA</v>
      </c>
      <c r="J102" s="37" t="str">
        <f>INDEX('2019_Raw'!$AL$2:$AL$996,MATCH('2019_R'!$A102,'2019_Raw'!$S$2:$S$996,0))</f>
        <v>NA</v>
      </c>
    </row>
    <row r="103" spans="1:10" x14ac:dyDescent="0.25">
      <c r="A103" t="str">
        <v>B.2XB.1</v>
      </c>
      <c r="B103" t="str">
        <f>INDEX('2019_Raw'!$T$2:$T$996,MATCH('2019_R'!$A103,'2019_Raw'!$S$2:$S$996,0))</f>
        <v>Postzygotics-hybridXhybrid-(H:LaxeXMontalvo)X(H:LaxeXMontalvo)</v>
      </c>
      <c r="C103" s="37">
        <f>IFERROR(CEILING(SUMIF('2019_Raw'!S$2:S$996,'2019_R'!A103,'2019_Raw'!V$2:V$996)/SUMIF('2019_Raw'!S$2:S$996,'2019_R'!A103,'2019_Raw'!U$2:U$996),1),"NA")</f>
        <v>1</v>
      </c>
      <c r="D103" s="37">
        <f>SUMIF('2019_Raw'!S$2:S$996,'2019_R'!A103,'2019_Raw'!U$2:U$996)</f>
        <v>1</v>
      </c>
      <c r="E103" s="37">
        <f>IFERROR(CEILING(SUMIF('2019_Raw'!S$2:S$996,'2019_R'!A103,'2019_Raw'!X$2:X$996)/SUMIF('2019_Raw'!S$2:S$996,'2019_R'!A103,'2019_Raw'!V$2:V$996),1),"NA")</f>
        <v>1</v>
      </c>
      <c r="F103" s="37">
        <f>SUMIF('2019_Raw'!S$2:S$996,'2019_R'!A103,'2019_Raw'!V$2:V$996)</f>
        <v>1</v>
      </c>
      <c r="G103" s="37" t="str">
        <f>INDEX('2019_Raw'!$AB$2:$AB$996,MATCH('2019_R'!$A103,'2019_Raw'!$S$2:$S$996,0))</f>
        <v>NA</v>
      </c>
      <c r="H103" s="37" t="str">
        <f>INDEX('2019_Raw'!$AM$2:$AM$996,MATCH('2019_R'!$A103,'2019_Raw'!$S$2:$S$996,0))</f>
        <v>NA</v>
      </c>
      <c r="I103" s="74" t="str">
        <f>INDEX('2019_Raw'!$AN$2:$AN$996,MATCH('2019_R'!$A103,'2019_Raw'!$S$2:$S$996,0))</f>
        <v>NA</v>
      </c>
      <c r="J103" s="37" t="str">
        <f>INDEX('2019_Raw'!$AL$2:$AL$996,MATCH('2019_R'!$A103,'2019_Raw'!$S$2:$S$996,0))</f>
        <v>NA</v>
      </c>
    </row>
    <row r="104" spans="1:10" x14ac:dyDescent="0.25">
      <c r="A104" t="str">
        <v>3.1XC.2</v>
      </c>
      <c r="B104" t="str">
        <f>INDEX('2019_Raw'!$T$2:$T$996,MATCH('2019_R'!$A104,'2019_Raw'!$S$2:$S$996,0))</f>
        <v>Postzygotics-elegansXhybrid-SymEleX(H:LaxeXMontalvo)</v>
      </c>
      <c r="C104" s="37">
        <f>IFERROR(CEILING(SUMIF('2019_Raw'!S$2:S$996,'2019_R'!A104,'2019_Raw'!V$2:V$996)/SUMIF('2019_Raw'!S$2:S$996,'2019_R'!A104,'2019_Raw'!U$2:U$996),1),"NA")</f>
        <v>1</v>
      </c>
      <c r="D104" s="37">
        <f>SUMIF('2019_Raw'!S$2:S$996,'2019_R'!A104,'2019_Raw'!U$2:U$996)</f>
        <v>1</v>
      </c>
      <c r="E104" s="37">
        <f>IFERROR(CEILING(SUMIF('2019_Raw'!S$2:S$996,'2019_R'!A104,'2019_Raw'!X$2:X$996)/SUMIF('2019_Raw'!S$2:S$996,'2019_R'!A104,'2019_Raw'!V$2:V$996),1),"NA")</f>
        <v>1</v>
      </c>
      <c r="F104" s="37">
        <f>SUMIF('2019_Raw'!S$2:S$996,'2019_R'!A104,'2019_Raw'!V$2:V$996)</f>
        <v>1</v>
      </c>
      <c r="G104" s="37">
        <f>INDEX('2019_Raw'!$AB$2:$AB$996,MATCH('2019_R'!$A104,'2019_Raw'!$S$2:$S$996,0))</f>
        <v>1</v>
      </c>
      <c r="H104" s="37">
        <f>INDEX('2019_Raw'!$AM$2:$AM$996,MATCH('2019_R'!$A104,'2019_Raw'!$S$2:$S$996,0))</f>
        <v>369</v>
      </c>
      <c r="I104" s="74" t="str">
        <f>INDEX('2019_Raw'!$AN$2:$AN$996,MATCH('2019_R'!$A104,'2019_Raw'!$S$2:$S$996,0))</f>
        <v>NA</v>
      </c>
      <c r="J104" s="37">
        <f>INDEX('2019_Raw'!$AL$2:$AL$996,MATCH('2019_R'!$A104,'2019_Raw'!$S$2:$S$996,0))</f>
        <v>369</v>
      </c>
    </row>
    <row r="105" spans="1:10" x14ac:dyDescent="0.25">
      <c r="A105" t="str">
        <v>3.1XC.3</v>
      </c>
      <c r="B105" t="str">
        <f>INDEX('2019_Raw'!$T$2:$T$996,MATCH('2019_R'!$A105,'2019_Raw'!$S$2:$S$996,0))</f>
        <v>Postzygotics-elegansXhybrid-SymEleX(H:LaxeXMontalvo)</v>
      </c>
      <c r="C105" s="37">
        <f>IFERROR(CEILING(SUMIF('2019_Raw'!S$2:S$996,'2019_R'!A105,'2019_Raw'!V$2:V$996)/SUMIF('2019_Raw'!S$2:S$996,'2019_R'!A105,'2019_Raw'!U$2:U$996),1),"NA")</f>
        <v>0</v>
      </c>
      <c r="D105" s="37">
        <f>SUMIF('2019_Raw'!S$2:S$996,'2019_R'!A105,'2019_Raw'!U$2:U$996)</f>
        <v>1</v>
      </c>
      <c r="E105" s="37" t="str">
        <f>IFERROR(CEILING(SUMIF('2019_Raw'!S$2:S$996,'2019_R'!A105,'2019_Raw'!X$2:X$996)/SUMIF('2019_Raw'!S$2:S$996,'2019_R'!A105,'2019_Raw'!V$2:V$996),1),"NA")</f>
        <v>NA</v>
      </c>
      <c r="F105" s="37">
        <f>SUMIF('2019_Raw'!S$2:S$996,'2019_R'!A105,'2019_Raw'!V$2:V$996)</f>
        <v>0</v>
      </c>
      <c r="G105" s="37" t="str">
        <f>INDEX('2019_Raw'!$AB$2:$AB$996,MATCH('2019_R'!$A105,'2019_Raw'!$S$2:$S$996,0))</f>
        <v>NA</v>
      </c>
      <c r="H105" s="37" t="str">
        <f>INDEX('2019_Raw'!$AM$2:$AM$996,MATCH('2019_R'!$A105,'2019_Raw'!$S$2:$S$996,0))</f>
        <v>NA</v>
      </c>
      <c r="I105" s="74" t="str">
        <f>INDEX('2019_Raw'!$AN$2:$AN$996,MATCH('2019_R'!$A105,'2019_Raw'!$S$2:$S$996,0))</f>
        <v>NA</v>
      </c>
      <c r="J105" s="37" t="str">
        <f>INDEX('2019_Raw'!$AL$2:$AL$996,MATCH('2019_R'!$A105,'2019_Raw'!$S$2:$S$996,0))</f>
        <v>NA</v>
      </c>
    </row>
    <row r="106" spans="1:10" x14ac:dyDescent="0.25">
      <c r="A106" t="str">
        <v>B.4XC.3</v>
      </c>
      <c r="B106" t="str">
        <f>INDEX('2019_Raw'!$T$2:$T$996,MATCH('2019_R'!$A106,'2019_Raw'!$S$2:$S$996,0))</f>
        <v>Postzygotics-hybridXhybrid-(H:LaxeXMontalvo)X(H:LaxeXMontalvo)</v>
      </c>
      <c r="C106" s="37">
        <f>IFERROR(CEILING(SUMIF('2019_Raw'!S$2:S$996,'2019_R'!A106,'2019_Raw'!V$2:V$996)/SUMIF('2019_Raw'!S$2:S$996,'2019_R'!A106,'2019_Raw'!U$2:U$996),1),"NA")</f>
        <v>1</v>
      </c>
      <c r="D106" s="37">
        <f>SUMIF('2019_Raw'!S$2:S$996,'2019_R'!A106,'2019_Raw'!U$2:U$996)</f>
        <v>1</v>
      </c>
      <c r="E106" s="37">
        <f>IFERROR(CEILING(SUMIF('2019_Raw'!S$2:S$996,'2019_R'!A106,'2019_Raw'!X$2:X$996)/SUMIF('2019_Raw'!S$2:S$996,'2019_R'!A106,'2019_Raw'!V$2:V$996),1),"NA")</f>
        <v>1</v>
      </c>
      <c r="F106" s="37">
        <f>SUMIF('2019_Raw'!S$2:S$996,'2019_R'!A106,'2019_Raw'!V$2:V$996)</f>
        <v>1</v>
      </c>
      <c r="G106" s="37" t="str">
        <f>INDEX('2019_Raw'!$AB$2:$AB$996,MATCH('2019_R'!$A106,'2019_Raw'!$S$2:$S$996,0))</f>
        <v>NA</v>
      </c>
      <c r="H106" s="37" t="str">
        <f>INDEX('2019_Raw'!$AM$2:$AM$996,MATCH('2019_R'!$A106,'2019_Raw'!$S$2:$S$996,0))</f>
        <v>NA</v>
      </c>
      <c r="I106" s="74" t="str">
        <f>INDEX('2019_Raw'!$AN$2:$AN$996,MATCH('2019_R'!$A106,'2019_Raw'!$S$2:$S$996,0))</f>
        <v>NA</v>
      </c>
      <c r="J106" s="37" t="str">
        <f>INDEX('2019_Raw'!$AL$2:$AL$996,MATCH('2019_R'!$A106,'2019_Raw'!$S$2:$S$996,0))</f>
        <v>NA</v>
      </c>
    </row>
    <row r="107" spans="1:10" x14ac:dyDescent="0.25">
      <c r="A107" t="str">
        <v>1.3X1.2</v>
      </c>
      <c r="B107" t="str">
        <f>INDEX('2019_Raw'!$T$2:$T$996,MATCH('2019_R'!$A107,'2019_Raw'!$S$2:$S$996,0))</f>
        <v>Conspecifics-graellsiiXgraellsii-MontalvoXMontalvo</v>
      </c>
      <c r="C107" s="37">
        <f>IFERROR(CEILING(SUMIF('2019_Raw'!S$2:S$996,'2019_R'!A107,'2019_Raw'!V$2:V$996)/SUMIF('2019_Raw'!S$2:S$996,'2019_R'!A107,'2019_Raw'!U$2:U$996),1),"NA")</f>
        <v>1</v>
      </c>
      <c r="D107" s="37">
        <f>SUMIF('2019_Raw'!S$2:S$996,'2019_R'!A107,'2019_Raw'!U$2:U$996)</f>
        <v>1</v>
      </c>
      <c r="E107" s="37">
        <f>IFERROR(CEILING(SUMIF('2019_Raw'!S$2:S$996,'2019_R'!A107,'2019_Raw'!X$2:X$996)/SUMIF('2019_Raw'!S$2:S$996,'2019_R'!A107,'2019_Raw'!V$2:V$996),1),"NA")</f>
        <v>1</v>
      </c>
      <c r="F107" s="37">
        <f>SUMIF('2019_Raw'!S$2:S$996,'2019_R'!A107,'2019_Raw'!V$2:V$996)</f>
        <v>1</v>
      </c>
      <c r="G107" s="37" t="str">
        <f>INDEX('2019_Raw'!$AB$2:$AB$996,MATCH('2019_R'!$A107,'2019_Raw'!$S$2:$S$996,0))</f>
        <v>NA</v>
      </c>
      <c r="H107" s="37" t="str">
        <f>INDEX('2019_Raw'!$AM$2:$AM$996,MATCH('2019_R'!$A107,'2019_Raw'!$S$2:$S$996,0))</f>
        <v>NA</v>
      </c>
      <c r="I107" s="74" t="str">
        <f>INDEX('2019_Raw'!$AN$2:$AN$996,MATCH('2019_R'!$A107,'2019_Raw'!$S$2:$S$996,0))</f>
        <v>NA</v>
      </c>
      <c r="J107" s="37" t="str">
        <f>INDEX('2019_Raw'!$AL$2:$AL$996,MATCH('2019_R'!$A107,'2019_Raw'!$S$2:$S$996,0))</f>
        <v>NA</v>
      </c>
    </row>
    <row r="108" spans="1:10" x14ac:dyDescent="0.25">
      <c r="A108" t="str">
        <v>1.9X1.4</v>
      </c>
      <c r="B108" t="str">
        <f>INDEX('2019_Raw'!$T$2:$T$996,MATCH('2019_R'!$A108,'2019_Raw'!$S$2:$S$996,0))</f>
        <v>Conspecifics-graellsiiXgraellsii-MontalvoXMontalvo</v>
      </c>
      <c r="C108" s="37">
        <f>IFERROR(CEILING(SUMIF('2019_Raw'!S$2:S$996,'2019_R'!A108,'2019_Raw'!V$2:V$996)/SUMIF('2019_Raw'!S$2:S$996,'2019_R'!A108,'2019_Raw'!U$2:U$996),1),"NA")</f>
        <v>1</v>
      </c>
      <c r="D108" s="37">
        <f>SUMIF('2019_Raw'!S$2:S$996,'2019_R'!A108,'2019_Raw'!U$2:U$996)</f>
        <v>1</v>
      </c>
      <c r="E108" s="37">
        <f>IFERROR(CEILING(SUMIF('2019_Raw'!S$2:S$996,'2019_R'!A108,'2019_Raw'!X$2:X$996)/SUMIF('2019_Raw'!S$2:S$996,'2019_R'!A108,'2019_Raw'!V$2:V$996),1),"NA")</f>
        <v>1</v>
      </c>
      <c r="F108" s="37">
        <f>SUMIF('2019_Raw'!S$2:S$996,'2019_R'!A108,'2019_Raw'!V$2:V$996)</f>
        <v>1</v>
      </c>
      <c r="G108" s="37">
        <f>INDEX('2019_Raw'!$AB$2:$AB$996,MATCH('2019_R'!$A108,'2019_Raw'!$S$2:$S$996,0))</f>
        <v>3</v>
      </c>
      <c r="H108" s="37">
        <f>INDEX('2019_Raw'!$AM$2:$AM$996,MATCH('2019_R'!$A108,'2019_Raw'!$S$2:$S$996,0))</f>
        <v>88.666666666666671</v>
      </c>
      <c r="I108" s="74" t="str">
        <f>INDEX('2019_Raw'!$AN$2:$AN$996,MATCH('2019_R'!$A108,'2019_Raw'!$S$2:$S$996,0))</f>
        <v>NA</v>
      </c>
      <c r="J108" s="37">
        <f>INDEX('2019_Raw'!$AL$2:$AL$996,MATCH('2019_R'!$A108,'2019_Raw'!$S$2:$S$996,0))</f>
        <v>266</v>
      </c>
    </row>
    <row r="109" spans="1:10" x14ac:dyDescent="0.25">
      <c r="A109" t="str">
        <v>1.1X1.6</v>
      </c>
      <c r="B109" t="str">
        <f>INDEX('2019_Raw'!$T$2:$T$996,MATCH('2019_R'!$A109,'2019_Raw'!$S$2:$S$996,0))</f>
        <v>Conspecifics-graellsiiXgraellsii-MontalvoXMontalvo</v>
      </c>
      <c r="C109" s="37">
        <f>IFERROR(CEILING(SUMIF('2019_Raw'!S$2:S$996,'2019_R'!A109,'2019_Raw'!V$2:V$996)/SUMIF('2019_Raw'!S$2:S$996,'2019_R'!A109,'2019_Raw'!U$2:U$996),1),"NA")</f>
        <v>1</v>
      </c>
      <c r="D109" s="37">
        <f>SUMIF('2019_Raw'!S$2:S$996,'2019_R'!A109,'2019_Raw'!U$2:U$996)</f>
        <v>1</v>
      </c>
      <c r="E109" s="37">
        <f>IFERROR(CEILING(SUMIF('2019_Raw'!S$2:S$996,'2019_R'!A109,'2019_Raw'!X$2:X$996)/SUMIF('2019_Raw'!S$2:S$996,'2019_R'!A109,'2019_Raw'!V$2:V$996),1),"NA")</f>
        <v>1</v>
      </c>
      <c r="F109" s="37">
        <f>SUMIF('2019_Raw'!S$2:S$996,'2019_R'!A109,'2019_Raw'!V$2:V$996)</f>
        <v>1</v>
      </c>
      <c r="G109" s="37">
        <f>INDEX('2019_Raw'!$AB$2:$AB$996,MATCH('2019_R'!$A109,'2019_Raw'!$S$2:$S$996,0))</f>
        <v>2</v>
      </c>
      <c r="H109" s="37">
        <f>INDEX('2019_Raw'!$AM$2:$AM$996,MATCH('2019_R'!$A109,'2019_Raw'!$S$2:$S$996,0))</f>
        <v>54.5</v>
      </c>
      <c r="I109" s="74" t="str">
        <f>INDEX('2019_Raw'!$AN$2:$AN$996,MATCH('2019_R'!$A109,'2019_Raw'!$S$2:$S$996,0))</f>
        <v>NA</v>
      </c>
      <c r="J109" s="37">
        <f>INDEX('2019_Raw'!$AL$2:$AL$996,MATCH('2019_R'!$A109,'2019_Raw'!$S$2:$S$996,0))</f>
        <v>109</v>
      </c>
    </row>
    <row r="110" spans="1:10" x14ac:dyDescent="0.25">
      <c r="A110" t="str">
        <v>3.5X3.2</v>
      </c>
      <c r="B110" t="str">
        <f>INDEX('2019_Raw'!$T$2:$T$996,MATCH('2019_R'!$A110,'2019_Raw'!$S$2:$S$996,0))</f>
        <v>Conspecifics-elegansXelegans-LaxeXLaxe</v>
      </c>
      <c r="C110" s="37">
        <f>IFERROR(CEILING(SUMIF('2019_Raw'!S$2:S$996,'2019_R'!A110,'2019_Raw'!V$2:V$996)/SUMIF('2019_Raw'!S$2:S$996,'2019_R'!A110,'2019_Raw'!U$2:U$996),1),"NA")</f>
        <v>1</v>
      </c>
      <c r="D110" s="37">
        <f>SUMIF('2019_Raw'!S$2:S$996,'2019_R'!A110,'2019_Raw'!U$2:U$996)</f>
        <v>2</v>
      </c>
      <c r="E110" s="37">
        <f>IFERROR(CEILING(SUMIF('2019_Raw'!S$2:S$996,'2019_R'!A110,'2019_Raw'!X$2:X$996)/SUMIF('2019_Raw'!S$2:S$996,'2019_R'!A110,'2019_Raw'!V$2:V$996),1),"NA")</f>
        <v>1</v>
      </c>
      <c r="F110" s="37">
        <f>SUMIF('2019_Raw'!S$2:S$996,'2019_R'!A110,'2019_Raw'!V$2:V$996)</f>
        <v>1</v>
      </c>
      <c r="G110" s="37" t="str">
        <f>INDEX('2019_Raw'!$AB$2:$AB$996,MATCH('2019_R'!$A110,'2019_Raw'!$S$2:$S$996,0))</f>
        <v>NA</v>
      </c>
      <c r="H110" s="37" t="str">
        <f>INDEX('2019_Raw'!$AM$2:$AM$996,MATCH('2019_R'!$A110,'2019_Raw'!$S$2:$S$996,0))</f>
        <v>NA</v>
      </c>
      <c r="I110" s="74" t="str">
        <f>INDEX('2019_Raw'!$AN$2:$AN$996,MATCH('2019_R'!$A110,'2019_Raw'!$S$2:$S$996,0))</f>
        <v>NA</v>
      </c>
      <c r="J110" s="37" t="str">
        <f>INDEX('2019_Raw'!$AL$2:$AL$996,MATCH('2019_R'!$A110,'2019_Raw'!$S$2:$S$996,0))</f>
        <v>NA</v>
      </c>
    </row>
    <row r="111" spans="1:10" x14ac:dyDescent="0.25">
      <c r="A111" t="str">
        <v>A.3XB.5</v>
      </c>
      <c r="B111" t="str">
        <f>INDEX('2019_Raw'!$T$2:$T$996,MATCH('2019_R'!$A111,'2019_Raw'!$S$2:$S$996,0))</f>
        <v>Postzygotics-hybridXhybrid-(H:LaxeXMontalvo)X(H:LaxeXMontalvo)</v>
      </c>
      <c r="C111" s="37">
        <f>IFERROR(CEILING(SUMIF('2019_Raw'!S$2:S$996,'2019_R'!A111,'2019_Raw'!V$2:V$996)/SUMIF('2019_Raw'!S$2:S$996,'2019_R'!A111,'2019_Raw'!U$2:U$996),1),"NA")</f>
        <v>1</v>
      </c>
      <c r="D111" s="37">
        <f>SUMIF('2019_Raw'!S$2:S$996,'2019_R'!A111,'2019_Raw'!U$2:U$996)</f>
        <v>1</v>
      </c>
      <c r="E111" s="37">
        <f>IFERROR(CEILING(SUMIF('2019_Raw'!S$2:S$996,'2019_R'!A111,'2019_Raw'!X$2:X$996)/SUMIF('2019_Raw'!S$2:S$996,'2019_R'!A111,'2019_Raw'!V$2:V$996),1),"NA")</f>
        <v>1</v>
      </c>
      <c r="F111" s="37">
        <f>SUMIF('2019_Raw'!S$2:S$996,'2019_R'!A111,'2019_Raw'!V$2:V$996)</f>
        <v>1</v>
      </c>
      <c r="G111" s="37">
        <f>INDEX('2019_Raw'!$AB$2:$AB$996,MATCH('2019_R'!$A111,'2019_Raw'!$S$2:$S$996,0))</f>
        <v>1</v>
      </c>
      <c r="H111" s="37">
        <f>INDEX('2019_Raw'!$AM$2:$AM$996,MATCH('2019_R'!$A111,'2019_Raw'!$S$2:$S$996,0))</f>
        <v>124.66666666666667</v>
      </c>
      <c r="I111" s="74" t="str">
        <f>INDEX('2019_Raw'!$AN$2:$AN$996,MATCH('2019_R'!$A111,'2019_Raw'!$S$2:$S$996,0))</f>
        <v>NA</v>
      </c>
      <c r="J111" s="37">
        <f>INDEX('2019_Raw'!$AL$2:$AL$996,MATCH('2019_R'!$A111,'2019_Raw'!$S$2:$S$996,0))</f>
        <v>374</v>
      </c>
    </row>
    <row r="112" spans="1:10" x14ac:dyDescent="0.25">
      <c r="A112" t="str">
        <v>C.5XB.7</v>
      </c>
      <c r="B112" t="str">
        <f>INDEX('2019_Raw'!$T$2:$T$996,MATCH('2019_R'!$A112,'2019_Raw'!$S$2:$S$996,0))</f>
        <v>Postzygotics-hybridXhybrid-(H:LaxeXMontalvo)X(H:LaxeXMontalvo)</v>
      </c>
      <c r="C112" s="37">
        <f>IFERROR(CEILING(SUMIF('2019_Raw'!S$2:S$996,'2019_R'!A112,'2019_Raw'!V$2:V$996)/SUMIF('2019_Raw'!S$2:S$996,'2019_R'!A112,'2019_Raw'!U$2:U$996),1),"NA")</f>
        <v>1</v>
      </c>
      <c r="D112" s="37">
        <f>SUMIF('2019_Raw'!S$2:S$996,'2019_R'!A112,'2019_Raw'!U$2:U$996)</f>
        <v>1</v>
      </c>
      <c r="E112" s="37">
        <f>IFERROR(CEILING(SUMIF('2019_Raw'!S$2:S$996,'2019_R'!A112,'2019_Raw'!X$2:X$996)/SUMIF('2019_Raw'!S$2:S$996,'2019_R'!A112,'2019_Raw'!V$2:V$996),1),"NA")</f>
        <v>1</v>
      </c>
      <c r="F112" s="37">
        <f>SUMIF('2019_Raw'!S$2:S$996,'2019_R'!A112,'2019_Raw'!V$2:V$996)</f>
        <v>1</v>
      </c>
      <c r="G112" s="37">
        <f>INDEX('2019_Raw'!$AB$2:$AB$996,MATCH('2019_R'!$A112,'2019_Raw'!$S$2:$S$996,0))</f>
        <v>3</v>
      </c>
      <c r="H112" s="37">
        <f>INDEX('2019_Raw'!$AM$2:$AM$996,MATCH('2019_R'!$A112,'2019_Raw'!$S$2:$S$996,0))</f>
        <v>18.666666666666668</v>
      </c>
      <c r="I112" s="74" t="str">
        <f>INDEX('2019_Raw'!$AN$2:$AN$996,MATCH('2019_R'!$A112,'2019_Raw'!$S$2:$S$996,0))</f>
        <v>NA</v>
      </c>
      <c r="J112" s="37">
        <f>INDEX('2019_Raw'!$AL$2:$AL$996,MATCH('2019_R'!$A112,'2019_Raw'!$S$2:$S$996,0))</f>
        <v>56</v>
      </c>
    </row>
    <row r="113" spans="1:10" x14ac:dyDescent="0.25">
      <c r="A113" t="str">
        <v>C.10XC.3</v>
      </c>
      <c r="B113" t="str">
        <f>INDEX('2019_Raw'!$T$2:$T$996,MATCH('2019_R'!$A113,'2019_Raw'!$S$2:$S$996,0))</f>
        <v>Postzygotics-hybridXhybrid-(H:LaxeXMontalvo)X(H:LaxeXMontalvo)</v>
      </c>
      <c r="C113" s="37">
        <f>IFERROR(CEILING(SUMIF('2019_Raw'!S$2:S$996,'2019_R'!A113,'2019_Raw'!V$2:V$996)/SUMIF('2019_Raw'!S$2:S$996,'2019_R'!A113,'2019_Raw'!U$2:U$996),1),"NA")</f>
        <v>1</v>
      </c>
      <c r="D113" s="37">
        <f>SUMIF('2019_Raw'!S$2:S$996,'2019_R'!A113,'2019_Raw'!U$2:U$996)</f>
        <v>1</v>
      </c>
      <c r="E113" s="37">
        <f>IFERROR(CEILING(SUMIF('2019_Raw'!S$2:S$996,'2019_R'!A113,'2019_Raw'!X$2:X$996)/SUMIF('2019_Raw'!S$2:S$996,'2019_R'!A113,'2019_Raw'!V$2:V$996),1),"NA")</f>
        <v>1</v>
      </c>
      <c r="F113" s="37">
        <f>SUMIF('2019_Raw'!S$2:S$996,'2019_R'!A113,'2019_Raw'!V$2:V$996)</f>
        <v>1</v>
      </c>
      <c r="G113" s="37">
        <f>INDEX('2019_Raw'!$AB$2:$AB$996,MATCH('2019_R'!$A113,'2019_Raw'!$S$2:$S$996,0))</f>
        <v>0</v>
      </c>
      <c r="H113" s="37">
        <f>INDEX('2019_Raw'!$AM$2:$AM$996,MATCH('2019_R'!$A113,'2019_Raw'!$S$2:$S$996,0))</f>
        <v>0</v>
      </c>
      <c r="I113" s="74" t="str">
        <f>INDEX('2019_Raw'!$AN$2:$AN$996,MATCH('2019_R'!$A113,'2019_Raw'!$S$2:$S$996,0))</f>
        <v>NA</v>
      </c>
      <c r="J113" s="37">
        <f>INDEX('2019_Raw'!$AL$2:$AL$996,MATCH('2019_R'!$A113,'2019_Raw'!$S$2:$S$996,0))</f>
        <v>0</v>
      </c>
    </row>
    <row r="114" spans="1:10" x14ac:dyDescent="0.25">
      <c r="A114" t="str">
        <v>B.6XC.4</v>
      </c>
      <c r="B114" t="str">
        <f>INDEX('2019_Raw'!$T$2:$T$996,MATCH('2019_R'!$A114,'2019_Raw'!$S$2:$S$996,0))</f>
        <v>Postzygotics-hybridXhybrid-(H:LaxeXMontalvo)X(H:LaxeXMontalvo)</v>
      </c>
      <c r="C114" s="37">
        <f>IFERROR(CEILING(SUMIF('2019_Raw'!S$2:S$996,'2019_R'!A114,'2019_Raw'!V$2:V$996)/SUMIF('2019_Raw'!S$2:S$996,'2019_R'!A114,'2019_Raw'!U$2:U$996),1),"NA")</f>
        <v>1</v>
      </c>
      <c r="D114" s="37">
        <f>SUMIF('2019_Raw'!S$2:S$996,'2019_R'!A114,'2019_Raw'!U$2:U$996)</f>
        <v>1</v>
      </c>
      <c r="E114" s="37">
        <f>IFERROR(CEILING(SUMIF('2019_Raw'!S$2:S$996,'2019_R'!A114,'2019_Raw'!X$2:X$996)/SUMIF('2019_Raw'!S$2:S$996,'2019_R'!A114,'2019_Raw'!V$2:V$996),1),"NA")</f>
        <v>1</v>
      </c>
      <c r="F114" s="37">
        <f>SUMIF('2019_Raw'!S$2:S$996,'2019_R'!A114,'2019_Raw'!V$2:V$996)</f>
        <v>1</v>
      </c>
      <c r="G114" s="37">
        <f>INDEX('2019_Raw'!$AB$2:$AB$996,MATCH('2019_R'!$A114,'2019_Raw'!$S$2:$S$996,0))</f>
        <v>3</v>
      </c>
      <c r="H114" s="37">
        <f>INDEX('2019_Raw'!$AM$2:$AM$996,MATCH('2019_R'!$A114,'2019_Raw'!$S$2:$S$996,0))</f>
        <v>323.66666666666669</v>
      </c>
      <c r="I114" s="74" t="str">
        <f>INDEX('2019_Raw'!$AN$2:$AN$996,MATCH('2019_R'!$A114,'2019_Raw'!$S$2:$S$996,0))</f>
        <v>NA</v>
      </c>
      <c r="J114" s="37">
        <f>INDEX('2019_Raw'!$AL$2:$AL$996,MATCH('2019_R'!$A114,'2019_Raw'!$S$2:$S$996,0))</f>
        <v>971</v>
      </c>
    </row>
    <row r="115" spans="1:10" x14ac:dyDescent="0.25">
      <c r="A115" t="str">
        <v>A.9X1.11</v>
      </c>
      <c r="B115" t="str">
        <f>INDEX('2019_Raw'!$T$2:$T$996,MATCH('2019_R'!$A115,'2019_Raw'!$S$2:$S$996,0))</f>
        <v>Postzygotics-hybridXgraellsii-(H:LaxeXMontalvo)XSymGra</v>
      </c>
      <c r="C115" s="37">
        <f>IFERROR(CEILING(SUMIF('2019_Raw'!S$2:S$996,'2019_R'!A115,'2019_Raw'!V$2:V$996)/SUMIF('2019_Raw'!S$2:S$996,'2019_R'!A115,'2019_Raw'!U$2:U$996),1),"NA")</f>
        <v>1</v>
      </c>
      <c r="D115" s="37">
        <f>SUMIF('2019_Raw'!S$2:S$996,'2019_R'!A115,'2019_Raw'!U$2:U$996)</f>
        <v>1</v>
      </c>
      <c r="E115" s="37">
        <f>IFERROR(CEILING(SUMIF('2019_Raw'!S$2:S$996,'2019_R'!A115,'2019_Raw'!X$2:X$996)/SUMIF('2019_Raw'!S$2:S$996,'2019_R'!A115,'2019_Raw'!V$2:V$996),1),"NA")</f>
        <v>1</v>
      </c>
      <c r="F115" s="37">
        <f>SUMIF('2019_Raw'!S$2:S$996,'2019_R'!A115,'2019_Raw'!V$2:V$996)</f>
        <v>1</v>
      </c>
      <c r="G115" s="37">
        <f>INDEX('2019_Raw'!$AB$2:$AB$996,MATCH('2019_R'!$A115,'2019_Raw'!$S$2:$S$996,0))</f>
        <v>3</v>
      </c>
      <c r="H115" s="37">
        <f>INDEX('2019_Raw'!$AM$2:$AM$996,MATCH('2019_R'!$A115,'2019_Raw'!$S$2:$S$996,0))</f>
        <v>100.66666666666667</v>
      </c>
      <c r="I115" s="74" t="str">
        <f>INDEX('2019_Raw'!$AN$2:$AN$996,MATCH('2019_R'!$A115,'2019_Raw'!$S$2:$S$996,0))</f>
        <v>NA</v>
      </c>
      <c r="J115" s="37">
        <f>INDEX('2019_Raw'!$AL$2:$AL$996,MATCH('2019_R'!$A115,'2019_Raw'!$S$2:$S$996,0))</f>
        <v>302</v>
      </c>
    </row>
    <row r="116" spans="1:10" x14ac:dyDescent="0.25">
      <c r="A116" t="str">
        <v>A.2X1.14</v>
      </c>
      <c r="B116" t="str">
        <f>INDEX('2019_Raw'!$T$2:$T$996,MATCH('2019_R'!$A116,'2019_Raw'!$S$2:$S$996,0))</f>
        <v>Postzygotics-hybridXgraellsii-(H:LaxeXMontalvo)XSymGra</v>
      </c>
      <c r="C116" s="37">
        <f>IFERROR(CEILING(SUMIF('2019_Raw'!S$2:S$996,'2019_R'!A116,'2019_Raw'!V$2:V$996)/SUMIF('2019_Raw'!S$2:S$996,'2019_R'!A116,'2019_Raw'!U$2:U$996),1),"NA")</f>
        <v>1</v>
      </c>
      <c r="D116" s="37">
        <f>SUMIF('2019_Raw'!S$2:S$996,'2019_R'!A116,'2019_Raw'!U$2:U$996)</f>
        <v>1</v>
      </c>
      <c r="E116" s="37">
        <f>IFERROR(CEILING(SUMIF('2019_Raw'!S$2:S$996,'2019_R'!A116,'2019_Raw'!X$2:X$996)/SUMIF('2019_Raw'!S$2:S$996,'2019_R'!A116,'2019_Raw'!V$2:V$996),1),"NA")</f>
        <v>1</v>
      </c>
      <c r="F116" s="37">
        <f>SUMIF('2019_Raw'!S$2:S$996,'2019_R'!A116,'2019_Raw'!V$2:V$996)</f>
        <v>1</v>
      </c>
      <c r="G116" s="37" t="str">
        <f>INDEX('2019_Raw'!$AB$2:$AB$996,MATCH('2019_R'!$A116,'2019_Raw'!$S$2:$S$996,0))</f>
        <v>NA</v>
      </c>
      <c r="H116" s="37" t="str">
        <f>INDEX('2019_Raw'!$AM$2:$AM$996,MATCH('2019_R'!$A116,'2019_Raw'!$S$2:$S$996,0))</f>
        <v>NA</v>
      </c>
      <c r="I116" s="74" t="str">
        <f>INDEX('2019_Raw'!$AN$2:$AN$996,MATCH('2019_R'!$A116,'2019_Raw'!$S$2:$S$996,0))</f>
        <v>NA</v>
      </c>
      <c r="J116" s="37" t="str">
        <f>INDEX('2019_Raw'!$AL$2:$AL$996,MATCH('2019_R'!$A116,'2019_Raw'!$S$2:$S$996,0))</f>
        <v>NA</v>
      </c>
    </row>
    <row r="117" spans="1:10" x14ac:dyDescent="0.25">
      <c r="A117" t="str">
        <v>B.6X1.8</v>
      </c>
      <c r="B117" t="str">
        <f>INDEX('2019_Raw'!$T$2:$T$996,MATCH('2019_R'!$A117,'2019_Raw'!$S$2:$S$996,0))</f>
        <v>Postzygotics-hybridXgraellsii-(H:LaxeXMontalvo)XSymGra</v>
      </c>
      <c r="C117" s="37">
        <f>IFERROR(CEILING(SUMIF('2019_Raw'!S$2:S$996,'2019_R'!A117,'2019_Raw'!V$2:V$996)/SUMIF('2019_Raw'!S$2:S$996,'2019_R'!A117,'2019_Raw'!U$2:U$996),1),"NA")</f>
        <v>1</v>
      </c>
      <c r="D117" s="37">
        <f>SUMIF('2019_Raw'!S$2:S$996,'2019_R'!A117,'2019_Raw'!U$2:U$996)</f>
        <v>1</v>
      </c>
      <c r="E117" s="37">
        <f>IFERROR(CEILING(SUMIF('2019_Raw'!S$2:S$996,'2019_R'!A117,'2019_Raw'!X$2:X$996)/SUMIF('2019_Raw'!S$2:S$996,'2019_R'!A117,'2019_Raw'!V$2:V$996),1),"NA")</f>
        <v>1</v>
      </c>
      <c r="F117" s="37">
        <f>SUMIF('2019_Raw'!S$2:S$996,'2019_R'!A117,'2019_Raw'!V$2:V$996)</f>
        <v>1</v>
      </c>
      <c r="G117" s="37">
        <f>INDEX('2019_Raw'!$AB$2:$AB$996,MATCH('2019_R'!$A117,'2019_Raw'!$S$2:$S$996,0))</f>
        <v>3</v>
      </c>
      <c r="H117" s="37">
        <f>INDEX('2019_Raw'!$AM$2:$AM$996,MATCH('2019_R'!$A117,'2019_Raw'!$S$2:$S$996,0))</f>
        <v>148.66666666666666</v>
      </c>
      <c r="I117" s="74" t="str">
        <f>INDEX('2019_Raw'!$AN$2:$AN$996,MATCH('2019_R'!$A117,'2019_Raw'!$S$2:$S$996,0))</f>
        <v>NA</v>
      </c>
      <c r="J117" s="37">
        <f>INDEX('2019_Raw'!$AL$2:$AL$996,MATCH('2019_R'!$A117,'2019_Raw'!$S$2:$S$996,0))</f>
        <v>446</v>
      </c>
    </row>
    <row r="118" spans="1:10" x14ac:dyDescent="0.25">
      <c r="A118" t="str">
        <v>C.6X2.11</v>
      </c>
      <c r="B118" t="str">
        <f>INDEX('2019_Raw'!$T$2:$T$996,MATCH('2019_R'!$A118,'2019_Raw'!$S$2:$S$996,0))</f>
        <v>Postzygotics-hybridXgraellsii-(H:LaxeXMontalvo)XSymGra</v>
      </c>
      <c r="C118" s="37">
        <f>IFERROR(CEILING(SUMIF('2019_Raw'!S$2:S$996,'2019_R'!A118,'2019_Raw'!V$2:V$996)/SUMIF('2019_Raw'!S$2:S$996,'2019_R'!A118,'2019_Raw'!U$2:U$996),1),"NA")</f>
        <v>1</v>
      </c>
      <c r="D118" s="37">
        <f>SUMIF('2019_Raw'!S$2:S$996,'2019_R'!A118,'2019_Raw'!U$2:U$996)</f>
        <v>1</v>
      </c>
      <c r="E118" s="37">
        <f>IFERROR(CEILING(SUMIF('2019_Raw'!S$2:S$996,'2019_R'!A118,'2019_Raw'!X$2:X$996)/SUMIF('2019_Raw'!S$2:S$996,'2019_R'!A118,'2019_Raw'!V$2:V$996),1),"NA")</f>
        <v>0</v>
      </c>
      <c r="F118" s="37">
        <f>SUMIF('2019_Raw'!S$2:S$996,'2019_R'!A118,'2019_Raw'!V$2:V$996)</f>
        <v>1</v>
      </c>
      <c r="G118" s="37" t="str">
        <f>INDEX('2019_Raw'!$AB$2:$AB$996,MATCH('2019_R'!$A118,'2019_Raw'!$S$2:$S$996,0))</f>
        <v>NA</v>
      </c>
      <c r="H118" s="37" t="str">
        <f>INDEX('2019_Raw'!$AM$2:$AM$996,MATCH('2019_R'!$A118,'2019_Raw'!$S$2:$S$996,0))</f>
        <v>NA</v>
      </c>
      <c r="I118" s="74" t="str">
        <f>INDEX('2019_Raw'!$AN$2:$AN$996,MATCH('2019_R'!$A118,'2019_Raw'!$S$2:$S$996,0))</f>
        <v>NA</v>
      </c>
      <c r="J118" s="37" t="str">
        <f>INDEX('2019_Raw'!$AL$2:$AL$996,MATCH('2019_R'!$A118,'2019_Raw'!$S$2:$S$996,0))</f>
        <v>NA</v>
      </c>
    </row>
    <row r="119" spans="1:10" x14ac:dyDescent="0.25">
      <c r="A119" t="str">
        <v>3.5X3.6</v>
      </c>
      <c r="B119" t="str">
        <f>INDEX('2019_Raw'!$T$2:$T$996,MATCH('2019_R'!$A119,'2019_Raw'!$S$2:$S$996,0))</f>
        <v>Conspecifics-elegansXelegans-LaxeXLaxe</v>
      </c>
      <c r="C119" s="37">
        <f>IFERROR(CEILING(SUMIF('2019_Raw'!S$2:S$996,'2019_R'!A119,'2019_Raw'!V$2:V$996)/SUMIF('2019_Raw'!S$2:S$996,'2019_R'!A119,'2019_Raw'!U$2:U$996),1),"NA")</f>
        <v>0</v>
      </c>
      <c r="D119" s="37">
        <f>SUMIF('2019_Raw'!S$2:S$996,'2019_R'!A119,'2019_Raw'!U$2:U$996)</f>
        <v>1</v>
      </c>
      <c r="E119" s="37" t="str">
        <f>IFERROR(CEILING(SUMIF('2019_Raw'!S$2:S$996,'2019_R'!A119,'2019_Raw'!X$2:X$996)/SUMIF('2019_Raw'!S$2:S$996,'2019_R'!A119,'2019_Raw'!V$2:V$996),1),"NA")</f>
        <v>NA</v>
      </c>
      <c r="F119" s="37">
        <f>SUMIF('2019_Raw'!S$2:S$996,'2019_R'!A119,'2019_Raw'!V$2:V$996)</f>
        <v>0</v>
      </c>
      <c r="G119" s="37" t="str">
        <f>INDEX('2019_Raw'!$AB$2:$AB$996,MATCH('2019_R'!$A119,'2019_Raw'!$S$2:$S$996,0))</f>
        <v>NA</v>
      </c>
      <c r="H119" s="37" t="str">
        <f>INDEX('2019_Raw'!$AM$2:$AM$996,MATCH('2019_R'!$A119,'2019_Raw'!$S$2:$S$996,0))</f>
        <v>NA</v>
      </c>
      <c r="I119" s="74" t="str">
        <f>INDEX('2019_Raw'!$AN$2:$AN$996,MATCH('2019_R'!$A119,'2019_Raw'!$S$2:$S$996,0))</f>
        <v>NA</v>
      </c>
      <c r="J119" s="37" t="str">
        <f>INDEX('2019_Raw'!$AL$2:$AL$996,MATCH('2019_R'!$A119,'2019_Raw'!$S$2:$S$996,0))</f>
        <v>NA</v>
      </c>
    </row>
    <row r="120" spans="1:10" x14ac:dyDescent="0.25">
      <c r="A120" t="str">
        <v>3.9XA.4</v>
      </c>
      <c r="B120" t="str">
        <f>INDEX('2019_Raw'!$T$2:$T$996,MATCH('2019_R'!$A120,'2019_Raw'!$S$2:$S$996,0))</f>
        <v>Postzygotics-elegansXhybrid-SymEleX(H:LaxeXMontalvo)</v>
      </c>
      <c r="C120" s="37">
        <f>IFERROR(CEILING(SUMIF('2019_Raw'!S$2:S$996,'2019_R'!A120,'2019_Raw'!V$2:V$996)/SUMIF('2019_Raw'!S$2:S$996,'2019_R'!A120,'2019_Raw'!U$2:U$996),1),"NA")</f>
        <v>1</v>
      </c>
      <c r="D120" s="37">
        <f>SUMIF('2019_Raw'!S$2:S$996,'2019_R'!A120,'2019_Raw'!U$2:U$996)</f>
        <v>1</v>
      </c>
      <c r="E120" s="37">
        <f>IFERROR(CEILING(SUMIF('2019_Raw'!S$2:S$996,'2019_R'!A120,'2019_Raw'!X$2:X$996)/SUMIF('2019_Raw'!S$2:S$996,'2019_R'!A120,'2019_Raw'!V$2:V$996),1),"NA")</f>
        <v>1</v>
      </c>
      <c r="F120" s="37">
        <f>SUMIF('2019_Raw'!S$2:S$996,'2019_R'!A120,'2019_Raw'!V$2:V$996)</f>
        <v>1</v>
      </c>
      <c r="G120" s="37">
        <f>INDEX('2019_Raw'!$AB$2:$AB$996,MATCH('2019_R'!$A120,'2019_Raw'!$S$2:$S$996,0))</f>
        <v>3</v>
      </c>
      <c r="H120" s="37">
        <f>INDEX('2019_Raw'!$AM$2:$AM$996,MATCH('2019_R'!$A120,'2019_Raw'!$S$2:$S$996,0))</f>
        <v>108.66666666666667</v>
      </c>
      <c r="I120" s="74" t="str">
        <f>INDEX('2019_Raw'!$AN$2:$AN$996,MATCH('2019_R'!$A120,'2019_Raw'!$S$2:$S$996,0))</f>
        <v>NA</v>
      </c>
      <c r="J120" s="37">
        <f>INDEX('2019_Raw'!$AL$2:$AL$996,MATCH('2019_R'!$A120,'2019_Raw'!$S$2:$S$996,0))</f>
        <v>326</v>
      </c>
    </row>
    <row r="121" spans="1:10" x14ac:dyDescent="0.25">
      <c r="A121" t="str">
        <v>3.4XA.9</v>
      </c>
      <c r="B121" t="str">
        <f>INDEX('2019_Raw'!$T$2:$T$996,MATCH('2019_R'!$A121,'2019_Raw'!$S$2:$S$996,0))</f>
        <v>Postzygotics-elegansXhybrid-SymEleX(H:LaxeXMontalvo)</v>
      </c>
      <c r="C121" s="37">
        <f>IFERROR(CEILING(SUMIF('2019_Raw'!S$2:S$996,'2019_R'!A121,'2019_Raw'!V$2:V$996)/SUMIF('2019_Raw'!S$2:S$996,'2019_R'!A121,'2019_Raw'!U$2:U$996),1),"NA")</f>
        <v>1</v>
      </c>
      <c r="D121" s="37">
        <f>SUMIF('2019_Raw'!S$2:S$996,'2019_R'!A121,'2019_Raw'!U$2:U$996)</f>
        <v>1</v>
      </c>
      <c r="E121" s="37">
        <f>IFERROR(CEILING(SUMIF('2019_Raw'!S$2:S$996,'2019_R'!A121,'2019_Raw'!X$2:X$996)/SUMIF('2019_Raw'!S$2:S$996,'2019_R'!A121,'2019_Raw'!V$2:V$996),1),"NA")</f>
        <v>1</v>
      </c>
      <c r="F121" s="37">
        <f>SUMIF('2019_Raw'!S$2:S$996,'2019_R'!A121,'2019_Raw'!V$2:V$996)</f>
        <v>1</v>
      </c>
      <c r="G121" s="37">
        <f>INDEX('2019_Raw'!$AB$2:$AB$996,MATCH('2019_R'!$A121,'2019_Raw'!$S$2:$S$996,0))</f>
        <v>2</v>
      </c>
      <c r="H121" s="37">
        <f>INDEX('2019_Raw'!$AM$2:$AM$996,MATCH('2019_R'!$A121,'2019_Raw'!$S$2:$S$996,0))</f>
        <v>244.33333333333334</v>
      </c>
      <c r="I121" s="74" t="str">
        <f>INDEX('2019_Raw'!$AN$2:$AN$996,MATCH('2019_R'!$A121,'2019_Raw'!$S$2:$S$996,0))</f>
        <v>NA</v>
      </c>
      <c r="J121" s="37">
        <f>INDEX('2019_Raw'!$AL$2:$AL$996,MATCH('2019_R'!$A121,'2019_Raw'!$S$2:$S$996,0))</f>
        <v>733</v>
      </c>
    </row>
    <row r="122" spans="1:10" x14ac:dyDescent="0.25">
      <c r="A122" t="str">
        <v>4.3XC.7</v>
      </c>
      <c r="B122" t="str">
        <f>INDEX('2019_Raw'!$T$2:$T$996,MATCH('2019_R'!$A122,'2019_Raw'!$S$2:$S$996,0))</f>
        <v>Postzygotics-elegansXhybrid-SymEleX(H:LaxeXMontalvo)</v>
      </c>
      <c r="C122" s="37">
        <f>IFERROR(CEILING(SUMIF('2019_Raw'!S$2:S$996,'2019_R'!A122,'2019_Raw'!V$2:V$996)/SUMIF('2019_Raw'!S$2:S$996,'2019_R'!A122,'2019_Raw'!U$2:U$996),1),"NA")</f>
        <v>1</v>
      </c>
      <c r="D122" s="37">
        <f>SUMIF('2019_Raw'!S$2:S$996,'2019_R'!A122,'2019_Raw'!U$2:U$996)</f>
        <v>1</v>
      </c>
      <c r="E122" s="37">
        <f>IFERROR(CEILING(SUMIF('2019_Raw'!S$2:S$996,'2019_R'!A122,'2019_Raw'!X$2:X$996)/SUMIF('2019_Raw'!S$2:S$996,'2019_R'!A122,'2019_Raw'!V$2:V$996),1),"NA")</f>
        <v>1</v>
      </c>
      <c r="F122" s="37">
        <f>SUMIF('2019_Raw'!S$2:S$996,'2019_R'!A122,'2019_Raw'!V$2:V$996)</f>
        <v>1</v>
      </c>
      <c r="G122" s="37">
        <f>INDEX('2019_Raw'!$AB$2:$AB$996,MATCH('2019_R'!$A122,'2019_Raw'!$S$2:$S$996,0))</f>
        <v>2</v>
      </c>
      <c r="H122" s="37">
        <f>INDEX('2019_Raw'!$AM$2:$AM$996,MATCH('2019_R'!$A122,'2019_Raw'!$S$2:$S$996,0))</f>
        <v>136</v>
      </c>
      <c r="I122" s="74" t="str">
        <f>INDEX('2019_Raw'!$AN$2:$AN$996,MATCH('2019_R'!$A122,'2019_Raw'!$S$2:$S$996,0))</f>
        <v>NA</v>
      </c>
      <c r="J122" s="37">
        <f>INDEX('2019_Raw'!$AL$2:$AL$996,MATCH('2019_R'!$A122,'2019_Raw'!$S$2:$S$996,0))</f>
        <v>272</v>
      </c>
    </row>
    <row r="123" spans="1:10" x14ac:dyDescent="0.25">
      <c r="A123" t="str">
        <v>A.9XC.9</v>
      </c>
      <c r="B123" t="str">
        <f>INDEX('2019_Raw'!$T$2:$T$996,MATCH('2019_R'!$A123,'2019_Raw'!$S$2:$S$996,0))</f>
        <v>Postzygotics-hybridXhybrid-(H:LaxeXMontalvo)X(H:LaxeXMontalvo)</v>
      </c>
      <c r="C123" s="37">
        <f>IFERROR(CEILING(SUMIF('2019_Raw'!S$2:S$996,'2019_R'!A123,'2019_Raw'!V$2:V$996)/SUMIF('2019_Raw'!S$2:S$996,'2019_R'!A123,'2019_Raw'!U$2:U$996),1),"NA")</f>
        <v>0</v>
      </c>
      <c r="D123" s="37">
        <f>SUMIF('2019_Raw'!S$2:S$996,'2019_R'!A123,'2019_Raw'!U$2:U$996)</f>
        <v>1</v>
      </c>
      <c r="E123" s="37" t="str">
        <f>IFERROR(CEILING(SUMIF('2019_Raw'!S$2:S$996,'2019_R'!A123,'2019_Raw'!X$2:X$996)/SUMIF('2019_Raw'!S$2:S$996,'2019_R'!A123,'2019_Raw'!V$2:V$996),1),"NA")</f>
        <v>NA</v>
      </c>
      <c r="F123" s="37">
        <f>SUMIF('2019_Raw'!S$2:S$996,'2019_R'!A123,'2019_Raw'!V$2:V$996)</f>
        <v>0</v>
      </c>
      <c r="G123" s="37" t="str">
        <f>INDEX('2019_Raw'!$AB$2:$AB$996,MATCH('2019_R'!$A123,'2019_Raw'!$S$2:$S$996,0))</f>
        <v>NA</v>
      </c>
      <c r="H123" s="37" t="str">
        <f>INDEX('2019_Raw'!$AM$2:$AM$996,MATCH('2019_R'!$A123,'2019_Raw'!$S$2:$S$996,0))</f>
        <v>NA</v>
      </c>
      <c r="I123" s="74" t="str">
        <f>INDEX('2019_Raw'!$AN$2:$AN$996,MATCH('2019_R'!$A123,'2019_Raw'!$S$2:$S$996,0))</f>
        <v>NA</v>
      </c>
      <c r="J123" s="37" t="str">
        <f>INDEX('2019_Raw'!$AL$2:$AL$996,MATCH('2019_R'!$A123,'2019_Raw'!$S$2:$S$996,0))</f>
        <v>NA</v>
      </c>
    </row>
    <row r="124" spans="1:10" x14ac:dyDescent="0.25">
      <c r="A124" t="str">
        <v>B.6XC.9</v>
      </c>
      <c r="B124" t="str">
        <f>INDEX('2019_Raw'!$T$2:$T$996,MATCH('2019_R'!$A124,'2019_Raw'!$S$2:$S$996,0))</f>
        <v>Postzygotics-hybridXhybrid-(H:LaxeXMontalvo)X(H:LaxeXMontalvo)</v>
      </c>
      <c r="C124" s="37">
        <f>IFERROR(CEILING(SUMIF('2019_Raw'!S$2:S$996,'2019_R'!A124,'2019_Raw'!V$2:V$996)/SUMIF('2019_Raw'!S$2:S$996,'2019_R'!A124,'2019_Raw'!U$2:U$996),1),"NA")</f>
        <v>1</v>
      </c>
      <c r="D124" s="37">
        <f>SUMIF('2019_Raw'!S$2:S$996,'2019_R'!A124,'2019_Raw'!U$2:U$996)</f>
        <v>1</v>
      </c>
      <c r="E124" s="37">
        <f>IFERROR(CEILING(SUMIF('2019_Raw'!S$2:S$996,'2019_R'!A124,'2019_Raw'!X$2:X$996)/SUMIF('2019_Raw'!S$2:S$996,'2019_R'!A124,'2019_Raw'!V$2:V$996),1),"NA")</f>
        <v>1</v>
      </c>
      <c r="F124" s="37">
        <f>SUMIF('2019_Raw'!S$2:S$996,'2019_R'!A124,'2019_Raw'!V$2:V$996)</f>
        <v>1</v>
      </c>
      <c r="G124" s="37">
        <f>INDEX('2019_Raw'!$AB$2:$AB$996,MATCH('2019_R'!$A124,'2019_Raw'!$S$2:$S$996,0))</f>
        <v>3</v>
      </c>
      <c r="H124" s="37">
        <f>INDEX('2019_Raw'!$AM$2:$AM$996,MATCH('2019_R'!$A124,'2019_Raw'!$S$2:$S$996,0))</f>
        <v>162.33333333333334</v>
      </c>
      <c r="I124" s="74" t="str">
        <f>INDEX('2019_Raw'!$AN$2:$AN$996,MATCH('2019_R'!$A124,'2019_Raw'!$S$2:$S$996,0))</f>
        <v>NA</v>
      </c>
      <c r="J124" s="37">
        <f>INDEX('2019_Raw'!$AL$2:$AL$996,MATCH('2019_R'!$A124,'2019_Raw'!$S$2:$S$996,0))</f>
        <v>487</v>
      </c>
    </row>
    <row r="125" spans="1:10" x14ac:dyDescent="0.25">
      <c r="A125" t="str">
        <v>2.4X1.2</v>
      </c>
      <c r="B125" t="str">
        <f>INDEX('2019_Raw'!$T$2:$T$996,MATCH('2019_R'!$A125,'2019_Raw'!$S$2:$S$996,0))</f>
        <v>Conspecifics-graellsiiXgraellsii-MontalvoXMontalvo</v>
      </c>
      <c r="C125" s="37">
        <f>IFERROR(CEILING(SUMIF('2019_Raw'!S$2:S$996,'2019_R'!A125,'2019_Raw'!V$2:V$996)/SUMIF('2019_Raw'!S$2:S$996,'2019_R'!A125,'2019_Raw'!U$2:U$996),1),"NA")</f>
        <v>1</v>
      </c>
      <c r="D125" s="37">
        <f>SUMIF('2019_Raw'!S$2:S$996,'2019_R'!A125,'2019_Raw'!U$2:U$996)</f>
        <v>1</v>
      </c>
      <c r="E125" s="37">
        <f>IFERROR(CEILING(SUMIF('2019_Raw'!S$2:S$996,'2019_R'!A125,'2019_Raw'!X$2:X$996)/SUMIF('2019_Raw'!S$2:S$996,'2019_R'!A125,'2019_Raw'!V$2:V$996),1),"NA")</f>
        <v>1</v>
      </c>
      <c r="F125" s="37">
        <f>SUMIF('2019_Raw'!S$2:S$996,'2019_R'!A125,'2019_Raw'!V$2:V$996)</f>
        <v>1</v>
      </c>
      <c r="G125" s="37" t="str">
        <f>INDEX('2019_Raw'!$AB$2:$AB$996,MATCH('2019_R'!$A125,'2019_Raw'!$S$2:$S$996,0))</f>
        <v>NA</v>
      </c>
      <c r="H125" s="37" t="str">
        <f>INDEX('2019_Raw'!$AM$2:$AM$996,MATCH('2019_R'!$A125,'2019_Raw'!$S$2:$S$996,0))</f>
        <v>NA</v>
      </c>
      <c r="I125" s="74" t="str">
        <f>INDEX('2019_Raw'!$AN$2:$AN$996,MATCH('2019_R'!$A125,'2019_Raw'!$S$2:$S$996,0))</f>
        <v>NA</v>
      </c>
      <c r="J125" s="37" t="str">
        <f>INDEX('2019_Raw'!$AL$2:$AL$996,MATCH('2019_R'!$A125,'2019_Raw'!$S$2:$S$996,0))</f>
        <v>NA</v>
      </c>
    </row>
    <row r="126" spans="1:10" x14ac:dyDescent="0.25">
      <c r="A126" t="str">
        <v>3.4X3.6</v>
      </c>
      <c r="B126" t="str">
        <f>INDEX('2019_Raw'!$T$2:$T$996,MATCH('2019_R'!$A126,'2019_Raw'!$S$2:$S$996,0))</f>
        <v>Conspecifics-elegansXelegans-LaxeXLaxe</v>
      </c>
      <c r="C126" s="37">
        <f>IFERROR(CEILING(SUMIF('2019_Raw'!S$2:S$996,'2019_R'!A126,'2019_Raw'!V$2:V$996)/SUMIF('2019_Raw'!S$2:S$996,'2019_R'!A126,'2019_Raw'!U$2:U$996),1),"NA")</f>
        <v>1</v>
      </c>
      <c r="D126" s="37">
        <f>SUMIF('2019_Raw'!S$2:S$996,'2019_R'!A126,'2019_Raw'!U$2:U$996)</f>
        <v>1</v>
      </c>
      <c r="E126" s="37">
        <f>IFERROR(CEILING(SUMIF('2019_Raw'!S$2:S$996,'2019_R'!A126,'2019_Raw'!X$2:X$996)/SUMIF('2019_Raw'!S$2:S$996,'2019_R'!A126,'2019_Raw'!V$2:V$996),1),"NA")</f>
        <v>1</v>
      </c>
      <c r="F126" s="37">
        <f>SUMIF('2019_Raw'!S$2:S$996,'2019_R'!A126,'2019_Raw'!V$2:V$996)</f>
        <v>1</v>
      </c>
      <c r="G126" s="37">
        <f>INDEX('2019_Raw'!$AB$2:$AB$996,MATCH('2019_R'!$A126,'2019_Raw'!$S$2:$S$996,0))</f>
        <v>3</v>
      </c>
      <c r="H126" s="37">
        <f>INDEX('2019_Raw'!$AM$2:$AM$996,MATCH('2019_R'!$A126,'2019_Raw'!$S$2:$S$996,0))</f>
        <v>147</v>
      </c>
      <c r="I126" s="74" t="str">
        <f>INDEX('2019_Raw'!$AN$2:$AN$996,MATCH('2019_R'!$A126,'2019_Raw'!$S$2:$S$996,0))</f>
        <v>NA</v>
      </c>
      <c r="J126" s="37">
        <f>INDEX('2019_Raw'!$AL$2:$AL$996,MATCH('2019_R'!$A126,'2019_Raw'!$S$2:$S$996,0))</f>
        <v>441</v>
      </c>
    </row>
    <row r="127" spans="1:10" x14ac:dyDescent="0.25">
      <c r="A127" t="str">
        <v>3.5X4.2</v>
      </c>
      <c r="B127" t="str">
        <f>INDEX('2019_Raw'!$T$2:$T$996,MATCH('2019_R'!$A127,'2019_Raw'!$S$2:$S$996,0))</f>
        <v>Conspecifics-elegansXelegans-LaxeXLaxe</v>
      </c>
      <c r="C127" s="37">
        <f>IFERROR(CEILING(SUMIF('2019_Raw'!S$2:S$996,'2019_R'!A127,'2019_Raw'!V$2:V$996)/SUMIF('2019_Raw'!S$2:S$996,'2019_R'!A127,'2019_Raw'!U$2:U$996),1),"NA")</f>
        <v>1</v>
      </c>
      <c r="D127" s="37">
        <f>SUMIF('2019_Raw'!S$2:S$996,'2019_R'!A127,'2019_Raw'!U$2:U$996)</f>
        <v>1</v>
      </c>
      <c r="E127" s="37">
        <f>IFERROR(CEILING(SUMIF('2019_Raw'!S$2:S$996,'2019_R'!A127,'2019_Raw'!X$2:X$996)/SUMIF('2019_Raw'!S$2:S$996,'2019_R'!A127,'2019_Raw'!V$2:V$996),1),"NA")</f>
        <v>0</v>
      </c>
      <c r="F127" s="37">
        <f>SUMIF('2019_Raw'!S$2:S$996,'2019_R'!A127,'2019_Raw'!V$2:V$996)</f>
        <v>1</v>
      </c>
      <c r="G127" s="37" t="str">
        <f>INDEX('2019_Raw'!$AB$2:$AB$996,MATCH('2019_R'!$A127,'2019_Raw'!$S$2:$S$996,0))</f>
        <v>NA</v>
      </c>
      <c r="H127" s="37" t="str">
        <f>INDEX('2019_Raw'!$AM$2:$AM$996,MATCH('2019_R'!$A127,'2019_Raw'!$S$2:$S$996,0))</f>
        <v>NA</v>
      </c>
      <c r="I127" s="74" t="str">
        <f>INDEX('2019_Raw'!$AN$2:$AN$996,MATCH('2019_R'!$A127,'2019_Raw'!$S$2:$S$996,0))</f>
        <v>NA</v>
      </c>
      <c r="J127" s="37" t="str">
        <f>INDEX('2019_Raw'!$AL$2:$AL$996,MATCH('2019_R'!$A127,'2019_Raw'!$S$2:$S$996,0))</f>
        <v>NA</v>
      </c>
    </row>
    <row r="128" spans="1:10" x14ac:dyDescent="0.25">
      <c r="A128" t="str">
        <v>1.18X1.17</v>
      </c>
      <c r="B128" t="str">
        <f>INDEX('2019_Raw'!$T$2:$T$996,MATCH('2019_R'!$A128,'2019_Raw'!$S$2:$S$996,0))</f>
        <v>Conspecifics-graellsiiXgraellsii-MontalvoXMontalvo</v>
      </c>
      <c r="C128" s="37">
        <f>IFERROR(CEILING(SUMIF('2019_Raw'!S$2:S$996,'2019_R'!A128,'2019_Raw'!V$2:V$996)/SUMIF('2019_Raw'!S$2:S$996,'2019_R'!A128,'2019_Raw'!U$2:U$996),1),"NA")</f>
        <v>1</v>
      </c>
      <c r="D128" s="37">
        <f>SUMIF('2019_Raw'!S$2:S$996,'2019_R'!A128,'2019_Raw'!U$2:U$996)</f>
        <v>1</v>
      </c>
      <c r="E128" s="37">
        <f>IFERROR(CEILING(SUMIF('2019_Raw'!S$2:S$996,'2019_R'!A128,'2019_Raw'!X$2:X$996)/SUMIF('2019_Raw'!S$2:S$996,'2019_R'!A128,'2019_Raw'!V$2:V$996),1),"NA")</f>
        <v>1</v>
      </c>
      <c r="F128" s="37">
        <f>SUMIF('2019_Raw'!S$2:S$996,'2019_R'!A128,'2019_Raw'!V$2:V$996)</f>
        <v>1</v>
      </c>
      <c r="G128" s="37">
        <f>INDEX('2019_Raw'!$AB$2:$AB$996,MATCH('2019_R'!$A128,'2019_Raw'!$S$2:$S$996,0))</f>
        <v>2</v>
      </c>
      <c r="H128" s="37">
        <f>INDEX('2019_Raw'!$AM$2:$AM$996,MATCH('2019_R'!$A128,'2019_Raw'!$S$2:$S$996,0))</f>
        <v>49.333333333333336</v>
      </c>
      <c r="I128" s="74" t="str">
        <f>INDEX('2019_Raw'!$AN$2:$AN$996,MATCH('2019_R'!$A128,'2019_Raw'!$S$2:$S$996,0))</f>
        <v>NA</v>
      </c>
      <c r="J128" s="37">
        <f>INDEX('2019_Raw'!$AL$2:$AL$996,MATCH('2019_R'!$A128,'2019_Raw'!$S$2:$S$996,0))</f>
        <v>148</v>
      </c>
    </row>
    <row r="129" spans="1:10" x14ac:dyDescent="0.25">
      <c r="A129" t="str">
        <v>3.17X3.10</v>
      </c>
      <c r="B129" t="str">
        <f>INDEX('2019_Raw'!$T$2:$T$996,MATCH('2019_R'!$A129,'2019_Raw'!$S$2:$S$996,0))</f>
        <v>Conspecifics-elegansXelegans-LaxeXLaxe</v>
      </c>
      <c r="C129" s="37">
        <f>IFERROR(CEILING(SUMIF('2019_Raw'!S$2:S$996,'2019_R'!A129,'2019_Raw'!V$2:V$996)/SUMIF('2019_Raw'!S$2:S$996,'2019_R'!A129,'2019_Raw'!U$2:U$996),1),"NA")</f>
        <v>1</v>
      </c>
      <c r="D129" s="37">
        <f>SUMIF('2019_Raw'!S$2:S$996,'2019_R'!A129,'2019_Raw'!U$2:U$996)</f>
        <v>1</v>
      </c>
      <c r="E129" s="37">
        <f>IFERROR(CEILING(SUMIF('2019_Raw'!S$2:S$996,'2019_R'!A129,'2019_Raw'!X$2:X$996)/SUMIF('2019_Raw'!S$2:S$996,'2019_R'!A129,'2019_Raw'!V$2:V$996),1),"NA")</f>
        <v>1</v>
      </c>
      <c r="F129" s="37">
        <f>SUMIF('2019_Raw'!S$2:S$996,'2019_R'!A129,'2019_Raw'!V$2:V$996)</f>
        <v>1</v>
      </c>
      <c r="G129" s="37">
        <f>INDEX('2019_Raw'!$AB$2:$AB$996,MATCH('2019_R'!$A129,'2019_Raw'!$S$2:$S$996,0))</f>
        <v>2</v>
      </c>
      <c r="H129" s="37">
        <f>INDEX('2019_Raw'!$AM$2:$AM$996,MATCH('2019_R'!$A129,'2019_Raw'!$S$2:$S$996,0))</f>
        <v>61.666666666666664</v>
      </c>
      <c r="I129" s="74" t="str">
        <f>INDEX('2019_Raw'!$AN$2:$AN$996,MATCH('2019_R'!$A129,'2019_Raw'!$S$2:$S$996,0))</f>
        <v>NA</v>
      </c>
      <c r="J129" s="37">
        <f>INDEX('2019_Raw'!$AL$2:$AL$996,MATCH('2019_R'!$A129,'2019_Raw'!$S$2:$S$996,0))</f>
        <v>185</v>
      </c>
    </row>
    <row r="130" spans="1:10" x14ac:dyDescent="0.25">
      <c r="A130" t="str">
        <v>4.12X3.19</v>
      </c>
      <c r="B130" t="str">
        <f>INDEX('2019_Raw'!$T$2:$T$996,MATCH('2019_R'!$A130,'2019_Raw'!$S$2:$S$996,0))</f>
        <v>Conspecifics-elegansXelegans-LaxeXLaxe</v>
      </c>
      <c r="C130" s="37">
        <f>IFERROR(CEILING(SUMIF('2019_Raw'!S$2:S$996,'2019_R'!A130,'2019_Raw'!V$2:V$996)/SUMIF('2019_Raw'!S$2:S$996,'2019_R'!A130,'2019_Raw'!U$2:U$996),1),"NA")</f>
        <v>1</v>
      </c>
      <c r="D130" s="37">
        <f>SUMIF('2019_Raw'!S$2:S$996,'2019_R'!A130,'2019_Raw'!U$2:U$996)</f>
        <v>1</v>
      </c>
      <c r="E130" s="37">
        <f>IFERROR(CEILING(SUMIF('2019_Raw'!S$2:S$996,'2019_R'!A130,'2019_Raw'!X$2:X$996)/SUMIF('2019_Raw'!S$2:S$996,'2019_R'!A130,'2019_Raw'!V$2:V$996),1),"NA")</f>
        <v>1</v>
      </c>
      <c r="F130" s="37">
        <f>SUMIF('2019_Raw'!S$2:S$996,'2019_R'!A130,'2019_Raw'!V$2:V$996)</f>
        <v>1</v>
      </c>
      <c r="G130" s="37">
        <f>INDEX('2019_Raw'!$AB$2:$AB$996,MATCH('2019_R'!$A130,'2019_Raw'!$S$2:$S$996,0))</f>
        <v>3</v>
      </c>
      <c r="H130" s="37">
        <f>INDEX('2019_Raw'!$AM$2:$AM$996,MATCH('2019_R'!$A130,'2019_Raw'!$S$2:$S$996,0))</f>
        <v>82.333333333333329</v>
      </c>
      <c r="I130" s="74" t="str">
        <f>INDEX('2019_Raw'!$AN$2:$AN$996,MATCH('2019_R'!$A130,'2019_Raw'!$S$2:$S$996,0))</f>
        <v>NA</v>
      </c>
      <c r="J130" s="37">
        <f>INDEX('2019_Raw'!$AL$2:$AL$996,MATCH('2019_R'!$A130,'2019_Raw'!$S$2:$S$996,0))</f>
        <v>247</v>
      </c>
    </row>
    <row r="131" spans="1:10" x14ac:dyDescent="0.25">
      <c r="A131" t="str">
        <v>3.9X4.5</v>
      </c>
      <c r="B131" t="str">
        <f>INDEX('2019_Raw'!$T$2:$T$996,MATCH('2019_R'!$A131,'2019_Raw'!$S$2:$S$996,0))</f>
        <v>Conspecifics-elegansXelegans-LaxeXLaxe</v>
      </c>
      <c r="C131" s="37">
        <f>IFERROR(CEILING(SUMIF('2019_Raw'!S$2:S$996,'2019_R'!A131,'2019_Raw'!V$2:V$996)/SUMIF('2019_Raw'!S$2:S$996,'2019_R'!A131,'2019_Raw'!U$2:U$996),1),"NA")</f>
        <v>1</v>
      </c>
      <c r="D131" s="37">
        <f>SUMIF('2019_Raw'!S$2:S$996,'2019_R'!A131,'2019_Raw'!U$2:U$996)</f>
        <v>1</v>
      </c>
      <c r="E131" s="37">
        <f>IFERROR(CEILING(SUMIF('2019_Raw'!S$2:S$996,'2019_R'!A131,'2019_Raw'!X$2:X$996)/SUMIF('2019_Raw'!S$2:S$996,'2019_R'!A131,'2019_Raw'!V$2:V$996),1),"NA")</f>
        <v>1</v>
      </c>
      <c r="F131" s="37">
        <f>SUMIF('2019_Raw'!S$2:S$996,'2019_R'!A131,'2019_Raw'!V$2:V$996)</f>
        <v>1</v>
      </c>
      <c r="G131" s="37" t="str">
        <f>INDEX('2019_Raw'!$AB$2:$AB$996,MATCH('2019_R'!$A131,'2019_Raw'!$S$2:$S$996,0))</f>
        <v>NA</v>
      </c>
      <c r="H131" s="37" t="str">
        <f>INDEX('2019_Raw'!$AM$2:$AM$996,MATCH('2019_R'!$A131,'2019_Raw'!$S$2:$S$996,0))</f>
        <v>NA</v>
      </c>
      <c r="I131" s="74" t="str">
        <f>INDEX('2019_Raw'!$AN$2:$AN$996,MATCH('2019_R'!$A131,'2019_Raw'!$S$2:$S$996,0))</f>
        <v>NA</v>
      </c>
      <c r="J131" s="37" t="str">
        <f>INDEX('2019_Raw'!$AL$2:$AL$996,MATCH('2019_R'!$A131,'2019_Raw'!$S$2:$S$996,0))</f>
        <v>NA</v>
      </c>
    </row>
    <row r="132" spans="1:10" x14ac:dyDescent="0.25">
      <c r="A132" t="str">
        <v>3.4XB.10</v>
      </c>
      <c r="B132" t="str">
        <f>INDEX('2019_Raw'!$T$2:$T$996,MATCH('2019_R'!$A132,'2019_Raw'!$S$2:$S$996,0))</f>
        <v>Postzygotics-elegansXhybrid-SymEleX(H:LaxeXMontalvo)</v>
      </c>
      <c r="C132" s="37">
        <f>IFERROR(CEILING(SUMIF('2019_Raw'!S$2:S$996,'2019_R'!A132,'2019_Raw'!V$2:V$996)/SUMIF('2019_Raw'!S$2:S$996,'2019_R'!A132,'2019_Raw'!U$2:U$996),1),"NA")</f>
        <v>1</v>
      </c>
      <c r="D132" s="37">
        <f>SUMIF('2019_Raw'!S$2:S$996,'2019_R'!A132,'2019_Raw'!U$2:U$996)</f>
        <v>1</v>
      </c>
      <c r="E132" s="37">
        <f>IFERROR(CEILING(SUMIF('2019_Raw'!S$2:S$996,'2019_R'!A132,'2019_Raw'!X$2:X$996)/SUMIF('2019_Raw'!S$2:S$996,'2019_R'!A132,'2019_Raw'!V$2:V$996),1),"NA")</f>
        <v>1</v>
      </c>
      <c r="F132" s="37">
        <f>SUMIF('2019_Raw'!S$2:S$996,'2019_R'!A132,'2019_Raw'!V$2:V$996)</f>
        <v>1</v>
      </c>
      <c r="G132" s="37">
        <f>INDEX('2019_Raw'!$AB$2:$AB$996,MATCH('2019_R'!$A132,'2019_Raw'!$S$2:$S$996,0))</f>
        <v>2</v>
      </c>
      <c r="H132" s="37">
        <f>INDEX('2019_Raw'!$AM$2:$AM$996,MATCH('2019_R'!$A132,'2019_Raw'!$S$2:$S$996,0))</f>
        <v>2</v>
      </c>
      <c r="I132" s="74" t="str">
        <f>INDEX('2019_Raw'!$AN$2:$AN$996,MATCH('2019_R'!$A132,'2019_Raw'!$S$2:$S$996,0))</f>
        <v>NA</v>
      </c>
      <c r="J132" s="37">
        <f>INDEX('2019_Raw'!$AL$2:$AL$996,MATCH('2019_R'!$A132,'2019_Raw'!$S$2:$S$996,0))</f>
        <v>6</v>
      </c>
    </row>
    <row r="133" spans="1:10" x14ac:dyDescent="0.25">
      <c r="A133" t="str">
        <v>1.27X1.20</v>
      </c>
      <c r="B133" t="str">
        <f>INDEX('2019_Raw'!$T$2:$T$996,MATCH('2019_R'!$A133,'2019_Raw'!$S$2:$S$996,0))</f>
        <v>Conspecifics-graellsiiXgraellsii-MontalvoXMontalvo</v>
      </c>
      <c r="C133" s="37">
        <f>IFERROR(CEILING(SUMIF('2019_Raw'!S$2:S$996,'2019_R'!A133,'2019_Raw'!V$2:V$996)/SUMIF('2019_Raw'!S$2:S$996,'2019_R'!A133,'2019_Raw'!U$2:U$996),1),"NA")</f>
        <v>1</v>
      </c>
      <c r="D133" s="37">
        <f>SUMIF('2019_Raw'!S$2:S$996,'2019_R'!A133,'2019_Raw'!U$2:U$996)</f>
        <v>1</v>
      </c>
      <c r="E133" s="37">
        <f>IFERROR(CEILING(SUMIF('2019_Raw'!S$2:S$996,'2019_R'!A133,'2019_Raw'!X$2:X$996)/SUMIF('2019_Raw'!S$2:S$996,'2019_R'!A133,'2019_Raw'!V$2:V$996),1),"NA")</f>
        <v>1</v>
      </c>
      <c r="F133" s="37">
        <f>SUMIF('2019_Raw'!S$2:S$996,'2019_R'!A133,'2019_Raw'!V$2:V$996)</f>
        <v>1</v>
      </c>
      <c r="G133" s="37">
        <f>INDEX('2019_Raw'!$AB$2:$AB$996,MATCH('2019_R'!$A133,'2019_Raw'!$S$2:$S$996,0))</f>
        <v>3</v>
      </c>
      <c r="H133" s="37">
        <f>INDEX('2019_Raw'!$AM$2:$AM$996,MATCH('2019_R'!$A133,'2019_Raw'!$S$2:$S$996,0))</f>
        <v>180.33333333333334</v>
      </c>
      <c r="I133" s="74" t="str">
        <f>INDEX('2019_Raw'!$AN$2:$AN$996,MATCH('2019_R'!$A133,'2019_Raw'!$S$2:$S$996,0))</f>
        <v>NA</v>
      </c>
      <c r="J133" s="37">
        <f>INDEX('2019_Raw'!$AL$2:$AL$996,MATCH('2019_R'!$A133,'2019_Raw'!$S$2:$S$996,0))</f>
        <v>541</v>
      </c>
    </row>
    <row r="134" spans="1:10" x14ac:dyDescent="0.25">
      <c r="A134" t="str">
        <v>3.16X2.5</v>
      </c>
      <c r="B134" t="str">
        <f>INDEX('2019_Raw'!$T$2:$T$996,MATCH('2019_R'!$A134,'2019_Raw'!$S$2:$S$996,0))</f>
        <v>Heterospecifics-elegansXgraellsii-LaxeXMontalvo</v>
      </c>
      <c r="C134" s="37">
        <f>IFERROR(CEILING(SUMIF('2019_Raw'!S$2:S$996,'2019_R'!A134,'2019_Raw'!V$2:V$996)/SUMIF('2019_Raw'!S$2:S$996,'2019_R'!A134,'2019_Raw'!U$2:U$996),1),"NA")</f>
        <v>1</v>
      </c>
      <c r="D134" s="37">
        <f>SUMIF('2019_Raw'!S$2:S$996,'2019_R'!A134,'2019_Raw'!U$2:U$996)</f>
        <v>1</v>
      </c>
      <c r="E134" s="37">
        <f>IFERROR(CEILING(SUMIF('2019_Raw'!S$2:S$996,'2019_R'!A134,'2019_Raw'!X$2:X$996)/SUMIF('2019_Raw'!S$2:S$996,'2019_R'!A134,'2019_Raw'!V$2:V$996),1),"NA")</f>
        <v>1</v>
      </c>
      <c r="F134" s="37">
        <f>SUMIF('2019_Raw'!S$2:S$996,'2019_R'!A134,'2019_Raw'!V$2:V$996)</f>
        <v>1</v>
      </c>
      <c r="G134" s="37">
        <f>INDEX('2019_Raw'!$AB$2:$AB$996,MATCH('2019_R'!$A134,'2019_Raw'!$S$2:$S$996,0))</f>
        <v>3</v>
      </c>
      <c r="H134" s="37">
        <f>INDEX('2019_Raw'!$AM$2:$AM$996,MATCH('2019_R'!$A134,'2019_Raw'!$S$2:$S$996,0))</f>
        <v>221.33333333333334</v>
      </c>
      <c r="I134" s="74" t="str">
        <f>INDEX('2019_Raw'!$AN$2:$AN$996,MATCH('2019_R'!$A134,'2019_Raw'!$S$2:$S$996,0))</f>
        <v>NA</v>
      </c>
      <c r="J134" s="37">
        <f>INDEX('2019_Raw'!$AL$2:$AL$996,MATCH('2019_R'!$A134,'2019_Raw'!$S$2:$S$996,0))</f>
        <v>664</v>
      </c>
    </row>
    <row r="135" spans="1:10" x14ac:dyDescent="0.25">
      <c r="A135" t="str">
        <v>3.21X3.13</v>
      </c>
      <c r="B135" t="str">
        <f>INDEX('2019_Raw'!$T$2:$T$996,MATCH('2019_R'!$A135,'2019_Raw'!$S$2:$S$996,0))</f>
        <v>Conspecifics-elegansXelegans-LaxeXLaxe</v>
      </c>
      <c r="C135" s="37" t="str">
        <f>IFERROR(CEILING(SUMIF('2019_Raw'!S$2:S$996,'2019_R'!A135,'2019_Raw'!V$2:V$996)/SUMIF('2019_Raw'!S$2:S$996,'2019_R'!A135,'2019_Raw'!U$2:U$996),1),"NA")</f>
        <v>NA</v>
      </c>
      <c r="D135" s="37">
        <f>SUMIF('2019_Raw'!S$2:S$996,'2019_R'!A135,'2019_Raw'!U$2:U$996)</f>
        <v>0</v>
      </c>
      <c r="E135" s="37" t="str">
        <f>IFERROR(CEILING(SUMIF('2019_Raw'!S$2:S$996,'2019_R'!A135,'2019_Raw'!X$2:X$996)/SUMIF('2019_Raw'!S$2:S$996,'2019_R'!A135,'2019_Raw'!V$2:V$996),1),"NA")</f>
        <v>NA</v>
      </c>
      <c r="F135" s="37">
        <f>SUMIF('2019_Raw'!S$2:S$996,'2019_R'!A135,'2019_Raw'!V$2:V$996)</f>
        <v>0</v>
      </c>
      <c r="G135" s="37">
        <f>INDEX('2019_Raw'!$AB$2:$AB$996,MATCH('2019_R'!$A135,'2019_Raw'!$S$2:$S$996,0))</f>
        <v>2</v>
      </c>
      <c r="H135" s="37">
        <f>INDEX('2019_Raw'!$AM$2:$AM$996,MATCH('2019_R'!$A135,'2019_Raw'!$S$2:$S$996,0))</f>
        <v>125.66666666666667</v>
      </c>
      <c r="I135" s="74" t="str">
        <f>INDEX('2019_Raw'!$AN$2:$AN$996,MATCH('2019_R'!$A135,'2019_Raw'!$S$2:$S$996,0))</f>
        <v>NA</v>
      </c>
      <c r="J135" s="37">
        <f>INDEX('2019_Raw'!$AL$2:$AL$996,MATCH('2019_R'!$A135,'2019_Raw'!$S$2:$S$996,0))</f>
        <v>377</v>
      </c>
    </row>
    <row r="136" spans="1:10" x14ac:dyDescent="0.25">
      <c r="A136" t="str">
        <v>A.12X3.13</v>
      </c>
      <c r="B136" t="str">
        <f>INDEX('2019_Raw'!$T$2:$T$996,MATCH('2019_R'!$A136,'2019_Raw'!$S$2:$S$996,0))</f>
        <v>Postzygotics-hybridXelegans-(H:LaxeXMontalvo)XSymEle</v>
      </c>
      <c r="C136" s="37">
        <f>IFERROR(CEILING(SUMIF('2019_Raw'!S$2:S$996,'2019_R'!A136,'2019_Raw'!V$2:V$996)/SUMIF('2019_Raw'!S$2:S$996,'2019_R'!A136,'2019_Raw'!U$2:U$996),1),"NA")</f>
        <v>1</v>
      </c>
      <c r="D136" s="37">
        <f>SUMIF('2019_Raw'!S$2:S$996,'2019_R'!A136,'2019_Raw'!U$2:U$996)</f>
        <v>1</v>
      </c>
      <c r="E136" s="37">
        <f>IFERROR(CEILING(SUMIF('2019_Raw'!S$2:S$996,'2019_R'!A136,'2019_Raw'!X$2:X$996)/SUMIF('2019_Raw'!S$2:S$996,'2019_R'!A136,'2019_Raw'!V$2:V$996),1),"NA")</f>
        <v>0</v>
      </c>
      <c r="F136" s="37">
        <f>SUMIF('2019_Raw'!S$2:S$996,'2019_R'!A136,'2019_Raw'!V$2:V$996)</f>
        <v>1</v>
      </c>
      <c r="G136" s="37" t="str">
        <f>INDEX('2019_Raw'!$AB$2:$AB$996,MATCH('2019_R'!$A136,'2019_Raw'!$S$2:$S$996,0))</f>
        <v>NA</v>
      </c>
      <c r="H136" s="37" t="str">
        <f>INDEX('2019_Raw'!$AM$2:$AM$996,MATCH('2019_R'!$A136,'2019_Raw'!$S$2:$S$996,0))</f>
        <v>NA</v>
      </c>
      <c r="I136" s="74" t="str">
        <f>INDEX('2019_Raw'!$AN$2:$AN$996,MATCH('2019_R'!$A136,'2019_Raw'!$S$2:$S$996,0))</f>
        <v>NA</v>
      </c>
      <c r="J136" s="37" t="str">
        <f>INDEX('2019_Raw'!$AL$2:$AL$996,MATCH('2019_R'!$A136,'2019_Raw'!$S$2:$S$996,0))</f>
        <v>NA</v>
      </c>
    </row>
    <row r="137" spans="1:10" x14ac:dyDescent="0.25">
      <c r="A137" t="str">
        <v>2.6X2.8</v>
      </c>
      <c r="B137" t="str">
        <f>INDEX('2019_Raw'!$T$2:$T$996,MATCH('2019_R'!$A137,'2019_Raw'!$S$2:$S$996,0))</f>
        <v>Conspecifics-graellsiiXgraellsii-MontalvoXMontalvo</v>
      </c>
      <c r="C137" s="37" t="str">
        <f>IFERROR(CEILING(SUMIF('2019_Raw'!S$2:S$996,'2019_R'!A137,'2019_Raw'!V$2:V$996)/SUMIF('2019_Raw'!S$2:S$996,'2019_R'!A137,'2019_Raw'!U$2:U$996),1),"NA")</f>
        <v>NA</v>
      </c>
      <c r="D137" s="37">
        <f>SUMIF('2019_Raw'!S$2:S$996,'2019_R'!A137,'2019_Raw'!U$2:U$996)</f>
        <v>0</v>
      </c>
      <c r="E137" s="37" t="str">
        <f>IFERROR(CEILING(SUMIF('2019_Raw'!S$2:S$996,'2019_R'!A137,'2019_Raw'!X$2:X$996)/SUMIF('2019_Raw'!S$2:S$996,'2019_R'!A137,'2019_Raw'!V$2:V$996),1),"NA")</f>
        <v>NA</v>
      </c>
      <c r="F137" s="37">
        <f>SUMIF('2019_Raw'!S$2:S$996,'2019_R'!A137,'2019_Raw'!V$2:V$996)</f>
        <v>0</v>
      </c>
      <c r="G137" s="37">
        <f>INDEX('2019_Raw'!$AB$2:$AB$996,MATCH('2019_R'!$A137,'2019_Raw'!$S$2:$S$996,0))</f>
        <v>1</v>
      </c>
      <c r="H137" s="37">
        <f>INDEX('2019_Raw'!$AM$2:$AM$996,MATCH('2019_R'!$A137,'2019_Raw'!$S$2:$S$996,0))</f>
        <v>153.66666666666666</v>
      </c>
      <c r="I137" s="74" t="str">
        <f>INDEX('2019_Raw'!$AN$2:$AN$996,MATCH('2019_R'!$A137,'2019_Raw'!$S$2:$S$996,0))</f>
        <v>NA</v>
      </c>
      <c r="J137" s="37">
        <f>INDEX('2019_Raw'!$AL$2:$AL$996,MATCH('2019_R'!$A137,'2019_Raw'!$S$2:$S$996,0))</f>
        <v>461</v>
      </c>
    </row>
    <row r="138" spans="1:10" x14ac:dyDescent="0.25">
      <c r="A138" t="str">
        <v>A.27XB.12</v>
      </c>
      <c r="B138" t="str">
        <f>INDEX('2019_Raw'!$T$2:$T$996,MATCH('2019_R'!$A138,'2019_Raw'!$S$2:$S$996,0))</f>
        <v>Postzygotics-hybridXhybrid-(H:LaxeXMontalvo)X(H:LaxeXMontalvo)</v>
      </c>
      <c r="C138" s="37" t="str">
        <f>IFERROR(CEILING(SUMIF('2019_Raw'!S$2:S$996,'2019_R'!A138,'2019_Raw'!V$2:V$996)/SUMIF('2019_Raw'!S$2:S$996,'2019_R'!A138,'2019_Raw'!U$2:U$996),1),"NA")</f>
        <v>NA</v>
      </c>
      <c r="D138" s="37">
        <f>SUMIF('2019_Raw'!S$2:S$996,'2019_R'!A138,'2019_Raw'!U$2:U$996)</f>
        <v>0</v>
      </c>
      <c r="E138" s="37" t="str">
        <f>IFERROR(CEILING(SUMIF('2019_Raw'!S$2:S$996,'2019_R'!A138,'2019_Raw'!X$2:X$996)/SUMIF('2019_Raw'!S$2:S$996,'2019_R'!A138,'2019_Raw'!V$2:V$996),1),"NA")</f>
        <v>NA</v>
      </c>
      <c r="F138" s="37">
        <f>SUMIF('2019_Raw'!S$2:S$996,'2019_R'!A138,'2019_Raw'!V$2:V$996)</f>
        <v>0</v>
      </c>
      <c r="G138" s="37">
        <f>INDEX('2019_Raw'!$AB$2:$AB$996,MATCH('2019_R'!$A138,'2019_Raw'!$S$2:$S$996,0))</f>
        <v>3</v>
      </c>
      <c r="H138" s="37">
        <f>INDEX('2019_Raw'!$AM$2:$AM$996,MATCH('2019_R'!$A138,'2019_Raw'!$S$2:$S$996,0))</f>
        <v>9.6666666666666661</v>
      </c>
      <c r="I138" s="74" t="str">
        <f>INDEX('2019_Raw'!$AN$2:$AN$996,MATCH('2019_R'!$A138,'2019_Raw'!$S$2:$S$996,0))</f>
        <v>NA</v>
      </c>
      <c r="J138" s="37">
        <f>INDEX('2019_Raw'!$AL$2:$AL$996,MATCH('2019_R'!$A138,'2019_Raw'!$S$2:$S$996,0))</f>
        <v>29</v>
      </c>
    </row>
    <row r="139" spans="1:10" x14ac:dyDescent="0.25">
      <c r="A139" t="str">
        <v>A.29XC.26</v>
      </c>
      <c r="B139" t="str">
        <f>INDEX('2019_Raw'!$T$2:$T$996,MATCH('2019_R'!$A139,'2019_Raw'!$S$2:$S$996,0))</f>
        <v>Postzygotics-hybridXhybrid-(H:LaxeXMontalvo)X(H:LaxeXMontalvo)</v>
      </c>
      <c r="C139" s="37" t="str">
        <f>IFERROR(CEILING(SUMIF('2019_Raw'!S$2:S$996,'2019_R'!A139,'2019_Raw'!V$2:V$996)/SUMIF('2019_Raw'!S$2:S$996,'2019_R'!A139,'2019_Raw'!U$2:U$996),1),"NA")</f>
        <v>NA</v>
      </c>
      <c r="D139" s="37">
        <f>SUMIF('2019_Raw'!S$2:S$996,'2019_R'!A139,'2019_Raw'!U$2:U$996)</f>
        <v>0</v>
      </c>
      <c r="E139" s="37" t="str">
        <f>IFERROR(CEILING(SUMIF('2019_Raw'!S$2:S$996,'2019_R'!A139,'2019_Raw'!X$2:X$996)/SUMIF('2019_Raw'!S$2:S$996,'2019_R'!A139,'2019_Raw'!V$2:V$996),1),"NA")</f>
        <v>NA</v>
      </c>
      <c r="F139" s="37">
        <f>SUMIF('2019_Raw'!S$2:S$996,'2019_R'!A139,'2019_Raw'!V$2:V$996)</f>
        <v>0</v>
      </c>
      <c r="G139" s="37">
        <f>INDEX('2019_Raw'!$AB$2:$AB$996,MATCH('2019_R'!$A139,'2019_Raw'!$S$2:$S$996,0))</f>
        <v>1</v>
      </c>
      <c r="H139" s="37">
        <f>INDEX('2019_Raw'!$AM$2:$AM$996,MATCH('2019_R'!$A139,'2019_Raw'!$S$2:$S$996,0))</f>
        <v>13</v>
      </c>
      <c r="I139" s="74" t="str">
        <f>INDEX('2019_Raw'!$AN$2:$AN$996,MATCH('2019_R'!$A139,'2019_Raw'!$S$2:$S$996,0))</f>
        <v>NA</v>
      </c>
      <c r="J139" s="37">
        <f>INDEX('2019_Raw'!$AL$2:$AL$996,MATCH('2019_R'!$A139,'2019_Raw'!$S$2:$S$996,0))</f>
        <v>26</v>
      </c>
    </row>
    <row r="140" spans="1:10" x14ac:dyDescent="0.25">
      <c r="A140" t="str">
        <v>A.27XC.27</v>
      </c>
      <c r="B140" t="str">
        <f>INDEX('2019_Raw'!$T$2:$T$996,MATCH('2019_R'!$A140,'2019_Raw'!$S$2:$S$996,0))</f>
        <v>Postzygotics-hybridXhybrid-(H:LaxeXMontalvo)X(H:LaxeXMontalvo)</v>
      </c>
      <c r="C140" s="37" t="str">
        <f>IFERROR(CEILING(SUMIF('2019_Raw'!S$2:S$996,'2019_R'!A140,'2019_Raw'!V$2:V$996)/SUMIF('2019_Raw'!S$2:S$996,'2019_R'!A140,'2019_Raw'!U$2:U$996),1),"NA")</f>
        <v>NA</v>
      </c>
      <c r="D140" s="37">
        <f>SUMIF('2019_Raw'!S$2:S$996,'2019_R'!A140,'2019_Raw'!U$2:U$996)</f>
        <v>0</v>
      </c>
      <c r="E140" s="37" t="str">
        <f>IFERROR(CEILING(SUMIF('2019_Raw'!S$2:S$996,'2019_R'!A140,'2019_Raw'!X$2:X$996)/SUMIF('2019_Raw'!S$2:S$996,'2019_R'!A140,'2019_Raw'!V$2:V$996),1),"NA")</f>
        <v>NA</v>
      </c>
      <c r="F140" s="37">
        <f>SUMIF('2019_Raw'!S$2:S$996,'2019_R'!A140,'2019_Raw'!V$2:V$996)</f>
        <v>0</v>
      </c>
      <c r="G140" s="37">
        <f>INDEX('2019_Raw'!$AB$2:$AB$996,MATCH('2019_R'!$A140,'2019_Raw'!$S$2:$S$996,0))</f>
        <v>1</v>
      </c>
      <c r="H140" s="37">
        <f>INDEX('2019_Raw'!$AM$2:$AM$996,MATCH('2019_R'!$A140,'2019_Raw'!$S$2:$S$996,0))</f>
        <v>1.6666666666666667</v>
      </c>
      <c r="I140" s="74" t="str">
        <f>INDEX('2019_Raw'!$AN$2:$AN$996,MATCH('2019_R'!$A140,'2019_Raw'!$S$2:$S$996,0))</f>
        <v>NA</v>
      </c>
      <c r="J140" s="37">
        <f>INDEX('2019_Raw'!$AL$2:$AL$996,MATCH('2019_R'!$A140,'2019_Raw'!$S$2:$S$996,0))</f>
        <v>5</v>
      </c>
    </row>
    <row r="141" spans="1:10" x14ac:dyDescent="0.25">
      <c r="A141" t="str">
        <v>A.29XA.20</v>
      </c>
      <c r="B141" t="str">
        <f>INDEX('2019_Raw'!$T$2:$T$996,MATCH('2019_R'!$A141,'2019_Raw'!$S$2:$S$996,0))</f>
        <v>Postzygotics-hybridXhybrid-(H:LaxeXMontalvo)X(H:LaxeXMontalvo)</v>
      </c>
      <c r="C141" s="37" t="str">
        <f>IFERROR(CEILING(SUMIF('2019_Raw'!S$2:S$996,'2019_R'!A141,'2019_Raw'!V$2:V$996)/SUMIF('2019_Raw'!S$2:S$996,'2019_R'!A141,'2019_Raw'!U$2:U$996),1),"NA")</f>
        <v>NA</v>
      </c>
      <c r="D141" s="37">
        <f>SUMIF('2019_Raw'!S$2:S$996,'2019_R'!A141,'2019_Raw'!U$2:U$996)</f>
        <v>0</v>
      </c>
      <c r="E141" s="37" t="str">
        <f>IFERROR(CEILING(SUMIF('2019_Raw'!S$2:S$996,'2019_R'!A141,'2019_Raw'!X$2:X$996)/SUMIF('2019_Raw'!S$2:S$996,'2019_R'!A141,'2019_Raw'!V$2:V$996),1),"NA")</f>
        <v>NA</v>
      </c>
      <c r="F141" s="37">
        <f>SUMIF('2019_Raw'!S$2:S$996,'2019_R'!A141,'2019_Raw'!V$2:V$996)</f>
        <v>0</v>
      </c>
      <c r="G141" s="37">
        <f>INDEX('2019_Raw'!$AB$2:$AB$996,MATCH('2019_R'!$A141,'2019_Raw'!$S$2:$S$996,0))</f>
        <v>2</v>
      </c>
      <c r="H141" s="37">
        <f>INDEX('2019_Raw'!$AM$2:$AM$996,MATCH('2019_R'!$A141,'2019_Raw'!$S$2:$S$996,0))</f>
        <v>35.666666666666664</v>
      </c>
      <c r="I141" s="74" t="str">
        <f>INDEX('2019_Raw'!$AN$2:$AN$996,MATCH('2019_R'!$A141,'2019_Raw'!$S$2:$S$996,0))</f>
        <v>NA</v>
      </c>
      <c r="J141" s="37">
        <f>INDEX('2019_Raw'!$AL$2:$AL$996,MATCH('2019_R'!$A141,'2019_Raw'!$S$2:$S$996,0))</f>
        <v>107</v>
      </c>
    </row>
    <row r="142" spans="1:10" x14ac:dyDescent="0.25">
      <c r="A142" t="str">
        <v>4.12XA.28</v>
      </c>
      <c r="B142" t="str">
        <f>INDEX('2019_Raw'!$T$2:$T$996,MATCH('2019_R'!$A142,'2019_Raw'!$S$2:$S$996,0))</f>
        <v>Postzygotics-elegansXhybrid-SymEleX(H:LaxeXMontalvo)</v>
      </c>
      <c r="C142" s="37">
        <f>IFERROR(CEILING(SUMIF('2019_Raw'!S$2:S$996,'2019_R'!A142,'2019_Raw'!V$2:V$996)/SUMIF('2019_Raw'!S$2:S$996,'2019_R'!A142,'2019_Raw'!U$2:U$996),1),"NA")</f>
        <v>0</v>
      </c>
      <c r="D142" s="37">
        <f>SUMIF('2019_Raw'!S$2:S$996,'2019_R'!A142,'2019_Raw'!U$2:U$996)</f>
        <v>2</v>
      </c>
      <c r="E142" s="37" t="str">
        <f>IFERROR(CEILING(SUMIF('2019_Raw'!S$2:S$996,'2019_R'!A142,'2019_Raw'!X$2:X$996)/SUMIF('2019_Raw'!S$2:S$996,'2019_R'!A142,'2019_Raw'!V$2:V$996),1),"NA")</f>
        <v>NA</v>
      </c>
      <c r="F142" s="37">
        <f>SUMIF('2019_Raw'!S$2:S$996,'2019_R'!A142,'2019_Raw'!V$2:V$996)</f>
        <v>0</v>
      </c>
      <c r="G142" s="37" t="str">
        <f>INDEX('2019_Raw'!$AB$2:$AB$996,MATCH('2019_R'!$A142,'2019_Raw'!$S$2:$S$996,0))</f>
        <v>NA</v>
      </c>
      <c r="H142" s="37" t="str">
        <f>INDEX('2019_Raw'!$AM$2:$AM$996,MATCH('2019_R'!$A142,'2019_Raw'!$S$2:$S$996,0))</f>
        <v>NA</v>
      </c>
      <c r="I142" s="74" t="str">
        <f>INDEX('2019_Raw'!$AN$2:$AN$996,MATCH('2019_R'!$A142,'2019_Raw'!$S$2:$S$996,0))</f>
        <v>NA</v>
      </c>
      <c r="J142" s="37" t="str">
        <f>INDEX('2019_Raw'!$AL$2:$AL$996,MATCH('2019_R'!$A142,'2019_Raw'!$S$2:$S$996,0))</f>
        <v>NA</v>
      </c>
    </row>
    <row r="143" spans="1:10" x14ac:dyDescent="0.25">
      <c r="A143" t="str">
        <v>4.12XA.29</v>
      </c>
      <c r="B143" t="str">
        <f>INDEX('2019_Raw'!$T$2:$T$996,MATCH('2019_R'!$A143,'2019_Raw'!$S$2:$S$996,0))</f>
        <v>Postzygotics-elegansXhybrid-SymEleX(H:LaxeXMontalvo)</v>
      </c>
      <c r="C143" s="37">
        <f>IFERROR(CEILING(SUMIF('2019_Raw'!S$2:S$996,'2019_R'!A143,'2019_Raw'!V$2:V$996)/SUMIF('2019_Raw'!S$2:S$996,'2019_R'!A143,'2019_Raw'!U$2:U$996),1),"NA")</f>
        <v>0</v>
      </c>
      <c r="D143" s="37">
        <f>SUMIF('2019_Raw'!S$2:S$996,'2019_R'!A143,'2019_Raw'!U$2:U$996)</f>
        <v>3</v>
      </c>
      <c r="E143" s="37" t="str">
        <f>IFERROR(CEILING(SUMIF('2019_Raw'!S$2:S$996,'2019_R'!A143,'2019_Raw'!X$2:X$996)/SUMIF('2019_Raw'!S$2:S$996,'2019_R'!A143,'2019_Raw'!V$2:V$996),1),"NA")</f>
        <v>NA</v>
      </c>
      <c r="F143" s="37">
        <f>SUMIF('2019_Raw'!S$2:S$996,'2019_R'!A143,'2019_Raw'!V$2:V$996)</f>
        <v>0</v>
      </c>
      <c r="G143" s="37" t="str">
        <f>INDEX('2019_Raw'!$AB$2:$AB$996,MATCH('2019_R'!$A143,'2019_Raw'!$S$2:$S$996,0))</f>
        <v>NA</v>
      </c>
      <c r="H143" s="37" t="str">
        <f>INDEX('2019_Raw'!$AM$2:$AM$996,MATCH('2019_R'!$A143,'2019_Raw'!$S$2:$S$996,0))</f>
        <v>NA</v>
      </c>
      <c r="I143" s="74" t="str">
        <f>INDEX('2019_Raw'!$AN$2:$AN$996,MATCH('2019_R'!$A143,'2019_Raw'!$S$2:$S$996,0))</f>
        <v>NA</v>
      </c>
      <c r="J143" s="37" t="str">
        <f>INDEX('2019_Raw'!$AL$2:$AL$996,MATCH('2019_R'!$A143,'2019_Raw'!$S$2:$S$996,0))</f>
        <v>NA</v>
      </c>
    </row>
    <row r="144" spans="1:10" x14ac:dyDescent="0.25">
      <c r="A144" t="str">
        <v>A.31XA.30</v>
      </c>
      <c r="B144" t="str">
        <f>INDEX('2019_Raw'!$T$2:$T$996,MATCH('2019_R'!$A144,'2019_Raw'!$S$2:$S$996,0))</f>
        <v>Postzygotics-hybridXhybrid-(H:LaxeXMontalvo)X(H:LaxeXMontalvo)</v>
      </c>
      <c r="C144" s="37" t="str">
        <f>IFERROR(CEILING(SUMIF('2019_Raw'!S$2:S$996,'2019_R'!A144,'2019_Raw'!V$2:V$996)/SUMIF('2019_Raw'!S$2:S$996,'2019_R'!A144,'2019_Raw'!U$2:U$996),1),"NA")</f>
        <v>NA</v>
      </c>
      <c r="D144" s="37">
        <f>SUMIF('2019_Raw'!S$2:S$996,'2019_R'!A144,'2019_Raw'!U$2:U$996)</f>
        <v>0</v>
      </c>
      <c r="E144" s="37" t="str">
        <f>IFERROR(CEILING(SUMIF('2019_Raw'!S$2:S$996,'2019_R'!A144,'2019_Raw'!X$2:X$996)/SUMIF('2019_Raw'!S$2:S$996,'2019_R'!A144,'2019_Raw'!V$2:V$996),1),"NA")</f>
        <v>NA</v>
      </c>
      <c r="F144" s="37">
        <f>SUMIF('2019_Raw'!S$2:S$996,'2019_R'!A144,'2019_Raw'!V$2:V$996)</f>
        <v>0</v>
      </c>
      <c r="G144" s="37">
        <f>INDEX('2019_Raw'!$AB$2:$AB$996,MATCH('2019_R'!$A144,'2019_Raw'!$S$2:$S$996,0))</f>
        <v>2</v>
      </c>
      <c r="H144" s="37">
        <f>INDEX('2019_Raw'!$AM$2:$AM$996,MATCH('2019_R'!$A144,'2019_Raw'!$S$2:$S$996,0))</f>
        <v>38.333333333333336</v>
      </c>
      <c r="I144" s="74" t="str">
        <f>INDEX('2019_Raw'!$AN$2:$AN$996,MATCH('2019_R'!$A144,'2019_Raw'!$S$2:$S$996,0))</f>
        <v>NA</v>
      </c>
      <c r="J144" s="37">
        <f>INDEX('2019_Raw'!$AL$2:$AL$996,MATCH('2019_R'!$A144,'2019_Raw'!$S$2:$S$996,0))</f>
        <v>115</v>
      </c>
    </row>
    <row r="145" spans="1:10" x14ac:dyDescent="0.25">
      <c r="A145" t="str">
        <v>C.25XC.30</v>
      </c>
      <c r="B145" t="str">
        <f>INDEX('2019_Raw'!$T$2:$T$996,MATCH('2019_R'!$A145,'2019_Raw'!$S$2:$S$996,0))</f>
        <v>Postzygotics-hybridXhybrid-(H:LaxeXMontalvo)X(H:LaxeXMontalvo)</v>
      </c>
      <c r="C145" s="37" t="str">
        <f>IFERROR(CEILING(SUMIF('2019_Raw'!S$2:S$996,'2019_R'!A145,'2019_Raw'!V$2:V$996)/SUMIF('2019_Raw'!S$2:S$996,'2019_R'!A145,'2019_Raw'!U$2:U$996),1),"NA")</f>
        <v>NA</v>
      </c>
      <c r="D145" s="37">
        <f>SUMIF('2019_Raw'!S$2:S$996,'2019_R'!A145,'2019_Raw'!U$2:U$996)</f>
        <v>0</v>
      </c>
      <c r="E145" s="37" t="str">
        <f>IFERROR(CEILING(SUMIF('2019_Raw'!S$2:S$996,'2019_R'!A145,'2019_Raw'!X$2:X$996)/SUMIF('2019_Raw'!S$2:S$996,'2019_R'!A145,'2019_Raw'!V$2:V$996),1),"NA")</f>
        <v>NA</v>
      </c>
      <c r="F145" s="37">
        <f>SUMIF('2019_Raw'!S$2:S$996,'2019_R'!A145,'2019_Raw'!V$2:V$996)</f>
        <v>0</v>
      </c>
      <c r="G145" s="37">
        <f>INDEX('2019_Raw'!$AB$2:$AB$996,MATCH('2019_R'!$A145,'2019_Raw'!$S$2:$S$996,0))</f>
        <v>2</v>
      </c>
      <c r="H145" s="37">
        <f>INDEX('2019_Raw'!$AM$2:$AM$996,MATCH('2019_R'!$A145,'2019_Raw'!$S$2:$S$996,0))</f>
        <v>101.33333333333333</v>
      </c>
      <c r="I145" s="74" t="str">
        <f>INDEX('2019_Raw'!$AN$2:$AN$996,MATCH('2019_R'!$A145,'2019_Raw'!$S$2:$S$996,0))</f>
        <v>NA</v>
      </c>
      <c r="J145" s="37">
        <f>INDEX('2019_Raw'!$AL$2:$AL$996,MATCH('2019_R'!$A145,'2019_Raw'!$S$2:$S$996,0))</f>
        <v>304</v>
      </c>
    </row>
    <row r="146" spans="1:10" x14ac:dyDescent="0.25">
      <c r="A146" t="str">
        <v>A.29X2.15</v>
      </c>
      <c r="B146" t="str">
        <f>INDEX('2019_Raw'!$T$2:$T$996,MATCH('2019_R'!$A146,'2019_Raw'!$S$2:$S$996,0))</f>
        <v>Postzygotics-hybridXgraellsii-(H:LaxeXMontalvo)XSymGra</v>
      </c>
      <c r="C146" s="37" t="str">
        <f>IFERROR(CEILING(SUMIF('2019_Raw'!S$2:S$996,'2019_R'!A146,'2019_Raw'!V$2:V$996)/SUMIF('2019_Raw'!S$2:S$996,'2019_R'!A146,'2019_Raw'!U$2:U$996),1),"NA")</f>
        <v>NA</v>
      </c>
      <c r="D146" s="37">
        <f>SUMIF('2019_Raw'!S$2:S$996,'2019_R'!A146,'2019_Raw'!U$2:U$996)</f>
        <v>0</v>
      </c>
      <c r="E146" s="37" t="str">
        <f>IFERROR(CEILING(SUMIF('2019_Raw'!S$2:S$996,'2019_R'!A146,'2019_Raw'!X$2:X$996)/SUMIF('2019_Raw'!S$2:S$996,'2019_R'!A146,'2019_Raw'!V$2:V$996),1),"NA")</f>
        <v>NA</v>
      </c>
      <c r="F146" s="37">
        <f>SUMIF('2019_Raw'!S$2:S$996,'2019_R'!A146,'2019_Raw'!V$2:V$996)</f>
        <v>0</v>
      </c>
      <c r="G146" s="37">
        <f>INDEX('2019_Raw'!$AB$2:$AB$996,MATCH('2019_R'!$A146,'2019_Raw'!$S$2:$S$996,0))</f>
        <v>2</v>
      </c>
      <c r="H146" s="37">
        <f>INDEX('2019_Raw'!$AM$2:$AM$996,MATCH('2019_R'!$A146,'2019_Raw'!$S$2:$S$996,0))</f>
        <v>109</v>
      </c>
      <c r="I146" s="74" t="str">
        <f>INDEX('2019_Raw'!$AN$2:$AN$996,MATCH('2019_R'!$A146,'2019_Raw'!$S$2:$S$996,0))</f>
        <v>NA</v>
      </c>
      <c r="J146" s="37">
        <f>INDEX('2019_Raw'!$AL$2:$AL$996,MATCH('2019_R'!$A146,'2019_Raw'!$S$2:$S$996,0))</f>
        <v>327</v>
      </c>
    </row>
    <row r="147" spans="1:10" x14ac:dyDescent="0.25">
      <c r="A147" t="str">
        <v>4.12XC.29</v>
      </c>
      <c r="B147" t="str">
        <f>INDEX('2019_Raw'!$T$2:$T$996,MATCH('2019_R'!$A147,'2019_Raw'!$S$2:$S$996,0))</f>
        <v>Postzygotics-elegansXhybrid-SymEleX(H:LaxeXMontalvo)</v>
      </c>
      <c r="C147" s="37" t="str">
        <f>IFERROR(CEILING(SUMIF('2019_Raw'!S$2:S$996,'2019_R'!A147,'2019_Raw'!V$2:V$996)/SUMIF('2019_Raw'!S$2:S$996,'2019_R'!A147,'2019_Raw'!U$2:U$996),1),"NA")</f>
        <v>NA</v>
      </c>
      <c r="D147" s="37">
        <f>SUMIF('2019_Raw'!S$2:S$996,'2019_R'!A147,'2019_Raw'!U$2:U$996)</f>
        <v>0</v>
      </c>
      <c r="E147" s="37" t="str">
        <f>IFERROR(CEILING(SUMIF('2019_Raw'!S$2:S$996,'2019_R'!A147,'2019_Raw'!X$2:X$996)/SUMIF('2019_Raw'!S$2:S$996,'2019_R'!A147,'2019_Raw'!V$2:V$996),1),"NA")</f>
        <v>NA</v>
      </c>
      <c r="F147" s="37">
        <f>SUMIF('2019_Raw'!S$2:S$996,'2019_R'!A147,'2019_Raw'!V$2:V$996)</f>
        <v>0</v>
      </c>
      <c r="G147" s="37">
        <f>INDEX('2019_Raw'!$AB$2:$AB$996,MATCH('2019_R'!$A147,'2019_Raw'!$S$2:$S$996,0))</f>
        <v>2</v>
      </c>
      <c r="H147" s="37">
        <f>INDEX('2019_Raw'!$AM$2:$AM$996,MATCH('2019_R'!$A147,'2019_Raw'!$S$2:$S$996,0))</f>
        <v>190.33333333333334</v>
      </c>
      <c r="I147" s="74" t="str">
        <f>INDEX('2019_Raw'!$AN$2:$AN$996,MATCH('2019_R'!$A147,'2019_Raw'!$S$2:$S$996,0))</f>
        <v>NA</v>
      </c>
      <c r="J147" s="37">
        <f>INDEX('2019_Raw'!$AL$2:$AL$996,MATCH('2019_R'!$A147,'2019_Raw'!$S$2:$S$996,0))</f>
        <v>571</v>
      </c>
    </row>
    <row r="148" spans="1:10" x14ac:dyDescent="0.25">
      <c r="A148" t="str">
        <v>2.23X1.29</v>
      </c>
      <c r="B148" t="str">
        <f>INDEX('2019_Raw'!$T$2:$T$996,MATCH('2019_R'!$A148,'2019_Raw'!$S$2:$S$996,0))</f>
        <v>Conspecifics-graellsiiXgraellsii-MontalvoXMontalvo</v>
      </c>
      <c r="C148" s="37" t="str">
        <f>IFERROR(CEILING(SUMIF('2019_Raw'!S$2:S$996,'2019_R'!A148,'2019_Raw'!V$2:V$996)/SUMIF('2019_Raw'!S$2:S$996,'2019_R'!A148,'2019_Raw'!U$2:U$996),1),"NA")</f>
        <v>NA</v>
      </c>
      <c r="D148" s="37">
        <f>SUMIF('2019_Raw'!S$2:S$996,'2019_R'!A148,'2019_Raw'!U$2:U$996)</f>
        <v>0</v>
      </c>
      <c r="E148" s="37" t="str">
        <f>IFERROR(CEILING(SUMIF('2019_Raw'!S$2:S$996,'2019_R'!A148,'2019_Raw'!X$2:X$996)/SUMIF('2019_Raw'!S$2:S$996,'2019_R'!A148,'2019_Raw'!V$2:V$996),1),"NA")</f>
        <v>NA</v>
      </c>
      <c r="F148" s="37">
        <f>SUMIF('2019_Raw'!S$2:S$996,'2019_R'!A148,'2019_Raw'!V$2:V$996)</f>
        <v>0</v>
      </c>
      <c r="G148" s="37">
        <f>INDEX('2019_Raw'!$AB$2:$AB$996,MATCH('2019_R'!$A148,'2019_Raw'!$S$2:$S$996,0))</f>
        <v>3</v>
      </c>
      <c r="H148" s="37">
        <f>INDEX('2019_Raw'!$AM$2:$AM$996,MATCH('2019_R'!$A148,'2019_Raw'!$S$2:$S$996,0))</f>
        <v>33.666666666666664</v>
      </c>
      <c r="I148" s="74" t="str">
        <f>INDEX('2019_Raw'!$AN$2:$AN$996,MATCH('2019_R'!$A148,'2019_Raw'!$S$2:$S$996,0))</f>
        <v>NA</v>
      </c>
      <c r="J148" s="37">
        <f>INDEX('2019_Raw'!$AL$2:$AL$996,MATCH('2019_R'!$A148,'2019_Raw'!$S$2:$S$996,0))</f>
        <v>101</v>
      </c>
    </row>
    <row r="149" spans="1:10" x14ac:dyDescent="0.25">
      <c r="A149" t="str">
        <v>3.27X3.34</v>
      </c>
      <c r="B149" t="str">
        <f>INDEX('2019_Raw'!$T$2:$T$996,MATCH('2019_R'!$A149,'2019_Raw'!$S$2:$S$996,0))</f>
        <v>Conspecifics-elegansXelegans-LaxeXLaxe</v>
      </c>
      <c r="C149" s="37" t="str">
        <f>IFERROR(CEILING(SUMIF('2019_Raw'!S$2:S$996,'2019_R'!A149,'2019_Raw'!V$2:V$996)/SUMIF('2019_Raw'!S$2:S$996,'2019_R'!A149,'2019_Raw'!U$2:U$996),1),"NA")</f>
        <v>NA</v>
      </c>
      <c r="D149" s="37">
        <f>SUMIF('2019_Raw'!S$2:S$996,'2019_R'!A149,'2019_Raw'!U$2:U$996)</f>
        <v>0</v>
      </c>
      <c r="E149" s="37" t="str">
        <f>IFERROR(CEILING(SUMIF('2019_Raw'!S$2:S$996,'2019_R'!A149,'2019_Raw'!X$2:X$996)/SUMIF('2019_Raw'!S$2:S$996,'2019_R'!A149,'2019_Raw'!V$2:V$996),1),"NA")</f>
        <v>NA</v>
      </c>
      <c r="F149" s="37">
        <f>SUMIF('2019_Raw'!S$2:S$996,'2019_R'!A149,'2019_Raw'!V$2:V$996)</f>
        <v>0</v>
      </c>
      <c r="G149" s="37">
        <f>INDEX('2019_Raw'!$AB$2:$AB$996,MATCH('2019_R'!$A149,'2019_Raw'!$S$2:$S$996,0))</f>
        <v>2</v>
      </c>
      <c r="H149" s="37">
        <f>INDEX('2019_Raw'!$AM$2:$AM$996,MATCH('2019_R'!$A149,'2019_Raw'!$S$2:$S$996,0))</f>
        <v>110.66666666666667</v>
      </c>
      <c r="I149" s="74" t="str">
        <f>INDEX('2019_Raw'!$AN$2:$AN$996,MATCH('2019_R'!$A149,'2019_Raw'!$S$2:$S$996,0))</f>
        <v>NA</v>
      </c>
      <c r="J149" s="37">
        <f>INDEX('2019_Raw'!$AL$2:$AL$996,MATCH('2019_R'!$A149,'2019_Raw'!$S$2:$S$996,0))</f>
        <v>332</v>
      </c>
    </row>
    <row r="150" spans="1:10" x14ac:dyDescent="0.25">
      <c r="A150" t="str">
        <v>2.23X2.22</v>
      </c>
      <c r="B150" t="str">
        <f>INDEX('2019_Raw'!$T$2:$T$996,MATCH('2019_R'!$A150,'2019_Raw'!$S$2:$S$996,0))</f>
        <v>Conspecifics-graellsiiXgraellsii-MontalvoXMontalvo</v>
      </c>
      <c r="C150" s="37" t="str">
        <f>IFERROR(CEILING(SUMIF('2019_Raw'!S$2:S$996,'2019_R'!A150,'2019_Raw'!V$2:V$996)/SUMIF('2019_Raw'!S$2:S$996,'2019_R'!A150,'2019_Raw'!U$2:U$996),1),"NA")</f>
        <v>NA</v>
      </c>
      <c r="D150" s="37">
        <f>SUMIF('2019_Raw'!S$2:S$996,'2019_R'!A150,'2019_Raw'!U$2:U$996)</f>
        <v>0</v>
      </c>
      <c r="E150" s="37" t="str">
        <f>IFERROR(CEILING(SUMIF('2019_Raw'!S$2:S$996,'2019_R'!A150,'2019_Raw'!X$2:X$996)/SUMIF('2019_Raw'!S$2:S$996,'2019_R'!A150,'2019_Raw'!V$2:V$996),1),"NA")</f>
        <v>NA</v>
      </c>
      <c r="F150" s="37">
        <f>SUMIF('2019_Raw'!S$2:S$996,'2019_R'!A150,'2019_Raw'!V$2:V$996)</f>
        <v>0</v>
      </c>
      <c r="G150" s="37">
        <f>INDEX('2019_Raw'!$AB$2:$AB$996,MATCH('2019_R'!$A150,'2019_Raw'!$S$2:$S$996,0))</f>
        <v>2</v>
      </c>
      <c r="H150" s="37">
        <f>INDEX('2019_Raw'!$AM$2:$AM$996,MATCH('2019_R'!$A150,'2019_Raw'!$S$2:$S$996,0))</f>
        <v>198.66666666666666</v>
      </c>
      <c r="I150" s="74" t="str">
        <f>INDEX('2019_Raw'!$AN$2:$AN$996,MATCH('2019_R'!$A150,'2019_Raw'!$S$2:$S$996,0))</f>
        <v>NA</v>
      </c>
      <c r="J150" s="37">
        <f>INDEX('2019_Raw'!$AL$2:$AL$996,MATCH('2019_R'!$A150,'2019_Raw'!$S$2:$S$996,0))</f>
        <v>596</v>
      </c>
    </row>
    <row r="151" spans="1:10" x14ac:dyDescent="0.25">
      <c r="A151" t="str">
        <v>2.23X2.24</v>
      </c>
      <c r="B151" t="str">
        <f>INDEX('2019_Raw'!$T$2:$T$996,MATCH('2019_R'!$A151,'2019_Raw'!$S$2:$S$996,0))</f>
        <v>Conspecifics-graellsiiXgraellsii-MontalvoXMontalvo</v>
      </c>
      <c r="C151" s="37" t="str">
        <f>IFERROR(CEILING(SUMIF('2019_Raw'!S$2:S$996,'2019_R'!A151,'2019_Raw'!V$2:V$996)/SUMIF('2019_Raw'!S$2:S$996,'2019_R'!A151,'2019_Raw'!U$2:U$996),1),"NA")</f>
        <v>NA</v>
      </c>
      <c r="D151" s="37">
        <f>SUMIF('2019_Raw'!S$2:S$996,'2019_R'!A151,'2019_Raw'!U$2:U$996)</f>
        <v>0</v>
      </c>
      <c r="E151" s="37" t="str">
        <f>IFERROR(CEILING(SUMIF('2019_Raw'!S$2:S$996,'2019_R'!A151,'2019_Raw'!X$2:X$996)/SUMIF('2019_Raw'!S$2:S$996,'2019_R'!A151,'2019_Raw'!V$2:V$996),1),"NA")</f>
        <v>NA</v>
      </c>
      <c r="F151" s="37">
        <f>SUMIF('2019_Raw'!S$2:S$996,'2019_R'!A151,'2019_Raw'!V$2:V$996)</f>
        <v>0</v>
      </c>
      <c r="G151" s="37">
        <f>INDEX('2019_Raw'!$AB$2:$AB$996,MATCH('2019_R'!$A151,'2019_Raw'!$S$2:$S$996,0))</f>
        <v>2</v>
      </c>
      <c r="H151" s="37">
        <f>INDEX('2019_Raw'!$AM$2:$AM$996,MATCH('2019_R'!$A151,'2019_Raw'!$S$2:$S$996,0))</f>
        <v>143.33333333333334</v>
      </c>
      <c r="I151" s="74" t="str">
        <f>INDEX('2019_Raw'!$AN$2:$AN$996,MATCH('2019_R'!$A151,'2019_Raw'!$S$2:$S$996,0))</f>
        <v>NA</v>
      </c>
      <c r="J151" s="37">
        <f>INDEX('2019_Raw'!$AL$2:$AL$996,MATCH('2019_R'!$A151,'2019_Raw'!$S$2:$S$996,0))</f>
        <v>430</v>
      </c>
    </row>
    <row r="152" spans="1:10" x14ac:dyDescent="0.25">
      <c r="A152" t="str">
        <v>3.27X3.31</v>
      </c>
      <c r="B152" t="str">
        <f>INDEX('2019_Raw'!$T$2:$T$996,MATCH('2019_R'!$A152,'2019_Raw'!$S$2:$S$996,0))</f>
        <v>Conspecifics-elegansXelegans-LaxeXLaxe</v>
      </c>
      <c r="C152" s="37" t="str">
        <f>IFERROR(CEILING(SUMIF('2019_Raw'!S$2:S$996,'2019_R'!A152,'2019_Raw'!V$2:V$996)/SUMIF('2019_Raw'!S$2:S$996,'2019_R'!A152,'2019_Raw'!U$2:U$996),1),"NA")</f>
        <v>NA</v>
      </c>
      <c r="D152" s="37">
        <f>SUMIF('2019_Raw'!S$2:S$996,'2019_R'!A152,'2019_Raw'!U$2:U$996)</f>
        <v>0</v>
      </c>
      <c r="E152" s="37" t="str">
        <f>IFERROR(CEILING(SUMIF('2019_Raw'!S$2:S$996,'2019_R'!A152,'2019_Raw'!X$2:X$996)/SUMIF('2019_Raw'!S$2:S$996,'2019_R'!A152,'2019_Raw'!V$2:V$996),1),"NA")</f>
        <v>NA</v>
      </c>
      <c r="F152" s="37">
        <f>SUMIF('2019_Raw'!S$2:S$996,'2019_R'!A152,'2019_Raw'!V$2:V$996)</f>
        <v>0</v>
      </c>
      <c r="G152" s="37">
        <f>INDEX('2019_Raw'!$AB$2:$AB$996,MATCH('2019_R'!$A152,'2019_Raw'!$S$2:$S$996,0))</f>
        <v>2</v>
      </c>
      <c r="H152" s="37">
        <f>INDEX('2019_Raw'!$AM$2:$AM$996,MATCH('2019_R'!$A152,'2019_Raw'!$S$2:$S$996,0))</f>
        <v>5</v>
      </c>
      <c r="I152" s="74" t="str">
        <f>INDEX('2019_Raw'!$AN$2:$AN$996,MATCH('2019_R'!$A152,'2019_Raw'!$S$2:$S$996,0))</f>
        <v>NA</v>
      </c>
      <c r="J152" s="37">
        <f>INDEX('2019_Raw'!$AL$2:$AL$996,MATCH('2019_R'!$A152,'2019_Raw'!$S$2:$S$996,0))</f>
        <v>10</v>
      </c>
    </row>
    <row r="153" spans="1:10" x14ac:dyDescent="0.25">
      <c r="A153" t="str">
        <v>3.43X3.37</v>
      </c>
      <c r="B153" t="str">
        <f>INDEX('2019_Raw'!$T$2:$T$996,MATCH('2019_R'!$A153,'2019_Raw'!$S$2:$S$996,0))</f>
        <v>Conspecifics-elegansXelegans-LaxeXLaxe</v>
      </c>
      <c r="C153" s="37" t="str">
        <f>IFERROR(CEILING(SUMIF('2019_Raw'!S$2:S$996,'2019_R'!A153,'2019_Raw'!V$2:V$996)/SUMIF('2019_Raw'!S$2:S$996,'2019_R'!A153,'2019_Raw'!U$2:U$996),1),"NA")</f>
        <v>NA</v>
      </c>
      <c r="D153" s="37">
        <f>SUMIF('2019_Raw'!S$2:S$996,'2019_R'!A153,'2019_Raw'!U$2:U$996)</f>
        <v>0</v>
      </c>
      <c r="E153" s="37" t="str">
        <f>IFERROR(CEILING(SUMIF('2019_Raw'!S$2:S$996,'2019_R'!A153,'2019_Raw'!X$2:X$996)/SUMIF('2019_Raw'!S$2:S$996,'2019_R'!A153,'2019_Raw'!V$2:V$996),1),"NA")</f>
        <v>NA</v>
      </c>
      <c r="F153" s="37">
        <f>SUMIF('2019_Raw'!S$2:S$996,'2019_R'!A153,'2019_Raw'!V$2:V$996)</f>
        <v>0</v>
      </c>
      <c r="G153" s="37">
        <f>INDEX('2019_Raw'!$AB$2:$AB$996,MATCH('2019_R'!$A153,'2019_Raw'!$S$2:$S$996,0))</f>
        <v>0</v>
      </c>
      <c r="H153" s="37">
        <f>INDEX('2019_Raw'!$AM$2:$AM$996,MATCH('2019_R'!$A153,'2019_Raw'!$S$2:$S$996,0))</f>
        <v>0</v>
      </c>
      <c r="I153" s="74" t="str">
        <f>INDEX('2019_Raw'!$AN$2:$AN$996,MATCH('2019_R'!$A153,'2019_Raw'!$S$2:$S$996,0))</f>
        <v>NA</v>
      </c>
      <c r="J153" s="37">
        <f>INDEX('2019_Raw'!$AL$2:$AL$996,MATCH('2019_R'!$A153,'2019_Raw'!$S$2:$S$996,0))</f>
        <v>0</v>
      </c>
    </row>
    <row r="154" spans="1:10" x14ac:dyDescent="0.25">
      <c r="A154" t="str">
        <v>3.43X4.22</v>
      </c>
      <c r="B154" t="str">
        <f>INDEX('2019_Raw'!$T$2:$T$996,MATCH('2019_R'!$A154,'2019_Raw'!$S$2:$S$996,0))</f>
        <v>Conspecifics-elegansXelegans-LaxeXLaxe</v>
      </c>
      <c r="C154" s="37" t="str">
        <f>IFERROR(CEILING(SUMIF('2019_Raw'!S$2:S$996,'2019_R'!A154,'2019_Raw'!V$2:V$996)/SUMIF('2019_Raw'!S$2:S$996,'2019_R'!A154,'2019_Raw'!U$2:U$996),1),"NA")</f>
        <v>NA</v>
      </c>
      <c r="D154" s="37">
        <f>SUMIF('2019_Raw'!S$2:S$996,'2019_R'!A154,'2019_Raw'!U$2:U$996)</f>
        <v>0</v>
      </c>
      <c r="E154" s="37" t="str">
        <f>IFERROR(CEILING(SUMIF('2019_Raw'!S$2:S$996,'2019_R'!A154,'2019_Raw'!X$2:X$996)/SUMIF('2019_Raw'!S$2:S$996,'2019_R'!A154,'2019_Raw'!V$2:V$996),1),"NA")</f>
        <v>NA</v>
      </c>
      <c r="F154" s="37">
        <f>SUMIF('2019_Raw'!S$2:S$996,'2019_R'!A154,'2019_Raw'!V$2:V$996)</f>
        <v>0</v>
      </c>
      <c r="G154" s="37">
        <f>INDEX('2019_Raw'!$AB$2:$AB$996,MATCH('2019_R'!$A154,'2019_Raw'!$S$2:$S$996,0))</f>
        <v>0</v>
      </c>
      <c r="H154" s="37">
        <f>INDEX('2019_Raw'!$AM$2:$AM$996,MATCH('2019_R'!$A154,'2019_Raw'!$S$2:$S$996,0))</f>
        <v>0</v>
      </c>
      <c r="I154" s="74" t="str">
        <f>INDEX('2019_Raw'!$AN$2:$AN$996,MATCH('2019_R'!$A154,'2019_Raw'!$S$2:$S$996,0))</f>
        <v>NA</v>
      </c>
      <c r="J154" s="37">
        <f>INDEX('2019_Raw'!$AL$2:$AL$996,MATCH('2019_R'!$A154,'2019_Raw'!$S$2:$S$996,0))</f>
        <v>0</v>
      </c>
    </row>
    <row r="155" spans="1:10" x14ac:dyDescent="0.25">
      <c r="A155" t="str">
        <v>C.40XA.25</v>
      </c>
      <c r="B155" t="str">
        <f>INDEX('2019_Raw'!$T$2:$T$996,MATCH('2019_R'!$A155,'2019_Raw'!$S$2:$S$996,0))</f>
        <v>Postzygotics-hybridXhybrid-(H:LaxeXMontalvo)X(H:LaxeXMontalvo)</v>
      </c>
      <c r="C155" s="37" t="str">
        <f>IFERROR(CEILING(SUMIF('2019_Raw'!S$2:S$996,'2019_R'!A155,'2019_Raw'!V$2:V$996)/SUMIF('2019_Raw'!S$2:S$996,'2019_R'!A155,'2019_Raw'!U$2:U$996),1),"NA")</f>
        <v>NA</v>
      </c>
      <c r="D155" s="37">
        <f>SUMIF('2019_Raw'!S$2:S$996,'2019_R'!A155,'2019_Raw'!U$2:U$996)</f>
        <v>0</v>
      </c>
      <c r="E155" s="37" t="str">
        <f>IFERROR(CEILING(SUMIF('2019_Raw'!S$2:S$996,'2019_R'!A155,'2019_Raw'!X$2:X$996)/SUMIF('2019_Raw'!S$2:S$996,'2019_R'!A155,'2019_Raw'!V$2:V$996),1),"NA")</f>
        <v>NA</v>
      </c>
      <c r="F155" s="37">
        <f>SUMIF('2019_Raw'!S$2:S$996,'2019_R'!A155,'2019_Raw'!V$2:V$996)</f>
        <v>0</v>
      </c>
      <c r="G155" s="37">
        <f>INDEX('2019_Raw'!$AB$2:$AB$996,MATCH('2019_R'!$A155,'2019_Raw'!$S$2:$S$996,0))</f>
        <v>1</v>
      </c>
      <c r="H155" s="37">
        <f>INDEX('2019_Raw'!$AM$2:$AM$996,MATCH('2019_R'!$A155,'2019_Raw'!$S$2:$S$996,0))</f>
        <v>38.666666666666664</v>
      </c>
      <c r="I155" s="74" t="str">
        <f>INDEX('2019_Raw'!$AN$2:$AN$996,MATCH('2019_R'!$A155,'2019_Raw'!$S$2:$S$996,0))</f>
        <v>NA</v>
      </c>
      <c r="J155" s="37">
        <f>INDEX('2019_Raw'!$AL$2:$AL$996,MATCH('2019_R'!$A155,'2019_Raw'!$S$2:$S$996,0))</f>
        <v>116</v>
      </c>
    </row>
    <row r="156" spans="1:10" x14ac:dyDescent="0.25">
      <c r="A156" t="str">
        <v>3.27X4.33</v>
      </c>
      <c r="B156" t="str">
        <f>INDEX('2019_Raw'!$T$2:$T$996,MATCH('2019_R'!$A156,'2019_Raw'!$S$2:$S$996,0))</f>
        <v>Conspecifics-elegansXelegans-LaxeXLaxe</v>
      </c>
      <c r="C156" s="37" t="str">
        <f>IFERROR(CEILING(SUMIF('2019_Raw'!S$2:S$996,'2019_R'!A156,'2019_Raw'!V$2:V$996)/SUMIF('2019_Raw'!S$2:S$996,'2019_R'!A156,'2019_Raw'!U$2:U$996),1),"NA")</f>
        <v>NA</v>
      </c>
      <c r="D156" s="37">
        <f>SUMIF('2019_Raw'!S$2:S$996,'2019_R'!A156,'2019_Raw'!U$2:U$996)</f>
        <v>0</v>
      </c>
      <c r="E156" s="37" t="str">
        <f>IFERROR(CEILING(SUMIF('2019_Raw'!S$2:S$996,'2019_R'!A156,'2019_Raw'!X$2:X$996)/SUMIF('2019_Raw'!S$2:S$996,'2019_R'!A156,'2019_Raw'!V$2:V$996),1),"NA")</f>
        <v>NA</v>
      </c>
      <c r="F156" s="37">
        <f>SUMIF('2019_Raw'!S$2:S$996,'2019_R'!A156,'2019_Raw'!V$2:V$996)</f>
        <v>0</v>
      </c>
      <c r="G156" s="37">
        <f>INDEX('2019_Raw'!$AB$2:$AB$996,MATCH('2019_R'!$A156,'2019_Raw'!$S$2:$S$996,0))</f>
        <v>1</v>
      </c>
      <c r="H156" s="37">
        <f>INDEX('2019_Raw'!$AM$2:$AM$996,MATCH('2019_R'!$A156,'2019_Raw'!$S$2:$S$996,0))</f>
        <v>0.5</v>
      </c>
      <c r="I156" s="74" t="str">
        <f>INDEX('2019_Raw'!$AN$2:$AN$996,MATCH('2019_R'!$A156,'2019_Raw'!$S$2:$S$996,0))</f>
        <v>NA</v>
      </c>
      <c r="J156" s="37">
        <f>INDEX('2019_Raw'!$AL$2:$AL$996,MATCH('2019_R'!$A156,'2019_Raw'!$S$2:$S$996,0))</f>
        <v>1</v>
      </c>
    </row>
    <row r="157" spans="1:10" x14ac:dyDescent="0.25">
      <c r="A157" t="str">
        <v>L.1XK.2</v>
      </c>
      <c r="B157" t="str">
        <f>INDEX('2019_Raw'!$T$2:$T$996,MATCH('2019_R'!$A157,'2019_Raw'!$S$2:$S$996,0))</f>
        <v>Postzygotics-hybridXhybrid-(H:LaxeXMontalvo)X(H:LaxeXMontalvo)</v>
      </c>
      <c r="C157" s="37">
        <f>IFERROR(CEILING(SUMIF('2019_Raw'!S$2:S$996,'2019_R'!A157,'2019_Raw'!V$2:V$996)/SUMIF('2019_Raw'!S$2:S$996,'2019_R'!A157,'2019_Raw'!U$2:U$996),1),"NA")</f>
        <v>1</v>
      </c>
      <c r="D157" s="37">
        <f>SUMIF('2019_Raw'!S$2:S$996,'2019_R'!A157,'2019_Raw'!U$2:U$996)</f>
        <v>1</v>
      </c>
      <c r="E157" s="37">
        <f>IFERROR(CEILING(SUMIF('2019_Raw'!S$2:S$996,'2019_R'!A157,'2019_Raw'!X$2:X$996)/SUMIF('2019_Raw'!S$2:S$996,'2019_R'!A157,'2019_Raw'!V$2:V$996),1),"NA")</f>
        <v>1</v>
      </c>
      <c r="F157" s="37">
        <f>SUMIF('2019_Raw'!S$2:S$996,'2019_R'!A157,'2019_Raw'!V$2:V$996)</f>
        <v>1</v>
      </c>
      <c r="G157" s="37">
        <f>INDEX('2019_Raw'!$AB$2:$AB$996,MATCH('2019_R'!$A157,'2019_Raw'!$S$2:$S$996,0))</f>
        <v>0</v>
      </c>
      <c r="H157" s="37">
        <f>INDEX('2019_Raw'!$AM$2:$AM$996,MATCH('2019_R'!$A157,'2019_Raw'!$S$2:$S$996,0))</f>
        <v>0</v>
      </c>
      <c r="I157" s="74" t="str">
        <f>INDEX('2019_Raw'!$AN$2:$AN$996,MATCH('2019_R'!$A157,'2019_Raw'!$S$2:$S$996,0))</f>
        <v>NA</v>
      </c>
      <c r="J157" s="37">
        <f>INDEX('2019_Raw'!$AL$2:$AL$996,MATCH('2019_R'!$A157,'2019_Raw'!$S$2:$S$996,0))</f>
        <v>0</v>
      </c>
    </row>
    <row r="158" spans="1:10" x14ac:dyDescent="0.25">
      <c r="A158" t="str">
        <v>L.1XK.6</v>
      </c>
      <c r="B158" t="str">
        <f>INDEX('2019_Raw'!$T$2:$T$996,MATCH('2019_R'!$A158,'2019_Raw'!$S$2:$S$996,0))</f>
        <v>Postzygotics-hybridXhybrid-(H:LaxeXMontalvo)X(H:LaxeXMontalvo)</v>
      </c>
      <c r="C158" s="37">
        <f>IFERROR(CEILING(SUMIF('2019_Raw'!S$2:S$996,'2019_R'!A158,'2019_Raw'!V$2:V$996)/SUMIF('2019_Raw'!S$2:S$996,'2019_R'!A158,'2019_Raw'!U$2:U$996),1),"NA")</f>
        <v>1</v>
      </c>
      <c r="D158" s="37">
        <f>SUMIF('2019_Raw'!S$2:S$996,'2019_R'!A158,'2019_Raw'!U$2:U$996)</f>
        <v>1</v>
      </c>
      <c r="E158" s="37">
        <f>IFERROR(CEILING(SUMIF('2019_Raw'!S$2:S$996,'2019_R'!A158,'2019_Raw'!X$2:X$996)/SUMIF('2019_Raw'!S$2:S$996,'2019_R'!A158,'2019_Raw'!V$2:V$996),1),"NA")</f>
        <v>1</v>
      </c>
      <c r="F158" s="37">
        <f>SUMIF('2019_Raw'!S$2:S$996,'2019_R'!A158,'2019_Raw'!V$2:V$996)</f>
        <v>1</v>
      </c>
      <c r="G158" s="37">
        <f>INDEX('2019_Raw'!$AB$2:$AB$996,MATCH('2019_R'!$A158,'2019_Raw'!$S$2:$S$996,0))</f>
        <v>2</v>
      </c>
      <c r="H158" s="37">
        <f>INDEX('2019_Raw'!$AM$2:$AM$996,MATCH('2019_R'!$A158,'2019_Raw'!$S$2:$S$996,0))</f>
        <v>54</v>
      </c>
      <c r="I158" s="74">
        <f>INDEX('2019_Raw'!$AN$2:$AN$996,MATCH('2019_R'!$A158,'2019_Raw'!$S$2:$S$996,0))</f>
        <v>0.39506172839506171</v>
      </c>
      <c r="J158" s="37">
        <f>INDEX('2019_Raw'!$AL$2:$AL$996,MATCH('2019_R'!$A158,'2019_Raw'!$S$2:$S$996,0))</f>
        <v>162</v>
      </c>
    </row>
    <row r="159" spans="1:10" x14ac:dyDescent="0.25">
      <c r="A159" t="str">
        <v>K.7XK.8</v>
      </c>
      <c r="B159" t="str">
        <f>INDEX('2019_Raw'!$T$2:$T$996,MATCH('2019_R'!$A159,'2019_Raw'!$S$2:$S$996,0))</f>
        <v>Postzygotics-hybridXhybrid-(H:LaxeXMontalvo)X(H:LaxeXMontalvo)</v>
      </c>
      <c r="C159" s="37">
        <f>IFERROR(CEILING(SUMIF('2019_Raw'!S$2:S$996,'2019_R'!A159,'2019_Raw'!V$2:V$996)/SUMIF('2019_Raw'!S$2:S$996,'2019_R'!A159,'2019_Raw'!U$2:U$996),1),"NA")</f>
        <v>1</v>
      </c>
      <c r="D159" s="37">
        <f>SUMIF('2019_Raw'!S$2:S$996,'2019_R'!A159,'2019_Raw'!U$2:U$996)</f>
        <v>1</v>
      </c>
      <c r="E159" s="37">
        <f>IFERROR(CEILING(SUMIF('2019_Raw'!S$2:S$996,'2019_R'!A159,'2019_Raw'!X$2:X$996)/SUMIF('2019_Raw'!S$2:S$996,'2019_R'!A159,'2019_Raw'!V$2:V$996),1),"NA")</f>
        <v>1</v>
      </c>
      <c r="F159" s="37">
        <f>SUMIF('2019_Raw'!S$2:S$996,'2019_R'!A159,'2019_Raw'!V$2:V$996)</f>
        <v>1</v>
      </c>
      <c r="G159" s="37">
        <f>INDEX('2019_Raw'!$AB$2:$AB$996,MATCH('2019_R'!$A159,'2019_Raw'!$S$2:$S$996,0))</f>
        <v>3</v>
      </c>
      <c r="H159" s="37">
        <f>INDEX('2019_Raw'!$AM$2:$AM$996,MATCH('2019_R'!$A159,'2019_Raw'!$S$2:$S$996,0))</f>
        <v>88.333333333333329</v>
      </c>
      <c r="I159" s="74">
        <f>INDEX('2019_Raw'!$AN$2:$AN$996,MATCH('2019_R'!$A159,'2019_Raw'!$S$2:$S$996,0))</f>
        <v>3.7735849056603772E-2</v>
      </c>
      <c r="J159" s="37">
        <f>INDEX('2019_Raw'!$AL$2:$AL$996,MATCH('2019_R'!$A159,'2019_Raw'!$S$2:$S$996,0))</f>
        <v>265</v>
      </c>
    </row>
    <row r="160" spans="1:10" x14ac:dyDescent="0.25">
      <c r="A160" t="str">
        <v>K.7XK.12</v>
      </c>
      <c r="B160" t="str">
        <f>INDEX('2019_Raw'!$T$2:$T$996,MATCH('2019_R'!$A160,'2019_Raw'!$S$2:$S$996,0))</f>
        <v>Postzygotics-hybridXhybrid-(H:LaxeXMontalvo)X(H:LaxeXMontalvo)</v>
      </c>
      <c r="C160" s="37">
        <f>IFERROR(CEILING(SUMIF('2019_Raw'!S$2:S$996,'2019_R'!A160,'2019_Raw'!V$2:V$996)/SUMIF('2019_Raw'!S$2:S$996,'2019_R'!A160,'2019_Raw'!U$2:U$996),1),"NA")</f>
        <v>1</v>
      </c>
      <c r="D160" s="37">
        <f>SUMIF('2019_Raw'!S$2:S$996,'2019_R'!A160,'2019_Raw'!U$2:U$996)</f>
        <v>1</v>
      </c>
      <c r="E160" s="37">
        <f>IFERROR(CEILING(SUMIF('2019_Raw'!S$2:S$996,'2019_R'!A160,'2019_Raw'!X$2:X$996)/SUMIF('2019_Raw'!S$2:S$996,'2019_R'!A160,'2019_Raw'!V$2:V$996),1),"NA")</f>
        <v>1</v>
      </c>
      <c r="F160" s="37">
        <f>SUMIF('2019_Raw'!S$2:S$996,'2019_R'!A160,'2019_Raw'!V$2:V$996)</f>
        <v>1</v>
      </c>
      <c r="G160" s="37">
        <f>INDEX('2019_Raw'!$AB$2:$AB$996,MATCH('2019_R'!$A160,'2019_Raw'!$S$2:$S$996,0))</f>
        <v>2</v>
      </c>
      <c r="H160" s="37">
        <f>INDEX('2019_Raw'!$AM$2:$AM$996,MATCH('2019_R'!$A160,'2019_Raw'!$S$2:$S$996,0))</f>
        <v>64</v>
      </c>
      <c r="I160" s="74">
        <f>INDEX('2019_Raw'!$AN$2:$AN$996,MATCH('2019_R'!$A160,'2019_Raw'!$S$2:$S$996,0))</f>
        <v>2.6041666666666668E-2</v>
      </c>
      <c r="J160" s="37">
        <f>INDEX('2019_Raw'!$AL$2:$AL$996,MATCH('2019_R'!$A160,'2019_Raw'!$S$2:$S$996,0))</f>
        <v>192</v>
      </c>
    </row>
    <row r="161" spans="1:10" x14ac:dyDescent="0.25">
      <c r="A161" t="str">
        <v>L.1XK.9</v>
      </c>
      <c r="B161" t="str">
        <f>INDEX('2019_Raw'!$T$2:$T$996,MATCH('2019_R'!$A161,'2019_Raw'!$S$2:$S$996,0))</f>
        <v>Postzygotics-hybridXhybrid-(H:LaxeXMontalvo)X(H:LaxeXMontalvo)</v>
      </c>
      <c r="C161" s="37">
        <f>IFERROR(CEILING(SUMIF('2019_Raw'!S$2:S$996,'2019_R'!A161,'2019_Raw'!V$2:V$996)/SUMIF('2019_Raw'!S$2:S$996,'2019_R'!A161,'2019_Raw'!U$2:U$996),1),"NA")</f>
        <v>1</v>
      </c>
      <c r="D161" s="37">
        <f>SUMIF('2019_Raw'!S$2:S$996,'2019_R'!A161,'2019_Raw'!U$2:U$996)</f>
        <v>1</v>
      </c>
      <c r="E161" s="37">
        <f>IFERROR(CEILING(SUMIF('2019_Raw'!S$2:S$996,'2019_R'!A161,'2019_Raw'!X$2:X$996)/SUMIF('2019_Raw'!S$2:S$996,'2019_R'!A161,'2019_Raw'!V$2:V$996),1),"NA")</f>
        <v>1</v>
      </c>
      <c r="F161" s="37">
        <f>SUMIF('2019_Raw'!S$2:S$996,'2019_R'!A161,'2019_Raw'!V$2:V$996)</f>
        <v>1</v>
      </c>
      <c r="G161" s="37">
        <f>INDEX('2019_Raw'!$AB$2:$AB$996,MATCH('2019_R'!$A161,'2019_Raw'!$S$2:$S$996,0))</f>
        <v>0</v>
      </c>
      <c r="H161" s="37">
        <f>INDEX('2019_Raw'!$AM$2:$AM$996,MATCH('2019_R'!$A161,'2019_Raw'!$S$2:$S$996,0))</f>
        <v>0</v>
      </c>
      <c r="I161" s="74" t="str">
        <f>INDEX('2019_Raw'!$AN$2:$AN$996,MATCH('2019_R'!$A161,'2019_Raw'!$S$2:$S$996,0))</f>
        <v>NA</v>
      </c>
      <c r="J161" s="37">
        <f>INDEX('2019_Raw'!$AL$2:$AL$996,MATCH('2019_R'!$A161,'2019_Raw'!$S$2:$S$996,0))</f>
        <v>0</v>
      </c>
    </row>
    <row r="162" spans="1:10" x14ac:dyDescent="0.25">
      <c r="A162" t="str">
        <v>A.1XL.2</v>
      </c>
      <c r="B162" t="str">
        <f>INDEX('2019_Raw'!$T$2:$T$996,MATCH('2019_R'!$A162,'2019_Raw'!$S$2:$S$996,0))</f>
        <v>Postzygotics-elegansXhybrid-SymEleX(H:LaxeXMontalvo)</v>
      </c>
      <c r="C162" s="37">
        <f>IFERROR(CEILING(SUMIF('2019_Raw'!S$2:S$996,'2019_R'!A162,'2019_Raw'!V$2:V$996)/SUMIF('2019_Raw'!S$2:S$996,'2019_R'!A162,'2019_Raw'!U$2:U$996),1),"NA")</f>
        <v>1</v>
      </c>
      <c r="D162" s="37">
        <f>SUMIF('2019_Raw'!S$2:S$996,'2019_R'!A162,'2019_Raw'!U$2:U$996)</f>
        <v>1</v>
      </c>
      <c r="E162" s="37">
        <f>IFERROR(CEILING(SUMIF('2019_Raw'!S$2:S$996,'2019_R'!A162,'2019_Raw'!X$2:X$996)/SUMIF('2019_Raw'!S$2:S$996,'2019_R'!A162,'2019_Raw'!V$2:V$996),1),"NA")</f>
        <v>1</v>
      </c>
      <c r="F162" s="37">
        <f>SUMIF('2019_Raw'!S$2:S$996,'2019_R'!A162,'2019_Raw'!V$2:V$996)</f>
        <v>1</v>
      </c>
      <c r="G162" s="37">
        <f>INDEX('2019_Raw'!$AB$2:$AB$996,MATCH('2019_R'!$A162,'2019_Raw'!$S$2:$S$996,0))</f>
        <v>2</v>
      </c>
      <c r="H162" s="37">
        <f>INDEX('2019_Raw'!$AM$2:$AM$996,MATCH('2019_R'!$A162,'2019_Raw'!$S$2:$S$996,0))</f>
        <v>1</v>
      </c>
      <c r="I162" s="74">
        <f>INDEX('2019_Raw'!$AN$2:$AN$996,MATCH('2019_R'!$A162,'2019_Raw'!$S$2:$S$996,0))</f>
        <v>1</v>
      </c>
      <c r="J162" s="37">
        <f>INDEX('2019_Raw'!$AL$2:$AL$996,MATCH('2019_R'!$A162,'2019_Raw'!$S$2:$S$996,0))</f>
        <v>3</v>
      </c>
    </row>
    <row r="163" spans="1:10" x14ac:dyDescent="0.25">
      <c r="A163" t="str">
        <v>A.3XN.1</v>
      </c>
      <c r="B163" t="str">
        <f>INDEX('2019_Raw'!$T$2:$T$996,MATCH('2019_R'!$A163,'2019_Raw'!$S$2:$S$996,0))</f>
        <v>Postzygotics-elegansXhybrid-SymEleX(H:LaxeXMontalvo)</v>
      </c>
      <c r="C163" s="37">
        <f>IFERROR(CEILING(SUMIF('2019_Raw'!S$2:S$996,'2019_R'!A163,'2019_Raw'!V$2:V$996)/SUMIF('2019_Raw'!S$2:S$996,'2019_R'!A163,'2019_Raw'!U$2:U$996),1),"NA")</f>
        <v>1</v>
      </c>
      <c r="D163" s="37">
        <f>SUMIF('2019_Raw'!S$2:S$996,'2019_R'!A163,'2019_Raw'!U$2:U$996)</f>
        <v>1</v>
      </c>
      <c r="E163" s="37">
        <f>IFERROR(CEILING(SUMIF('2019_Raw'!S$2:S$996,'2019_R'!A163,'2019_Raw'!X$2:X$996)/SUMIF('2019_Raw'!S$2:S$996,'2019_R'!A163,'2019_Raw'!V$2:V$996),1),"NA")</f>
        <v>1</v>
      </c>
      <c r="F163" s="37">
        <f>SUMIF('2019_Raw'!S$2:S$996,'2019_R'!A163,'2019_Raw'!V$2:V$996)</f>
        <v>1</v>
      </c>
      <c r="G163" s="37">
        <f>INDEX('2019_Raw'!$AB$2:$AB$996,MATCH('2019_R'!$A163,'2019_Raw'!$S$2:$S$996,0))</f>
        <v>0</v>
      </c>
      <c r="H163" s="37">
        <f>INDEX('2019_Raw'!$AM$2:$AM$996,MATCH('2019_R'!$A163,'2019_Raw'!$S$2:$S$996,0))</f>
        <v>0</v>
      </c>
      <c r="I163" s="74" t="str">
        <f>INDEX('2019_Raw'!$AN$2:$AN$996,MATCH('2019_R'!$A163,'2019_Raw'!$S$2:$S$996,0))</f>
        <v>NA</v>
      </c>
      <c r="J163" s="37">
        <f>INDEX('2019_Raw'!$AL$2:$AL$996,MATCH('2019_R'!$A163,'2019_Raw'!$S$2:$S$996,0))</f>
        <v>0</v>
      </c>
    </row>
    <row r="164" spans="1:10" x14ac:dyDescent="0.25">
      <c r="A164" t="str">
        <v>K.7XK.13</v>
      </c>
      <c r="B164" t="str">
        <f>INDEX('2019_Raw'!$T$2:$T$996,MATCH('2019_R'!$A164,'2019_Raw'!$S$2:$S$996,0))</f>
        <v>Postzygotics-hybridXhybrid-(H:LaxeXMontalvo)X(H:LaxeXMontalvo)</v>
      </c>
      <c r="C164" s="37">
        <f>IFERROR(CEILING(SUMIF('2019_Raw'!S$2:S$996,'2019_R'!A164,'2019_Raw'!V$2:V$996)/SUMIF('2019_Raw'!S$2:S$996,'2019_R'!A164,'2019_Raw'!U$2:U$996),1),"NA")</f>
        <v>1</v>
      </c>
      <c r="D164" s="37">
        <f>SUMIF('2019_Raw'!S$2:S$996,'2019_R'!A164,'2019_Raw'!U$2:U$996)</f>
        <v>1</v>
      </c>
      <c r="E164" s="37">
        <f>IFERROR(CEILING(SUMIF('2019_Raw'!S$2:S$996,'2019_R'!A164,'2019_Raw'!X$2:X$996)/SUMIF('2019_Raw'!S$2:S$996,'2019_R'!A164,'2019_Raw'!V$2:V$996),1),"NA")</f>
        <v>1</v>
      </c>
      <c r="F164" s="37">
        <f>SUMIF('2019_Raw'!S$2:S$996,'2019_R'!A164,'2019_Raw'!V$2:V$996)</f>
        <v>1</v>
      </c>
      <c r="G164" s="37" t="str">
        <f>INDEX('2019_Raw'!$AB$2:$AB$996,MATCH('2019_R'!$A164,'2019_Raw'!$S$2:$S$996,0))</f>
        <v>NA</v>
      </c>
      <c r="H164" s="37" t="str">
        <f>INDEX('2019_Raw'!$AM$2:$AM$996,MATCH('2019_R'!$A164,'2019_Raw'!$S$2:$S$996,0))</f>
        <v>NA</v>
      </c>
      <c r="I164" s="74" t="str">
        <f>INDEX('2019_Raw'!$AN$2:$AN$996,MATCH('2019_R'!$A164,'2019_Raw'!$S$2:$S$996,0))</f>
        <v>NA</v>
      </c>
      <c r="J164" s="37" t="str">
        <f>INDEX('2019_Raw'!$AL$2:$AL$996,MATCH('2019_R'!$A164,'2019_Raw'!$S$2:$S$996,0))</f>
        <v>NA</v>
      </c>
    </row>
    <row r="165" spans="1:10" x14ac:dyDescent="0.25">
      <c r="A165" t="str">
        <v>K.14XB.1</v>
      </c>
      <c r="B165" t="str">
        <f>INDEX('2019_Raw'!$T$2:$T$996,MATCH('2019_R'!$A165,'2019_Raw'!$S$2:$S$996,0))</f>
        <v>Postzygotics-hybridXelegans-(H:LaxeXMontalvo)XSymEle</v>
      </c>
      <c r="C165" s="37">
        <f>IFERROR(CEILING(SUMIF('2019_Raw'!S$2:S$996,'2019_R'!A165,'2019_Raw'!V$2:V$996)/SUMIF('2019_Raw'!S$2:S$996,'2019_R'!A165,'2019_Raw'!U$2:U$996),1),"NA")</f>
        <v>0</v>
      </c>
      <c r="D165" s="37">
        <f>SUMIF('2019_Raw'!S$2:S$996,'2019_R'!A165,'2019_Raw'!U$2:U$996)</f>
        <v>10</v>
      </c>
      <c r="E165" s="37" t="str">
        <f>IFERROR(CEILING(SUMIF('2019_Raw'!S$2:S$996,'2019_R'!A165,'2019_Raw'!X$2:X$996)/SUMIF('2019_Raw'!S$2:S$996,'2019_R'!A165,'2019_Raw'!V$2:V$996),1),"NA")</f>
        <v>NA</v>
      </c>
      <c r="F165" s="37">
        <f>SUMIF('2019_Raw'!S$2:S$996,'2019_R'!A165,'2019_Raw'!V$2:V$996)</f>
        <v>0</v>
      </c>
      <c r="G165" s="37" t="str">
        <f>INDEX('2019_Raw'!$AB$2:$AB$996,MATCH('2019_R'!$A165,'2019_Raw'!$S$2:$S$996,0))</f>
        <v>NA</v>
      </c>
      <c r="H165" s="37" t="str">
        <f>INDEX('2019_Raw'!$AM$2:$AM$996,MATCH('2019_R'!$A165,'2019_Raw'!$S$2:$S$996,0))</f>
        <v>NA</v>
      </c>
      <c r="I165" s="74" t="str">
        <f>INDEX('2019_Raw'!$AN$2:$AN$996,MATCH('2019_R'!$A165,'2019_Raw'!$S$2:$S$996,0))</f>
        <v>NA</v>
      </c>
      <c r="J165" s="37" t="str">
        <f>INDEX('2019_Raw'!$AL$2:$AL$996,MATCH('2019_R'!$A165,'2019_Raw'!$S$2:$S$996,0))</f>
        <v>NA</v>
      </c>
    </row>
    <row r="166" spans="1:10" x14ac:dyDescent="0.25">
      <c r="A166" t="str">
        <v>K.7XB.1</v>
      </c>
      <c r="B166" t="str">
        <f>INDEX('2019_Raw'!$T$2:$T$996,MATCH('2019_R'!$A166,'2019_Raw'!$S$2:$S$996,0))</f>
        <v>Postzygotics-hybridXelegans-(H:LaxeXMontalvo)XSymEle</v>
      </c>
      <c r="C166" s="37">
        <f>IFERROR(CEILING(SUMIF('2019_Raw'!S$2:S$996,'2019_R'!A166,'2019_Raw'!V$2:V$996)/SUMIF('2019_Raw'!S$2:S$996,'2019_R'!A166,'2019_Raw'!U$2:U$996),1),"NA")</f>
        <v>0</v>
      </c>
      <c r="D166" s="37">
        <f>SUMIF('2019_Raw'!S$2:S$996,'2019_R'!A166,'2019_Raw'!U$2:U$996)</f>
        <v>6</v>
      </c>
      <c r="E166" s="37" t="str">
        <f>IFERROR(CEILING(SUMIF('2019_Raw'!S$2:S$996,'2019_R'!A166,'2019_Raw'!X$2:X$996)/SUMIF('2019_Raw'!S$2:S$996,'2019_R'!A166,'2019_Raw'!V$2:V$996),1),"NA")</f>
        <v>NA</v>
      </c>
      <c r="F166" s="37">
        <f>SUMIF('2019_Raw'!S$2:S$996,'2019_R'!A166,'2019_Raw'!V$2:V$996)</f>
        <v>0</v>
      </c>
      <c r="G166" s="37" t="str">
        <f>INDEX('2019_Raw'!$AB$2:$AB$996,MATCH('2019_R'!$A166,'2019_Raw'!$S$2:$S$996,0))</f>
        <v>NA</v>
      </c>
      <c r="H166" s="37" t="str">
        <f>INDEX('2019_Raw'!$AM$2:$AM$996,MATCH('2019_R'!$A166,'2019_Raw'!$S$2:$S$996,0))</f>
        <v>NA</v>
      </c>
      <c r="I166" s="74" t="str">
        <f>INDEX('2019_Raw'!$AN$2:$AN$996,MATCH('2019_R'!$A166,'2019_Raw'!$S$2:$S$996,0))</f>
        <v>NA</v>
      </c>
      <c r="J166" s="37" t="str">
        <f>INDEX('2019_Raw'!$AL$2:$AL$996,MATCH('2019_R'!$A166,'2019_Raw'!$S$2:$S$996,0))</f>
        <v>NA</v>
      </c>
    </row>
    <row r="167" spans="1:10" x14ac:dyDescent="0.25">
      <c r="A167" t="str">
        <v>K.10XK.17</v>
      </c>
      <c r="B167" t="str">
        <f>INDEX('2019_Raw'!$T$2:$T$996,MATCH('2019_R'!$A167,'2019_Raw'!$S$2:$S$996,0))</f>
        <v>Postzygotics-hybridXhybrid-(H:LaxeXMontalvo)X(H:LaxeXMontalvo)</v>
      </c>
      <c r="C167" s="37">
        <f>IFERROR(CEILING(SUMIF('2019_Raw'!S$2:S$996,'2019_R'!A167,'2019_Raw'!V$2:V$996)/SUMIF('2019_Raw'!S$2:S$996,'2019_R'!A167,'2019_Raw'!U$2:U$996),1),"NA")</f>
        <v>1</v>
      </c>
      <c r="D167" s="37">
        <f>SUMIF('2019_Raw'!S$2:S$996,'2019_R'!A167,'2019_Raw'!U$2:U$996)</f>
        <v>1</v>
      </c>
      <c r="E167" s="37">
        <f>IFERROR(CEILING(SUMIF('2019_Raw'!S$2:S$996,'2019_R'!A167,'2019_Raw'!X$2:X$996)/SUMIF('2019_Raw'!S$2:S$996,'2019_R'!A167,'2019_Raw'!V$2:V$996),1),"NA")</f>
        <v>1</v>
      </c>
      <c r="F167" s="37">
        <f>SUMIF('2019_Raw'!S$2:S$996,'2019_R'!A167,'2019_Raw'!V$2:V$996)</f>
        <v>1</v>
      </c>
      <c r="G167" s="37">
        <f>INDEX('2019_Raw'!$AB$2:$AB$996,MATCH('2019_R'!$A167,'2019_Raw'!$S$2:$S$996,0))</f>
        <v>2</v>
      </c>
      <c r="H167" s="37">
        <f>INDEX('2019_Raw'!$AM$2:$AM$996,MATCH('2019_R'!$A167,'2019_Raw'!$S$2:$S$996,0))</f>
        <v>28.666666666666668</v>
      </c>
      <c r="I167" s="74">
        <f>INDEX('2019_Raw'!$AN$2:$AN$996,MATCH('2019_R'!$A167,'2019_Raw'!$S$2:$S$996,0))</f>
        <v>0.43023255813953487</v>
      </c>
      <c r="J167" s="37">
        <f>INDEX('2019_Raw'!$AL$2:$AL$996,MATCH('2019_R'!$A167,'2019_Raw'!$S$2:$S$996,0))</f>
        <v>86</v>
      </c>
    </row>
    <row r="168" spans="1:10" x14ac:dyDescent="0.25">
      <c r="A168" t="str">
        <v>K.19XB.1</v>
      </c>
      <c r="B168" t="str">
        <f>INDEX('2019_Raw'!$T$2:$T$996,MATCH('2019_R'!$A168,'2019_Raw'!$S$2:$S$996,0))</f>
        <v>Postzygotics-hybridXelegans-(H:LaxeXMontalvo)XSymEle</v>
      </c>
      <c r="C168" s="37">
        <f>IFERROR(CEILING(SUMIF('2019_Raw'!S$2:S$996,'2019_R'!A168,'2019_Raw'!V$2:V$996)/SUMIF('2019_Raw'!S$2:S$996,'2019_R'!A168,'2019_Raw'!U$2:U$996),1),"NA")</f>
        <v>0</v>
      </c>
      <c r="D168" s="37">
        <f>SUMIF('2019_Raw'!S$2:S$996,'2019_R'!A168,'2019_Raw'!U$2:U$996)</f>
        <v>2</v>
      </c>
      <c r="E168" s="37" t="str">
        <f>IFERROR(CEILING(SUMIF('2019_Raw'!S$2:S$996,'2019_R'!A168,'2019_Raw'!X$2:X$996)/SUMIF('2019_Raw'!S$2:S$996,'2019_R'!A168,'2019_Raw'!V$2:V$996),1),"NA")</f>
        <v>NA</v>
      </c>
      <c r="F168" s="37">
        <f>SUMIF('2019_Raw'!S$2:S$996,'2019_R'!A168,'2019_Raw'!V$2:V$996)</f>
        <v>0</v>
      </c>
      <c r="G168" s="37" t="str">
        <f>INDEX('2019_Raw'!$AB$2:$AB$996,MATCH('2019_R'!$A168,'2019_Raw'!$S$2:$S$996,0))</f>
        <v>NA</v>
      </c>
      <c r="H168" s="37" t="str">
        <f>INDEX('2019_Raw'!$AM$2:$AM$996,MATCH('2019_R'!$A168,'2019_Raw'!$S$2:$S$996,0))</f>
        <v>NA</v>
      </c>
      <c r="I168" s="74" t="str">
        <f>INDEX('2019_Raw'!$AN$2:$AN$996,MATCH('2019_R'!$A168,'2019_Raw'!$S$2:$S$996,0))</f>
        <v>NA</v>
      </c>
      <c r="J168" s="37" t="str">
        <f>INDEX('2019_Raw'!$AL$2:$AL$996,MATCH('2019_R'!$A168,'2019_Raw'!$S$2:$S$996,0))</f>
        <v>NA</v>
      </c>
    </row>
    <row r="169" spans="1:10" x14ac:dyDescent="0.25">
      <c r="A169" t="str">
        <v>L.3XB.1</v>
      </c>
      <c r="B169" t="str">
        <f>INDEX('2019_Raw'!$T$2:$T$996,MATCH('2019_R'!$A169,'2019_Raw'!$S$2:$S$996,0))</f>
        <v>Postzygotics-hybridXelegans-(H:LaxeXMontalvo)XSymEle</v>
      </c>
      <c r="C169" s="37">
        <f>IFERROR(CEILING(SUMIF('2019_Raw'!S$2:S$996,'2019_R'!A169,'2019_Raw'!V$2:V$996)/SUMIF('2019_Raw'!S$2:S$996,'2019_R'!A169,'2019_Raw'!U$2:U$996),1),"NA")</f>
        <v>0</v>
      </c>
      <c r="D169" s="37">
        <f>SUMIF('2019_Raw'!S$2:S$996,'2019_R'!A169,'2019_Raw'!U$2:U$996)</f>
        <v>1</v>
      </c>
      <c r="E169" s="37" t="str">
        <f>IFERROR(CEILING(SUMIF('2019_Raw'!S$2:S$996,'2019_R'!A169,'2019_Raw'!X$2:X$996)/SUMIF('2019_Raw'!S$2:S$996,'2019_R'!A169,'2019_Raw'!V$2:V$996),1),"NA")</f>
        <v>NA</v>
      </c>
      <c r="F169" s="37">
        <f>SUMIF('2019_Raw'!S$2:S$996,'2019_R'!A169,'2019_Raw'!V$2:V$996)</f>
        <v>0</v>
      </c>
      <c r="G169" s="37" t="str">
        <f>INDEX('2019_Raw'!$AB$2:$AB$996,MATCH('2019_R'!$A169,'2019_Raw'!$S$2:$S$996,0))</f>
        <v>NA</v>
      </c>
      <c r="H169" s="37" t="str">
        <f>INDEX('2019_Raw'!$AM$2:$AM$996,MATCH('2019_R'!$A169,'2019_Raw'!$S$2:$S$996,0))</f>
        <v>NA</v>
      </c>
      <c r="I169" s="74" t="str">
        <f>INDEX('2019_Raw'!$AN$2:$AN$996,MATCH('2019_R'!$A169,'2019_Raw'!$S$2:$S$996,0))</f>
        <v>NA</v>
      </c>
      <c r="J169" s="37" t="str">
        <f>INDEX('2019_Raw'!$AL$2:$AL$996,MATCH('2019_R'!$A169,'2019_Raw'!$S$2:$S$996,0))</f>
        <v>NA</v>
      </c>
    </row>
    <row r="170" spans="1:10" x14ac:dyDescent="0.25">
      <c r="A170" t="str">
        <v>L4XA.8</v>
      </c>
      <c r="B170" t="str">
        <f>INDEX('2019_Raw'!$T$2:$T$996,MATCH('2019_R'!$A170,'2019_Raw'!$S$2:$S$996,0))</f>
        <v>Postzygotics-hybridXelegans-(H:LaxeXMontalvo)XSymEle</v>
      </c>
      <c r="C170" s="37">
        <f>IFERROR(CEILING(SUMIF('2019_Raw'!S$2:S$996,'2019_R'!A170,'2019_Raw'!V$2:V$996)/SUMIF('2019_Raw'!S$2:S$996,'2019_R'!A170,'2019_Raw'!U$2:U$996),1),"NA")</f>
        <v>1</v>
      </c>
      <c r="D170" s="37">
        <f>SUMIF('2019_Raw'!S$2:S$996,'2019_R'!A170,'2019_Raw'!U$2:U$996)</f>
        <v>1</v>
      </c>
      <c r="E170" s="37">
        <f>IFERROR(CEILING(SUMIF('2019_Raw'!S$2:S$996,'2019_R'!A170,'2019_Raw'!X$2:X$996)/SUMIF('2019_Raw'!S$2:S$996,'2019_R'!A170,'2019_Raw'!V$2:V$996),1),"NA")</f>
        <v>1</v>
      </c>
      <c r="F170" s="37">
        <f>SUMIF('2019_Raw'!S$2:S$996,'2019_R'!A170,'2019_Raw'!V$2:V$996)</f>
        <v>1</v>
      </c>
      <c r="G170" s="37">
        <f>INDEX('2019_Raw'!$AB$2:$AB$996,MATCH('2019_R'!$A170,'2019_Raw'!$S$2:$S$996,0))</f>
        <v>2</v>
      </c>
      <c r="H170" s="37">
        <f>INDEX('2019_Raw'!$AM$2:$AM$996,MATCH('2019_R'!$A170,'2019_Raw'!$S$2:$S$996,0))</f>
        <v>141</v>
      </c>
      <c r="I170" s="74">
        <f>INDEX('2019_Raw'!$AN$2:$AN$996,MATCH('2019_R'!$A170,'2019_Raw'!$S$2:$S$996,0))</f>
        <v>0.98345153664302598</v>
      </c>
      <c r="J170" s="37">
        <f>INDEX('2019_Raw'!$AL$2:$AL$996,MATCH('2019_R'!$A170,'2019_Raw'!$S$2:$S$996,0))</f>
        <v>423</v>
      </c>
    </row>
    <row r="171" spans="1:10" x14ac:dyDescent="0.25">
      <c r="A171" t="str">
        <v>A.10XK.16</v>
      </c>
      <c r="B171" t="str">
        <f>INDEX('2019_Raw'!$T$2:$T$996,MATCH('2019_R'!$A171,'2019_Raw'!$S$2:$S$996,0))</f>
        <v>Postzygotics-elegansXhybrid-SymEleX(H:LaxeXMontalvo)</v>
      </c>
      <c r="C171" s="37">
        <f>IFERROR(CEILING(SUMIF('2019_Raw'!S$2:S$996,'2019_R'!A171,'2019_Raw'!V$2:V$996)/SUMIF('2019_Raw'!S$2:S$996,'2019_R'!A171,'2019_Raw'!U$2:U$996),1),"NA")</f>
        <v>1</v>
      </c>
      <c r="D171" s="37">
        <f>SUMIF('2019_Raw'!S$2:S$996,'2019_R'!A171,'2019_Raw'!U$2:U$996)</f>
        <v>2</v>
      </c>
      <c r="E171" s="37">
        <f>IFERROR(CEILING(SUMIF('2019_Raw'!S$2:S$996,'2019_R'!A171,'2019_Raw'!X$2:X$996)/SUMIF('2019_Raw'!S$2:S$996,'2019_R'!A171,'2019_Raw'!V$2:V$996),1),"NA")</f>
        <v>1</v>
      </c>
      <c r="F171" s="37">
        <f>SUMIF('2019_Raw'!S$2:S$996,'2019_R'!A171,'2019_Raw'!V$2:V$996)</f>
        <v>1</v>
      </c>
      <c r="G171" s="37">
        <f>INDEX('2019_Raw'!$AB$2:$AB$996,MATCH('2019_R'!$A171,'2019_Raw'!$S$2:$S$996,0))</f>
        <v>1</v>
      </c>
      <c r="H171" s="37">
        <f>INDEX('2019_Raw'!$AM$2:$AM$996,MATCH('2019_R'!$A171,'2019_Raw'!$S$2:$S$996,0))</f>
        <v>16.666666666666668</v>
      </c>
      <c r="I171" s="74">
        <f>INDEX('2019_Raw'!$AN$2:$AN$996,MATCH('2019_R'!$A171,'2019_Raw'!$S$2:$S$996,0))</f>
        <v>0.26</v>
      </c>
      <c r="J171" s="37">
        <f>INDEX('2019_Raw'!$AL$2:$AL$996,MATCH('2019_R'!$A171,'2019_Raw'!$S$2:$S$996,0))</f>
        <v>50</v>
      </c>
    </row>
    <row r="172" spans="1:10" x14ac:dyDescent="0.25">
      <c r="A172" t="str">
        <v>A.9XK.20</v>
      </c>
      <c r="B172" t="str">
        <f>INDEX('2019_Raw'!$T$2:$T$996,MATCH('2019_R'!$A172,'2019_Raw'!$S$2:$S$996,0))</f>
        <v>Postzygotics-elegansXhybrid-SymEleX(H:LaxeXMontalvo)</v>
      </c>
      <c r="C172" s="37">
        <f>IFERROR(CEILING(SUMIF('2019_Raw'!S$2:S$996,'2019_R'!A172,'2019_Raw'!V$2:V$996)/SUMIF('2019_Raw'!S$2:S$996,'2019_R'!A172,'2019_Raw'!U$2:U$996),1),"NA")</f>
        <v>1</v>
      </c>
      <c r="D172" s="37">
        <f>SUMIF('2019_Raw'!S$2:S$996,'2019_R'!A172,'2019_Raw'!U$2:U$996)</f>
        <v>1</v>
      </c>
      <c r="E172" s="37">
        <f>IFERROR(CEILING(SUMIF('2019_Raw'!S$2:S$996,'2019_R'!A172,'2019_Raw'!X$2:X$996)/SUMIF('2019_Raw'!S$2:S$996,'2019_R'!A172,'2019_Raw'!V$2:V$996),1),"NA")</f>
        <v>0</v>
      </c>
      <c r="F172" s="37">
        <f>SUMIF('2019_Raw'!S$2:S$996,'2019_R'!A172,'2019_Raw'!V$2:V$996)</f>
        <v>1</v>
      </c>
      <c r="G172" s="37" t="str">
        <f>INDEX('2019_Raw'!$AB$2:$AB$996,MATCH('2019_R'!$A172,'2019_Raw'!$S$2:$S$996,0))</f>
        <v>NA</v>
      </c>
      <c r="H172" s="37" t="str">
        <f>INDEX('2019_Raw'!$AM$2:$AM$996,MATCH('2019_R'!$A172,'2019_Raw'!$S$2:$S$996,0))</f>
        <v>NA</v>
      </c>
      <c r="I172" s="74" t="str">
        <f>INDEX('2019_Raw'!$AN$2:$AN$996,MATCH('2019_R'!$A172,'2019_Raw'!$S$2:$S$996,0))</f>
        <v>NA</v>
      </c>
      <c r="J172" s="37" t="str">
        <f>INDEX('2019_Raw'!$AL$2:$AL$996,MATCH('2019_R'!$A172,'2019_Raw'!$S$2:$S$996,0))</f>
        <v>NA</v>
      </c>
    </row>
    <row r="173" spans="1:10" x14ac:dyDescent="0.25">
      <c r="A173" t="str">
        <v>A.10XK.21</v>
      </c>
      <c r="B173" t="str">
        <f>INDEX('2019_Raw'!$T$2:$T$996,MATCH('2019_R'!$A173,'2019_Raw'!$S$2:$S$996,0))</f>
        <v>Postzygotics-elegansXhybrid-SymEleX(H:LaxeXMontalvo)</v>
      </c>
      <c r="C173" s="37">
        <f>IFERROR(CEILING(SUMIF('2019_Raw'!S$2:S$996,'2019_R'!A173,'2019_Raw'!V$2:V$996)/SUMIF('2019_Raw'!S$2:S$996,'2019_R'!A173,'2019_Raw'!U$2:U$996),1),"NA")</f>
        <v>0</v>
      </c>
      <c r="D173" s="37">
        <f>SUMIF('2019_Raw'!S$2:S$996,'2019_R'!A173,'2019_Raw'!U$2:U$996)</f>
        <v>1</v>
      </c>
      <c r="E173" s="37" t="str">
        <f>IFERROR(CEILING(SUMIF('2019_Raw'!S$2:S$996,'2019_R'!A173,'2019_Raw'!X$2:X$996)/SUMIF('2019_Raw'!S$2:S$996,'2019_R'!A173,'2019_Raw'!V$2:V$996),1),"NA")</f>
        <v>NA</v>
      </c>
      <c r="F173" s="37">
        <f>SUMIF('2019_Raw'!S$2:S$996,'2019_R'!A173,'2019_Raw'!V$2:V$996)</f>
        <v>0</v>
      </c>
      <c r="G173" s="37" t="str">
        <f>INDEX('2019_Raw'!$AB$2:$AB$996,MATCH('2019_R'!$A173,'2019_Raw'!$S$2:$S$996,0))</f>
        <v>NA</v>
      </c>
      <c r="H173" s="37" t="str">
        <f>INDEX('2019_Raw'!$AM$2:$AM$996,MATCH('2019_R'!$A173,'2019_Raw'!$S$2:$S$996,0))</f>
        <v>NA</v>
      </c>
      <c r="I173" s="74" t="str">
        <f>INDEX('2019_Raw'!$AN$2:$AN$996,MATCH('2019_R'!$A173,'2019_Raw'!$S$2:$S$996,0))</f>
        <v>NA</v>
      </c>
      <c r="J173" s="37" t="str">
        <f>INDEX('2019_Raw'!$AL$2:$AL$996,MATCH('2019_R'!$A173,'2019_Raw'!$S$2:$S$996,0))</f>
        <v>NA</v>
      </c>
    </row>
    <row r="174" spans="1:10" x14ac:dyDescent="0.25">
      <c r="A174" t="str">
        <v>D.2XK.21</v>
      </c>
      <c r="B174" t="str">
        <f>INDEX('2019_Raw'!$T$2:$T$996,MATCH('2019_R'!$A174,'2019_Raw'!$S$2:$S$996,0))</f>
        <v>Postzygotics-graellsiiXhybrid-SymGraX(H:LaxeXMontalvo)</v>
      </c>
      <c r="C174" s="37">
        <f>IFERROR(CEILING(SUMIF('2019_Raw'!S$2:S$996,'2019_R'!A174,'2019_Raw'!V$2:V$996)/SUMIF('2019_Raw'!S$2:S$996,'2019_R'!A174,'2019_Raw'!U$2:U$996),1),"NA")</f>
        <v>1</v>
      </c>
      <c r="D174" s="37">
        <f>SUMIF('2019_Raw'!S$2:S$996,'2019_R'!A174,'2019_Raw'!U$2:U$996)</f>
        <v>3</v>
      </c>
      <c r="E174" s="37">
        <f>IFERROR(CEILING(SUMIF('2019_Raw'!S$2:S$996,'2019_R'!A174,'2019_Raw'!X$2:X$996)/SUMIF('2019_Raw'!S$2:S$996,'2019_R'!A174,'2019_Raw'!V$2:V$996),1),"NA")</f>
        <v>1</v>
      </c>
      <c r="F174" s="37">
        <f>SUMIF('2019_Raw'!S$2:S$996,'2019_R'!A174,'2019_Raw'!V$2:V$996)</f>
        <v>1</v>
      </c>
      <c r="G174" s="37">
        <f>INDEX('2019_Raw'!$AB$2:$AB$996,MATCH('2019_R'!$A174,'2019_Raw'!$S$2:$S$996,0))</f>
        <v>3</v>
      </c>
      <c r="H174" s="37">
        <f>INDEX('2019_Raw'!$AM$2:$AM$996,MATCH('2019_R'!$A174,'2019_Raw'!$S$2:$S$996,0))</f>
        <v>38.666666666666664</v>
      </c>
      <c r="I174" s="74">
        <f>INDEX('2019_Raw'!$AN$2:$AN$996,MATCH('2019_R'!$A174,'2019_Raw'!$S$2:$S$996,0))</f>
        <v>0.13793103448275862</v>
      </c>
      <c r="J174" s="37">
        <f>INDEX('2019_Raw'!$AL$2:$AL$996,MATCH('2019_R'!$A174,'2019_Raw'!$S$2:$S$996,0))</f>
        <v>116</v>
      </c>
    </row>
    <row r="175" spans="1:10" x14ac:dyDescent="0.25">
      <c r="A175" t="str">
        <v>A.10XB.2</v>
      </c>
      <c r="B175" t="str">
        <f>INDEX('2019_Raw'!$T$2:$T$996,MATCH('2019_R'!$A175,'2019_Raw'!$S$2:$S$996,0))</f>
        <v>Conspecifics-elegansXelegans-LaxeXLaxe</v>
      </c>
      <c r="C175" s="37">
        <f>IFERROR(CEILING(SUMIF('2019_Raw'!S$2:S$996,'2019_R'!A175,'2019_Raw'!V$2:V$996)/SUMIF('2019_Raw'!S$2:S$996,'2019_R'!A175,'2019_Raw'!U$2:U$996),1),"NA")</f>
        <v>1</v>
      </c>
      <c r="D175" s="37">
        <f>SUMIF('2019_Raw'!S$2:S$996,'2019_R'!A175,'2019_Raw'!U$2:U$996)</f>
        <v>1</v>
      </c>
      <c r="E175" s="37">
        <f>IFERROR(CEILING(SUMIF('2019_Raw'!S$2:S$996,'2019_R'!A175,'2019_Raw'!X$2:X$996)/SUMIF('2019_Raw'!S$2:S$996,'2019_R'!A175,'2019_Raw'!V$2:V$996),1),"NA")</f>
        <v>1</v>
      </c>
      <c r="F175" s="37">
        <f>SUMIF('2019_Raw'!S$2:S$996,'2019_R'!A175,'2019_Raw'!V$2:V$996)</f>
        <v>1</v>
      </c>
      <c r="G175" s="37">
        <f>INDEX('2019_Raw'!$AB$2:$AB$996,MATCH('2019_R'!$A175,'2019_Raw'!$S$2:$S$996,0))</f>
        <v>1</v>
      </c>
      <c r="H175" s="37">
        <f>INDEX('2019_Raw'!$AM$2:$AM$996,MATCH('2019_R'!$A175,'2019_Raw'!$S$2:$S$996,0))</f>
        <v>113.33333333333333</v>
      </c>
      <c r="I175" s="74">
        <f>INDEX('2019_Raw'!$AN$2:$AN$996,MATCH('2019_R'!$A175,'2019_Raw'!$S$2:$S$996,0))</f>
        <v>0.99117647058823533</v>
      </c>
      <c r="J175" s="37">
        <f>INDEX('2019_Raw'!$AL$2:$AL$996,MATCH('2019_R'!$A175,'2019_Raw'!$S$2:$S$996,0))</f>
        <v>340</v>
      </c>
    </row>
    <row r="176" spans="1:10" x14ac:dyDescent="0.25">
      <c r="A176" t="str">
        <v>A.7XF.1</v>
      </c>
      <c r="B176" t="str">
        <f>INDEX('2019_Raw'!$T$2:$T$996,MATCH('2019_R'!$A176,'2019_Raw'!$S$2:$S$996,0))</f>
        <v>Postzygotics-hybridXelegans-(H:LaxeXMontalvo)XSymEle</v>
      </c>
      <c r="C176" s="37">
        <f>IFERROR(CEILING(SUMIF('2019_Raw'!S$2:S$996,'2019_R'!A176,'2019_Raw'!V$2:V$996)/SUMIF('2019_Raw'!S$2:S$996,'2019_R'!A176,'2019_Raw'!U$2:U$996),1),"NA")</f>
        <v>0</v>
      </c>
      <c r="D176" s="37">
        <f>SUMIF('2019_Raw'!S$2:S$996,'2019_R'!A176,'2019_Raw'!U$2:U$996)</f>
        <v>1</v>
      </c>
      <c r="E176" s="37" t="str">
        <f>IFERROR(CEILING(SUMIF('2019_Raw'!S$2:S$996,'2019_R'!A176,'2019_Raw'!X$2:X$996)/SUMIF('2019_Raw'!S$2:S$996,'2019_R'!A176,'2019_Raw'!V$2:V$996),1),"NA")</f>
        <v>NA</v>
      </c>
      <c r="F176" s="37">
        <f>SUMIF('2019_Raw'!S$2:S$996,'2019_R'!A176,'2019_Raw'!V$2:V$996)</f>
        <v>0</v>
      </c>
      <c r="G176" s="37" t="str">
        <f>INDEX('2019_Raw'!$AB$2:$AB$996,MATCH('2019_R'!$A176,'2019_Raw'!$S$2:$S$996,0))</f>
        <v>NA</v>
      </c>
      <c r="H176" s="37" t="str">
        <f>INDEX('2019_Raw'!$AM$2:$AM$996,MATCH('2019_R'!$A176,'2019_Raw'!$S$2:$S$996,0))</f>
        <v>NA</v>
      </c>
      <c r="I176" s="74" t="str">
        <f>INDEX('2019_Raw'!$AN$2:$AN$996,MATCH('2019_R'!$A176,'2019_Raw'!$S$2:$S$996,0))</f>
        <v>NA</v>
      </c>
      <c r="J176" s="37" t="str">
        <f>INDEX('2019_Raw'!$AL$2:$AL$996,MATCH('2019_R'!$A176,'2019_Raw'!$S$2:$S$996,0))</f>
        <v>NA</v>
      </c>
    </row>
    <row r="177" spans="1:10" x14ac:dyDescent="0.25">
      <c r="A177" t="str">
        <v>A.9XF.1</v>
      </c>
      <c r="B177" t="str">
        <f>INDEX('2019_Raw'!$T$2:$T$996,MATCH('2019_R'!$A177,'2019_Raw'!$S$2:$S$996,0))</f>
        <v>Postzygotics-hybridXelegans-(H:LaxeXMontalvo)XSymEle</v>
      </c>
      <c r="C177" s="37">
        <f>IFERROR(CEILING(SUMIF('2019_Raw'!S$2:S$996,'2019_R'!A177,'2019_Raw'!V$2:V$996)/SUMIF('2019_Raw'!S$2:S$996,'2019_R'!A177,'2019_Raw'!U$2:U$996),1),"NA")</f>
        <v>1</v>
      </c>
      <c r="D177" s="37">
        <f>SUMIF('2019_Raw'!S$2:S$996,'2019_R'!A177,'2019_Raw'!U$2:U$996)</f>
        <v>1</v>
      </c>
      <c r="E177" s="37">
        <f>IFERROR(CEILING(SUMIF('2019_Raw'!S$2:S$996,'2019_R'!A177,'2019_Raw'!X$2:X$996)/SUMIF('2019_Raw'!S$2:S$996,'2019_R'!A177,'2019_Raw'!V$2:V$996),1),"NA")</f>
        <v>1</v>
      </c>
      <c r="F177" s="37">
        <f>SUMIF('2019_Raw'!S$2:S$996,'2019_R'!A177,'2019_Raw'!V$2:V$996)</f>
        <v>1</v>
      </c>
      <c r="G177" s="37">
        <f>INDEX('2019_Raw'!$AB$2:$AB$996,MATCH('2019_R'!$A177,'2019_Raw'!$S$2:$S$996,0))</f>
        <v>1</v>
      </c>
      <c r="H177" s="37">
        <f>INDEX('2019_Raw'!$AM$2:$AM$996,MATCH('2019_R'!$A177,'2019_Raw'!$S$2:$S$996,0))</f>
        <v>1.3333333333333333</v>
      </c>
      <c r="I177" s="74">
        <f>INDEX('2019_Raw'!$AN$2:$AN$996,MATCH('2019_R'!$A177,'2019_Raw'!$S$2:$S$996,0))</f>
        <v>0</v>
      </c>
      <c r="J177" s="37">
        <f>INDEX('2019_Raw'!$AL$2:$AL$996,MATCH('2019_R'!$A177,'2019_Raw'!$S$2:$S$996,0))</f>
        <v>4</v>
      </c>
    </row>
    <row r="178" spans="1:10" x14ac:dyDescent="0.25">
      <c r="A178" t="str">
        <v>K.15XQ.1</v>
      </c>
      <c r="B178" t="str">
        <f>INDEX('2019_Raw'!$T$2:$T$996,MATCH('2019_R'!$A178,'2019_Raw'!$S$2:$S$996,0))</f>
        <v>Postzygotics-hybridXhybrid-(H:LaxeXMontalvo)X(H:LaxeXMontalvo)</v>
      </c>
      <c r="C178" s="37">
        <f>IFERROR(CEILING(SUMIF('2019_Raw'!S$2:S$996,'2019_R'!A178,'2019_Raw'!V$2:V$996)/SUMIF('2019_Raw'!S$2:S$996,'2019_R'!A178,'2019_Raw'!U$2:U$996),1),"NA")</f>
        <v>1</v>
      </c>
      <c r="D178" s="37">
        <f>SUMIF('2019_Raw'!S$2:S$996,'2019_R'!A178,'2019_Raw'!U$2:U$996)</f>
        <v>2</v>
      </c>
      <c r="E178" s="37">
        <f>IFERROR(CEILING(SUMIF('2019_Raw'!S$2:S$996,'2019_R'!A178,'2019_Raw'!X$2:X$996)/SUMIF('2019_Raw'!S$2:S$996,'2019_R'!A178,'2019_Raw'!V$2:V$996),1),"NA")</f>
        <v>1</v>
      </c>
      <c r="F178" s="37">
        <f>SUMIF('2019_Raw'!S$2:S$996,'2019_R'!A178,'2019_Raw'!V$2:V$996)</f>
        <v>1</v>
      </c>
      <c r="G178" s="37">
        <f>INDEX('2019_Raw'!$AB$2:$AB$996,MATCH('2019_R'!$A178,'2019_Raw'!$S$2:$S$996,0))</f>
        <v>3</v>
      </c>
      <c r="H178" s="37">
        <f>INDEX('2019_Raw'!$AM$2:$AM$996,MATCH('2019_R'!$A178,'2019_Raw'!$S$2:$S$996,0))</f>
        <v>60.666666666666664</v>
      </c>
      <c r="I178" s="74">
        <f>INDEX('2019_Raw'!$AN$2:$AN$996,MATCH('2019_R'!$A178,'2019_Raw'!$S$2:$S$996,0))</f>
        <v>0.30219780219780218</v>
      </c>
      <c r="J178" s="37">
        <f>INDEX('2019_Raw'!$AL$2:$AL$996,MATCH('2019_R'!$A178,'2019_Raw'!$S$2:$S$996,0))</f>
        <v>182</v>
      </c>
    </row>
    <row r="179" spans="1:10" x14ac:dyDescent="0.25">
      <c r="A179" t="str">
        <v>A.10XR.1</v>
      </c>
      <c r="B179" t="str">
        <f>INDEX('2019_Raw'!$T$2:$T$996,MATCH('2019_R'!$A179,'2019_Raw'!$S$2:$S$996,0))</f>
        <v>Postzygotics-elegansXhybrid-SymEleX(H:LaxeXMontalvo)</v>
      </c>
      <c r="C179" s="37">
        <f>IFERROR(CEILING(SUMIF('2019_Raw'!S$2:S$996,'2019_R'!A179,'2019_Raw'!V$2:V$996)/SUMIF('2019_Raw'!S$2:S$996,'2019_R'!A179,'2019_Raw'!U$2:U$996),1),"NA")</f>
        <v>1</v>
      </c>
      <c r="D179" s="37">
        <f>SUMIF('2019_Raw'!S$2:S$996,'2019_R'!A179,'2019_Raw'!U$2:U$996)</f>
        <v>1</v>
      </c>
      <c r="E179" s="37">
        <f>IFERROR(CEILING(SUMIF('2019_Raw'!S$2:S$996,'2019_R'!A179,'2019_Raw'!X$2:X$996)/SUMIF('2019_Raw'!S$2:S$996,'2019_R'!A179,'2019_Raw'!V$2:V$996),1),"NA")</f>
        <v>1</v>
      </c>
      <c r="F179" s="37">
        <f>SUMIF('2019_Raw'!S$2:S$996,'2019_R'!A179,'2019_Raw'!V$2:V$996)</f>
        <v>1</v>
      </c>
      <c r="G179" s="37">
        <f>INDEX('2019_Raw'!$AB$2:$AB$996,MATCH('2019_R'!$A179,'2019_Raw'!$S$2:$S$996,0))</f>
        <v>0</v>
      </c>
      <c r="H179" s="37">
        <f>INDEX('2019_Raw'!$AM$2:$AM$996,MATCH('2019_R'!$A179,'2019_Raw'!$S$2:$S$996,0))</f>
        <v>0</v>
      </c>
      <c r="I179" s="74" t="str">
        <f>INDEX('2019_Raw'!$AN$2:$AN$996,MATCH('2019_R'!$A179,'2019_Raw'!$S$2:$S$996,0))</f>
        <v>NA</v>
      </c>
      <c r="J179" s="37">
        <f>INDEX('2019_Raw'!$AL$2:$AL$996,MATCH('2019_R'!$A179,'2019_Raw'!$S$2:$S$996,0))</f>
        <v>0</v>
      </c>
    </row>
    <row r="180" spans="1:10" x14ac:dyDescent="0.25">
      <c r="A180" t="str">
        <v>L.7XN.2</v>
      </c>
      <c r="B180" t="str">
        <f>INDEX('2019_Raw'!$T$2:$T$996,MATCH('2019_R'!$A180,'2019_Raw'!$S$2:$S$996,0))</f>
        <v>Postzygotics-hybridXhybrid-(H:LaxeXMontalvo)X(H:LaxeXMontalvo)</v>
      </c>
      <c r="C180" s="37">
        <f>IFERROR(CEILING(SUMIF('2019_Raw'!S$2:S$996,'2019_R'!A180,'2019_Raw'!V$2:V$996)/SUMIF('2019_Raw'!S$2:S$996,'2019_R'!A180,'2019_Raw'!U$2:U$996),1),"NA")</f>
        <v>0</v>
      </c>
      <c r="D180" s="37">
        <f>SUMIF('2019_Raw'!S$2:S$996,'2019_R'!A180,'2019_Raw'!U$2:U$996)</f>
        <v>1</v>
      </c>
      <c r="E180" s="37" t="str">
        <f>IFERROR(CEILING(SUMIF('2019_Raw'!S$2:S$996,'2019_R'!A180,'2019_Raw'!X$2:X$996)/SUMIF('2019_Raw'!S$2:S$996,'2019_R'!A180,'2019_Raw'!V$2:V$996),1),"NA")</f>
        <v>NA</v>
      </c>
      <c r="F180" s="37">
        <f>SUMIF('2019_Raw'!S$2:S$996,'2019_R'!A180,'2019_Raw'!V$2:V$996)</f>
        <v>0</v>
      </c>
      <c r="G180" s="37" t="str">
        <f>INDEX('2019_Raw'!$AB$2:$AB$996,MATCH('2019_R'!$A180,'2019_Raw'!$S$2:$S$996,0))</f>
        <v>NA</v>
      </c>
      <c r="H180" s="37" t="str">
        <f>INDEX('2019_Raw'!$AM$2:$AM$996,MATCH('2019_R'!$A180,'2019_Raw'!$S$2:$S$996,0))</f>
        <v>NA</v>
      </c>
      <c r="I180" s="74" t="str">
        <f>INDEX('2019_Raw'!$AN$2:$AN$996,MATCH('2019_R'!$A180,'2019_Raw'!$S$2:$S$996,0))</f>
        <v>NA</v>
      </c>
      <c r="J180" s="37" t="str">
        <f>INDEX('2019_Raw'!$AL$2:$AL$996,MATCH('2019_R'!$A180,'2019_Raw'!$S$2:$S$996,0))</f>
        <v>NA</v>
      </c>
    </row>
    <row r="181" spans="1:10" x14ac:dyDescent="0.25">
      <c r="A181" t="str">
        <v>A.19XB.4</v>
      </c>
      <c r="B181" t="str">
        <f>INDEX('2019_Raw'!$T$2:$T$996,MATCH('2019_R'!$A181,'2019_Raw'!$S$2:$S$996,0))</f>
        <v>Conspecifics-elegansXelegans-LaxeXLaxe</v>
      </c>
      <c r="C181" s="37">
        <f>IFERROR(CEILING(SUMIF('2019_Raw'!S$2:S$996,'2019_R'!A181,'2019_Raw'!V$2:V$996)/SUMIF('2019_Raw'!S$2:S$996,'2019_R'!A181,'2019_Raw'!U$2:U$996),1),"NA")</f>
        <v>1</v>
      </c>
      <c r="D181" s="37">
        <f>SUMIF('2019_Raw'!S$2:S$996,'2019_R'!A181,'2019_Raw'!U$2:U$996)</f>
        <v>1</v>
      </c>
      <c r="E181" s="37">
        <f>IFERROR(CEILING(SUMIF('2019_Raw'!S$2:S$996,'2019_R'!A181,'2019_Raw'!X$2:X$996)/SUMIF('2019_Raw'!S$2:S$996,'2019_R'!A181,'2019_Raw'!V$2:V$996),1),"NA")</f>
        <v>1</v>
      </c>
      <c r="F181" s="37">
        <f>SUMIF('2019_Raw'!S$2:S$996,'2019_R'!A181,'2019_Raw'!V$2:V$996)</f>
        <v>1</v>
      </c>
      <c r="G181" s="37" t="str">
        <f>INDEX('2019_Raw'!$AB$2:$AB$996,MATCH('2019_R'!$A181,'2019_Raw'!$S$2:$S$996,0))</f>
        <v>NA</v>
      </c>
      <c r="H181" s="37" t="str">
        <f>INDEX('2019_Raw'!$AM$2:$AM$996,MATCH('2019_R'!$A181,'2019_Raw'!$S$2:$S$996,0))</f>
        <v>NA</v>
      </c>
      <c r="I181" s="74" t="str">
        <f>INDEX('2019_Raw'!$AN$2:$AN$996,MATCH('2019_R'!$A181,'2019_Raw'!$S$2:$S$996,0))</f>
        <v>NA</v>
      </c>
      <c r="J181" s="37" t="str">
        <f>INDEX('2019_Raw'!$AL$2:$AL$996,MATCH('2019_R'!$A181,'2019_Raw'!$S$2:$S$996,0))</f>
        <v>NA</v>
      </c>
    </row>
    <row r="182" spans="1:10" x14ac:dyDescent="0.25">
      <c r="A182" t="str">
        <v>A19XA.21</v>
      </c>
      <c r="B182" t="str">
        <f>INDEX('2019_Raw'!$T$2:$T$996,MATCH('2019_R'!$A182,'2019_Raw'!$S$2:$S$996,0))</f>
        <v>Conspecifics-elegansXelegans-LaxeXLaxe</v>
      </c>
      <c r="C182" s="37">
        <f>IFERROR(CEILING(SUMIF('2019_Raw'!S$2:S$996,'2019_R'!A182,'2019_Raw'!V$2:V$996)/SUMIF('2019_Raw'!S$2:S$996,'2019_R'!A182,'2019_Raw'!U$2:U$996),1),"NA")</f>
        <v>1</v>
      </c>
      <c r="D182" s="37">
        <f>SUMIF('2019_Raw'!S$2:S$996,'2019_R'!A182,'2019_Raw'!U$2:U$996)</f>
        <v>2</v>
      </c>
      <c r="E182" s="37">
        <f>IFERROR(CEILING(SUMIF('2019_Raw'!S$2:S$996,'2019_R'!A182,'2019_Raw'!X$2:X$996)/SUMIF('2019_Raw'!S$2:S$996,'2019_R'!A182,'2019_Raw'!V$2:V$996),1),"NA")</f>
        <v>1</v>
      </c>
      <c r="F182" s="37">
        <f>SUMIF('2019_Raw'!S$2:S$996,'2019_R'!A182,'2019_Raw'!V$2:V$996)</f>
        <v>2</v>
      </c>
      <c r="G182" s="37">
        <f>INDEX('2019_Raw'!$AB$2:$AB$996,MATCH('2019_R'!$A182,'2019_Raw'!$S$2:$S$996,0))</f>
        <v>3</v>
      </c>
      <c r="H182" s="37">
        <f>INDEX('2019_Raw'!$AM$2:$AM$996,MATCH('2019_R'!$A182,'2019_Raw'!$S$2:$S$996,0))</f>
        <v>97.333333333333329</v>
      </c>
      <c r="I182" s="74">
        <f>INDEX('2019_Raw'!$AN$2:$AN$996,MATCH('2019_R'!$A182,'2019_Raw'!$S$2:$S$996,0))</f>
        <v>0.98630136986301364</v>
      </c>
      <c r="J182" s="37">
        <f>INDEX('2019_Raw'!$AL$2:$AL$996,MATCH('2019_R'!$A182,'2019_Raw'!$S$2:$S$996,0))</f>
        <v>292</v>
      </c>
    </row>
    <row r="183" spans="1:10" x14ac:dyDescent="0.25">
      <c r="A183" t="str">
        <v>I.11XI.10</v>
      </c>
      <c r="B183" t="str">
        <f>INDEX('2019_Raw'!$T$2:$T$996,MATCH('2019_R'!$A183,'2019_Raw'!$S$2:$S$996,0))</f>
        <v>Postzygotics-hybridXhybrid-(H:LaxeXMontalvo)X(H:LaxeXMontalvo)</v>
      </c>
      <c r="C183" s="37">
        <f>IFERROR(CEILING(SUMIF('2019_Raw'!S$2:S$996,'2019_R'!A183,'2019_Raw'!V$2:V$996)/SUMIF('2019_Raw'!S$2:S$996,'2019_R'!A183,'2019_Raw'!U$2:U$996),1),"NA")</f>
        <v>1</v>
      </c>
      <c r="D183" s="37">
        <f>SUMIF('2019_Raw'!S$2:S$996,'2019_R'!A183,'2019_Raw'!U$2:U$996)</f>
        <v>1</v>
      </c>
      <c r="E183" s="37">
        <f>IFERROR(CEILING(SUMIF('2019_Raw'!S$2:S$996,'2019_R'!A183,'2019_Raw'!X$2:X$996)/SUMIF('2019_Raw'!S$2:S$996,'2019_R'!A183,'2019_Raw'!V$2:V$996),1),"NA")</f>
        <v>1</v>
      </c>
      <c r="F183" s="37">
        <f>SUMIF('2019_Raw'!S$2:S$996,'2019_R'!A183,'2019_Raw'!V$2:V$996)</f>
        <v>1</v>
      </c>
      <c r="G183" s="37">
        <f>INDEX('2019_Raw'!$AB$2:$AB$996,MATCH('2019_R'!$A183,'2019_Raw'!$S$2:$S$996,0))</f>
        <v>3</v>
      </c>
      <c r="H183" s="37">
        <f>INDEX('2019_Raw'!$AM$2:$AM$996,MATCH('2019_R'!$A183,'2019_Raw'!$S$2:$S$996,0))</f>
        <v>15.333333333333334</v>
      </c>
      <c r="I183" s="74">
        <f>INDEX('2019_Raw'!$AN$2:$AN$996,MATCH('2019_R'!$A183,'2019_Raw'!$S$2:$S$996,0))</f>
        <v>0</v>
      </c>
      <c r="J183" s="37">
        <f>INDEX('2019_Raw'!$AL$2:$AL$996,MATCH('2019_R'!$A183,'2019_Raw'!$S$2:$S$996,0))</f>
        <v>46</v>
      </c>
    </row>
    <row r="184" spans="1:10" x14ac:dyDescent="0.25">
      <c r="A184" t="str">
        <v>B.5XT.1</v>
      </c>
      <c r="B184" t="str">
        <f>INDEX('2019_Raw'!$T$2:$T$996,MATCH('2019_R'!$A184,'2019_Raw'!$S$2:$S$996,0))</f>
        <v>Postzygotics-elegansXhybrid-SymEleX(H:LaxeXMontalvo)</v>
      </c>
      <c r="C184" s="37">
        <f>IFERROR(CEILING(SUMIF('2019_Raw'!S$2:S$996,'2019_R'!A184,'2019_Raw'!V$2:V$996)/SUMIF('2019_Raw'!S$2:S$996,'2019_R'!A184,'2019_Raw'!U$2:U$996),1),"NA")</f>
        <v>1</v>
      </c>
      <c r="D184" s="37">
        <f>SUMIF('2019_Raw'!S$2:S$996,'2019_R'!A184,'2019_Raw'!U$2:U$996)</f>
        <v>1</v>
      </c>
      <c r="E184" s="37">
        <f>IFERROR(CEILING(SUMIF('2019_Raw'!S$2:S$996,'2019_R'!A184,'2019_Raw'!X$2:X$996)/SUMIF('2019_Raw'!S$2:S$996,'2019_R'!A184,'2019_Raw'!V$2:V$996),1),"NA")</f>
        <v>1</v>
      </c>
      <c r="F184" s="37">
        <f>SUMIF('2019_Raw'!S$2:S$996,'2019_R'!A184,'2019_Raw'!V$2:V$996)</f>
        <v>1</v>
      </c>
      <c r="G184" s="37">
        <f>INDEX('2019_Raw'!$AB$2:$AB$996,MATCH('2019_R'!$A184,'2019_Raw'!$S$2:$S$996,0))</f>
        <v>3</v>
      </c>
      <c r="H184" s="37">
        <f>INDEX('2019_Raw'!$AM$2:$AM$996,MATCH('2019_R'!$A184,'2019_Raw'!$S$2:$S$996,0))</f>
        <v>51</v>
      </c>
      <c r="I184" s="74">
        <f>INDEX('2019_Raw'!$AN$2:$AN$996,MATCH('2019_R'!$A184,'2019_Raw'!$S$2:$S$996,0))</f>
        <v>0.68627450980392157</v>
      </c>
      <c r="J184" s="37">
        <f>INDEX('2019_Raw'!$AL$2:$AL$996,MATCH('2019_R'!$A184,'2019_Raw'!$S$2:$S$996,0))</f>
        <v>153</v>
      </c>
    </row>
    <row r="185" spans="1:10" x14ac:dyDescent="0.25">
      <c r="A185" t="str">
        <v>B.5XA.25</v>
      </c>
      <c r="B185" t="str">
        <f>INDEX('2019_Raw'!$T$2:$T$996,MATCH('2019_R'!$A185,'2019_Raw'!$S$2:$S$996,0))</f>
        <v>Conspecifics-elegansXelegans-LaxeXLaxe</v>
      </c>
      <c r="C185" s="37">
        <f>IFERROR(CEILING(SUMIF('2019_Raw'!S$2:S$996,'2019_R'!A185,'2019_Raw'!V$2:V$996)/SUMIF('2019_Raw'!S$2:S$996,'2019_R'!A185,'2019_Raw'!U$2:U$996),1),"NA")</f>
        <v>1</v>
      </c>
      <c r="D185" s="37">
        <f>SUMIF('2019_Raw'!S$2:S$996,'2019_R'!A185,'2019_Raw'!U$2:U$996)</f>
        <v>1</v>
      </c>
      <c r="E185" s="37">
        <f>IFERROR(CEILING(SUMIF('2019_Raw'!S$2:S$996,'2019_R'!A185,'2019_Raw'!X$2:X$996)/SUMIF('2019_Raw'!S$2:S$996,'2019_R'!A185,'2019_Raw'!V$2:V$996),1),"NA")</f>
        <v>1</v>
      </c>
      <c r="F185" s="37">
        <f>SUMIF('2019_Raw'!S$2:S$996,'2019_R'!A185,'2019_Raw'!V$2:V$996)</f>
        <v>1</v>
      </c>
      <c r="G185" s="37">
        <f>INDEX('2019_Raw'!$AB$2:$AB$996,MATCH('2019_R'!$A185,'2019_Raw'!$S$2:$S$996,0))</f>
        <v>2</v>
      </c>
      <c r="H185" s="37">
        <f>INDEX('2019_Raw'!$AM$2:$AM$996,MATCH('2019_R'!$A185,'2019_Raw'!$S$2:$S$996,0))</f>
        <v>182.66666666666666</v>
      </c>
      <c r="I185" s="74">
        <f>INDEX('2019_Raw'!$AN$2:$AN$996,MATCH('2019_R'!$A185,'2019_Raw'!$S$2:$S$996,0))</f>
        <v>0.97262773722627738</v>
      </c>
      <c r="J185" s="37">
        <f>INDEX('2019_Raw'!$AL$2:$AL$996,MATCH('2019_R'!$A185,'2019_Raw'!$S$2:$S$996,0))</f>
        <v>548</v>
      </c>
    </row>
    <row r="186" spans="1:10" x14ac:dyDescent="0.25">
      <c r="A186" t="str">
        <v>K.26XE.5</v>
      </c>
      <c r="B186" t="str">
        <f>INDEX('2019_Raw'!$T$2:$T$996,MATCH('2019_R'!$A186,'2019_Raw'!$S$2:$S$996,0))</f>
        <v>Postzygotics-hybridXgraellsii-(H:LaxeXMontalvo)XSymGra</v>
      </c>
      <c r="C186" s="37">
        <f>IFERROR(CEILING(SUMIF('2019_Raw'!S$2:S$996,'2019_R'!A186,'2019_Raw'!V$2:V$996)/SUMIF('2019_Raw'!S$2:S$996,'2019_R'!A186,'2019_Raw'!U$2:U$996),1),"NA")</f>
        <v>1</v>
      </c>
      <c r="D186" s="37">
        <f>SUMIF('2019_Raw'!S$2:S$996,'2019_R'!A186,'2019_Raw'!U$2:U$996)</f>
        <v>2</v>
      </c>
      <c r="E186" s="37">
        <f>IFERROR(CEILING(SUMIF('2019_Raw'!S$2:S$996,'2019_R'!A186,'2019_Raw'!X$2:X$996)/SUMIF('2019_Raw'!S$2:S$996,'2019_R'!A186,'2019_Raw'!V$2:V$996),1),"NA")</f>
        <v>1</v>
      </c>
      <c r="F186" s="37">
        <f>SUMIF('2019_Raw'!S$2:S$996,'2019_R'!A186,'2019_Raw'!V$2:V$996)</f>
        <v>1</v>
      </c>
      <c r="G186" s="37">
        <f>INDEX('2019_Raw'!$AB$2:$AB$996,MATCH('2019_R'!$A186,'2019_Raw'!$S$2:$S$996,0))</f>
        <v>1</v>
      </c>
      <c r="H186" s="37">
        <f>INDEX('2019_Raw'!$AM$2:$AM$996,MATCH('2019_R'!$A186,'2019_Raw'!$S$2:$S$996,0))</f>
        <v>83.333333333333329</v>
      </c>
      <c r="I186" s="74">
        <f>INDEX('2019_Raw'!$AN$2:$AN$996,MATCH('2019_R'!$A186,'2019_Raw'!$S$2:$S$996,0))</f>
        <v>7.1999999999999995E-2</v>
      </c>
      <c r="J186" s="37">
        <f>INDEX('2019_Raw'!$AL$2:$AL$996,MATCH('2019_R'!$A186,'2019_Raw'!$S$2:$S$996,0))</f>
        <v>250</v>
      </c>
    </row>
    <row r="187" spans="1:10" x14ac:dyDescent="0.25">
      <c r="A187">
        <v>0</v>
      </c>
      <c r="C187" s="37"/>
      <c r="D187" s="37"/>
      <c r="E187" s="37"/>
      <c r="F187" s="37"/>
      <c r="G187" s="37"/>
      <c r="H187" s="37"/>
      <c r="I187" s="74"/>
    </row>
  </sheetData>
  <autoFilter ref="A1:I102" xr:uid="{A15A75F5-CCB4-45EF-9696-69CD0792D027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9521-C7FF-4ED4-B836-342422CEFB3C}">
  <sheetPr filterMode="1">
    <tabColor rgb="FFFFFF99"/>
  </sheetPr>
  <dimension ref="A1:Q20"/>
  <sheetViews>
    <sheetView workbookViewId="0">
      <selection activeCell="D21" sqref="D21"/>
    </sheetView>
    <sheetView workbookViewId="1"/>
  </sheetViews>
  <sheetFormatPr baseColWidth="10" defaultRowHeight="15" x14ac:dyDescent="0.25"/>
  <cols>
    <col min="1" max="1" width="62" bestFit="1" customWidth="1"/>
    <col min="2" max="2" width="9.85546875" bestFit="1" customWidth="1"/>
    <col min="3" max="3" width="13.28515625" bestFit="1" customWidth="1"/>
    <col min="4" max="4" width="18.7109375" bestFit="1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8.28515625" bestFit="1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33" t="s">
        <v>318</v>
      </c>
      <c r="B1" s="130" t="s">
        <v>708</v>
      </c>
      <c r="C1" s="77" t="s">
        <v>320</v>
      </c>
      <c r="D1" s="77" t="s">
        <v>324</v>
      </c>
      <c r="E1" s="77" t="s">
        <v>321</v>
      </c>
      <c r="F1" s="78" t="s">
        <v>323</v>
      </c>
      <c r="G1" s="78" t="s">
        <v>311</v>
      </c>
      <c r="H1" s="78" t="s">
        <v>322</v>
      </c>
      <c r="I1" s="79" t="s">
        <v>312</v>
      </c>
      <c r="J1" s="79" t="s">
        <v>313</v>
      </c>
      <c r="K1" s="79" t="s">
        <v>325</v>
      </c>
      <c r="L1" s="80" t="s">
        <v>328</v>
      </c>
      <c r="M1" s="80" t="s">
        <v>329</v>
      </c>
      <c r="N1" s="80" t="s">
        <v>330</v>
      </c>
      <c r="O1" s="116" t="s">
        <v>314</v>
      </c>
      <c r="P1" s="116" t="s">
        <v>331</v>
      </c>
      <c r="Q1" s="116" t="s">
        <v>332</v>
      </c>
    </row>
    <row r="2" spans="1:17" x14ac:dyDescent="0.25">
      <c r="A2" t="str" cm="1">
        <f t="array" ref="A2:A12">_xlfn._xlws.SORT(_xlfn.UNIQUE('2019_R'!B2:B999))</f>
        <v>Conspecifics-elegansXelegans-LaxeXLaxe</v>
      </c>
      <c r="B2" s="46" t="s">
        <v>47</v>
      </c>
      <c r="C2" s="37">
        <f>COUNTIFS('2019_R'!B$2:B$999,'2019_Summaries'!A2,'2019_R'!C$2:C$999,"&gt;-1")</f>
        <v>31</v>
      </c>
      <c r="D2" s="39">
        <f>SUMIF('2019_R'!B$2:B$999,'2019_Summaries'!A2,'2019_R'!C$2:C$999)</f>
        <v>24</v>
      </c>
      <c r="E2" s="81">
        <f>IFERROR(1-(D2/C2),"NA")</f>
        <v>0.22580645161290325</v>
      </c>
      <c r="F2" s="76">
        <f>COUNTIFS('2019_R'!B$2:B$186,'2019_Summaries'!A2,'2019_R'!C$2:C$186,"&gt;0")</f>
        <v>24</v>
      </c>
      <c r="G2" s="75">
        <f>SUMIF('2019_R'!$B$2:$B$999,'2019_Summaries'!$A2,'2019_R'!E$2:E$999)</f>
        <v>18</v>
      </c>
      <c r="H2" s="73">
        <f>IFERROR(1-(G2/F2),"NA")</f>
        <v>0.25</v>
      </c>
      <c r="I2" s="45">
        <f>COUNTIFS('2019_R'!B$2:B$999,'2019_Summaries'!A2,'2019_R'!G$2:G$999,"&gt;-1")</f>
        <v>18</v>
      </c>
      <c r="J2" s="45">
        <f>COUNTIFS('2019_R'!B$2:B$999,'2019_Summaries'!A2,'2019_R'!G$2:G$999,"&gt;0")</f>
        <v>15</v>
      </c>
      <c r="K2" s="73">
        <f>IFERROR(MAX(1-(J2/I2),0),"NA")</f>
        <v>0.16666666666666663</v>
      </c>
      <c r="L2" s="45">
        <f>J2</f>
        <v>15</v>
      </c>
      <c r="M2" s="82">
        <f>IFERROR(AVERAGEIFS('2019_R'!$H$2:$H$999,'2019_R'!$G$2:$G$999,"&gt;0",'2019_R'!$B$2:$B$999,'2019_Summaries'!$A2),"NA")</f>
        <v>103.2</v>
      </c>
      <c r="N2" s="73">
        <f>IFERROR(MAX(1-((2*M2)/(Allopatrics_Summaries!$M$19+Allopatrics_Summaries!$M$20)),0),"NA")</f>
        <v>0.58635680425482717</v>
      </c>
      <c r="O2" s="45">
        <f>L2</f>
        <v>15</v>
      </c>
      <c r="P2" s="81">
        <f>IFERROR(AVERAGEIFS('2019_R'!$I$2:$I$999,'2019_R'!$G$2:$G$999,"&gt;0",'2019_R'!$B$2:$B$999,'2019_Summaries'!$A2),"NA")</f>
        <v>0.8997746708440939</v>
      </c>
      <c r="Q2" s="73">
        <f>IFERROR(1-P2,"NA")</f>
        <v>0.1002253291559061</v>
      </c>
    </row>
    <row r="3" spans="1:17" x14ac:dyDescent="0.25">
      <c r="A3" t="str">
        <v>Conspecifics-graellsiiXgraellsii-MontalvoXMontalvo</v>
      </c>
      <c r="B3" s="46" t="s">
        <v>47</v>
      </c>
      <c r="C3" s="37">
        <f>COUNTIFS('2019_R'!B$2:B$999,'2019_Summaries'!A3,'2019_R'!C$2:C$999,"&gt;-1")</f>
        <v>10</v>
      </c>
      <c r="D3" s="39">
        <f>SUMIF('2019_R'!B$2:B$999,'2019_Summaries'!A3,'2019_R'!C$2:C$999)</f>
        <v>10</v>
      </c>
      <c r="E3" s="81">
        <f t="shared" ref="E3:E11" si="0">IFERROR(1-(D3/C3),"NA")</f>
        <v>0</v>
      </c>
      <c r="F3" s="76">
        <f>COUNTIFS('2019_R'!B$2:B$186,'2019_Summaries'!A3,'2019_R'!C$2:C$186,"&gt;0")</f>
        <v>10</v>
      </c>
      <c r="G3" s="75">
        <f>SUMIF('2019_R'!$B$2:$B$999,'2019_Summaries'!$A3,'2019_R'!E$2:E$999)</f>
        <v>10</v>
      </c>
      <c r="H3" s="73">
        <f t="shared" ref="H3:H11" si="1">IFERROR(1-(G3/F3),"NA")</f>
        <v>0</v>
      </c>
      <c r="I3" s="45">
        <f>COUNTIFS('2019_R'!B$2:B$999,'2019_Summaries'!A3,'2019_R'!G$2:G$999,"&gt;-1")</f>
        <v>12</v>
      </c>
      <c r="J3" s="45">
        <f>COUNTIFS('2019_R'!B$2:B$999,'2019_Summaries'!A3,'2019_R'!G$2:G$999,"&gt;0")</f>
        <v>12</v>
      </c>
      <c r="K3" s="73">
        <f t="shared" ref="K3:K6" si="2">IFERROR(MAX(1-(J3/I3),0),"NA")</f>
        <v>0</v>
      </c>
      <c r="L3" s="45">
        <f t="shared" ref="L3:L6" si="3">J3</f>
        <v>12</v>
      </c>
      <c r="M3" s="82">
        <f>IFERROR(AVERAGEIFS('2019_R'!$H$2:$H$999,'2019_R'!$G$2:$G$999,"&gt;0",'2019_R'!$B$2:$B$999,'2019_Summaries'!$A3),"NA")</f>
        <v>91.874999999999986</v>
      </c>
      <c r="N3" s="73">
        <f>IFERROR(MAX(1-((2*M3)/(Allopatrics_Summaries!$M$19+Allopatrics_Summaries!$M$20)),0),"NA")</f>
        <v>0.63174933518325826</v>
      </c>
      <c r="O3" s="45">
        <f t="shared" ref="O3:O6" si="4">L3</f>
        <v>12</v>
      </c>
      <c r="P3" s="81">
        <f>IFERROR(AVERAGEIFS('2019_R'!$I$2:$I$999,'2019_R'!$G$2:$G$999,"&gt;0",'2019_R'!$B$2:$B$999,'2019_Summaries'!$A3),"NA")</f>
        <v>0.48795454545454542</v>
      </c>
      <c r="Q3" s="73">
        <f t="shared" ref="Q3:Q11" si="5">IFERROR(1-P3,"NA")</f>
        <v>0.51204545454545458</v>
      </c>
    </row>
    <row r="4" spans="1:17" x14ac:dyDescent="0.25">
      <c r="A4" t="str">
        <v>Heterospecifics-elegansXgraellsii-LaxeXCachadas</v>
      </c>
      <c r="B4" s="46" t="s">
        <v>47</v>
      </c>
      <c r="C4" s="37">
        <f>COUNTIFS('2019_R'!B$2:B$999,'2019_Summaries'!A4,'2019_R'!C$2:C$999,"&gt;-1")</f>
        <v>25</v>
      </c>
      <c r="D4" s="39">
        <f>SUMIF('2019_R'!B$2:B$999,'2019_Summaries'!A4,'2019_R'!C$2:C$999)</f>
        <v>21</v>
      </c>
      <c r="E4" s="81">
        <f t="shared" si="0"/>
        <v>0.16000000000000003</v>
      </c>
      <c r="F4" s="76">
        <f>COUNTIFS('2019_R'!B$2:B$186,'2019_Summaries'!A4,'2019_R'!C$2:C$186,"&gt;0")</f>
        <v>21</v>
      </c>
      <c r="G4" s="75">
        <f>SUMIF('2019_R'!$B$2:$B$999,'2019_Summaries'!$A4,'2019_R'!E$2:E$999)</f>
        <v>16</v>
      </c>
      <c r="H4" s="73">
        <f t="shared" si="1"/>
        <v>0.23809523809523814</v>
      </c>
      <c r="I4" s="45">
        <f>COUNTIFS('2019_R'!B$2:B$999,'2019_Summaries'!A4,'2019_R'!G$2:G$999,"&gt;-1")</f>
        <v>12</v>
      </c>
      <c r="J4" s="45">
        <f>COUNTIFS('2019_R'!B$2:B$999,'2019_Summaries'!A4,'2019_R'!G$2:G$999,"&gt;0")</f>
        <v>11</v>
      </c>
      <c r="K4" s="73">
        <f t="shared" si="2"/>
        <v>8.333333333333337E-2</v>
      </c>
      <c r="L4" s="45">
        <f t="shared" si="3"/>
        <v>11</v>
      </c>
      <c r="M4" s="82">
        <f>IFERROR(AVERAGEIFS('2019_R'!$H$2:$H$999,'2019_R'!$G$2:$G$999,"&gt;0",'2019_R'!$B$2:$B$999,'2019_Summaries'!$A4),"NA")</f>
        <v>144.24242424242425</v>
      </c>
      <c r="N4" s="73">
        <f>IFERROR(MAX(1-((2*M4)/(Allopatrics_Summaries!$M$19+Allopatrics_Summaries!$M$20)),0),"NA")</f>
        <v>0.42185177010012254</v>
      </c>
      <c r="O4" s="45">
        <f t="shared" si="4"/>
        <v>11</v>
      </c>
      <c r="P4" s="81">
        <f>IFERROR(AVERAGEIFS('2019_R'!$I$2:$I$999,'2019_R'!$G$2:$G$999,"&gt;0",'2019_R'!$B$2:$B$999,'2019_Summaries'!$A4),"NA")</f>
        <v>0.76040551504012965</v>
      </c>
      <c r="Q4" s="73">
        <f t="shared" si="5"/>
        <v>0.23959448495987035</v>
      </c>
    </row>
    <row r="5" spans="1:17" x14ac:dyDescent="0.25">
      <c r="A5" t="str">
        <v>Heterospecifics-elegansXgraellsii-LaxeXMontalvo</v>
      </c>
      <c r="B5" s="46" t="s">
        <v>47</v>
      </c>
      <c r="C5" s="37">
        <f>COUNTIFS('2019_R'!B$2:B$999,'2019_Summaries'!A5,'2019_R'!C$2:C$999,"&gt;-1")</f>
        <v>34</v>
      </c>
      <c r="D5" s="39">
        <f>SUMIF('2019_R'!B$2:B$999,'2019_Summaries'!A5,'2019_R'!C$2:C$999)</f>
        <v>25</v>
      </c>
      <c r="E5" s="81">
        <f t="shared" si="0"/>
        <v>0.26470588235294112</v>
      </c>
      <c r="F5" s="76">
        <f>COUNTIFS('2019_R'!B$2:B$186,'2019_Summaries'!A5,'2019_R'!C$2:C$186,"&gt;0")</f>
        <v>25</v>
      </c>
      <c r="G5" s="75">
        <f>SUMIF('2019_R'!$B$2:$B$999,'2019_Summaries'!$A5,'2019_R'!E$2:E$999)</f>
        <v>18</v>
      </c>
      <c r="H5" s="73">
        <f t="shared" si="1"/>
        <v>0.28000000000000003</v>
      </c>
      <c r="I5" s="45">
        <f>COUNTIFS('2019_R'!B$2:B$999,'2019_Summaries'!A5,'2019_R'!G$2:G$999,"&gt;-1")</f>
        <v>13</v>
      </c>
      <c r="J5" s="45">
        <f>COUNTIFS('2019_R'!B$2:B$999,'2019_Summaries'!A5,'2019_R'!G$2:G$999,"&gt;0")</f>
        <v>13</v>
      </c>
      <c r="K5" s="73">
        <f t="shared" si="2"/>
        <v>0</v>
      </c>
      <c r="L5" s="45">
        <f t="shared" si="3"/>
        <v>13</v>
      </c>
      <c r="M5" s="82">
        <f>IFERROR(AVERAGEIFS('2019_R'!$H$2:$H$999,'2019_R'!$G$2:$G$999,"&gt;0",'2019_R'!$B$2:$B$999,'2019_Summaries'!$A5),"NA")</f>
        <v>103.58974358974358</v>
      </c>
      <c r="N5" s="73">
        <f>IFERROR(MAX(1-((2*M5)/(Allopatrics_Summaries!$M$19+Allopatrics_Summaries!$M$20)),0),"NA")</f>
        <v>0.58479464549530458</v>
      </c>
      <c r="O5" s="45">
        <f t="shared" si="4"/>
        <v>13</v>
      </c>
      <c r="P5" s="81">
        <f>IFERROR(AVERAGEIFS('2019_R'!$I$2:$I$999,'2019_R'!$G$2:$G$999,"&gt;0",'2019_R'!$B$2:$B$999,'2019_Summaries'!$A5),"NA")</f>
        <v>0.54944496445562507</v>
      </c>
      <c r="Q5" s="73">
        <f t="shared" si="5"/>
        <v>0.45055503554437493</v>
      </c>
    </row>
    <row r="6" spans="1:17" x14ac:dyDescent="0.25">
      <c r="A6" t="str">
        <v>Heterospecifics-graellsiiXelegans-CachadasXLaxe</v>
      </c>
      <c r="B6" s="46" t="s">
        <v>47</v>
      </c>
      <c r="C6" s="37">
        <f>COUNTIFS('2019_R'!B$2:B$999,'2019_Summaries'!A6,'2019_R'!C$2:C$999,"&gt;-1")</f>
        <v>18</v>
      </c>
      <c r="D6" s="39">
        <f>SUMIF('2019_R'!B$2:B$999,'2019_Summaries'!A6,'2019_R'!C$2:C$999)</f>
        <v>1</v>
      </c>
      <c r="E6" s="81">
        <f t="shared" si="0"/>
        <v>0.94444444444444442</v>
      </c>
      <c r="F6" s="76">
        <f>COUNTIFS('2019_R'!B$2:B$186,'2019_Summaries'!A6,'2019_R'!C$2:C$186,"&gt;0")</f>
        <v>1</v>
      </c>
      <c r="G6" s="75">
        <f>SUMIF('2019_R'!$B$2:$B$999,'2019_Summaries'!$A6,'2019_R'!E$2:E$999)</f>
        <v>0</v>
      </c>
      <c r="H6" s="73">
        <f t="shared" si="1"/>
        <v>1</v>
      </c>
      <c r="I6" s="45">
        <f>COUNTIFS('2019_R'!B$2:B$999,'2019_Summaries'!A6,'2019_R'!G$2:G$999,"&gt;-1")</f>
        <v>0</v>
      </c>
      <c r="J6" s="45">
        <f>COUNTIFS('2019_R'!B$2:B$999,'2019_Summaries'!A6,'2019_R'!G$2:G$999,"&gt;0")</f>
        <v>0</v>
      </c>
      <c r="K6" s="73" t="str">
        <f t="shared" si="2"/>
        <v>NA</v>
      </c>
      <c r="L6" s="45">
        <f t="shared" si="3"/>
        <v>0</v>
      </c>
      <c r="M6" s="82" t="str">
        <f>IFERROR(AVERAGEIFS('2019_R'!$H$2:$H$999,'2019_R'!$G$2:$G$999,"&gt;0",'2019_R'!$B$2:$B$999,'2019_Summaries'!$A6),"NA")</f>
        <v>NA</v>
      </c>
      <c r="N6" s="73" t="str">
        <f>IFERROR(MAX(1-((2*M6)/(Allopatrics_Summaries!$M$19+Allopatrics_Summaries!$M$20)),0),"NA")</f>
        <v>NA</v>
      </c>
      <c r="O6" s="45">
        <f t="shared" si="4"/>
        <v>0</v>
      </c>
      <c r="P6" s="81" t="str">
        <f>IFERROR(AVERAGEIFS('2019_R'!$I$2:$I$999,'2019_R'!$G$2:$G$999,"&gt;0",'2019_R'!$B$2:$B$999,'2019_Summaries'!$A6),"NA")</f>
        <v>NA</v>
      </c>
      <c r="Q6" s="73" t="str">
        <f t="shared" si="5"/>
        <v>NA</v>
      </c>
    </row>
    <row r="7" spans="1:17" x14ac:dyDescent="0.25">
      <c r="A7" t="str">
        <v>Postzygotics-elegansXhybrid-SymEleX(H:LaxeXMontalvo)</v>
      </c>
      <c r="B7" s="46" t="s">
        <v>47</v>
      </c>
      <c r="C7" s="37">
        <f>COUNTIFS('2019_R'!B$2:B$999,'2019_Summaries'!A7,'2019_R'!C$2:C$999,"&gt;-1")</f>
        <v>15</v>
      </c>
      <c r="D7" s="39">
        <f>SUMIF('2019_R'!B$2:B$999,'2019_Summaries'!A7,'2019_R'!C$2:C$999)</f>
        <v>11</v>
      </c>
      <c r="E7" s="81">
        <f t="shared" si="0"/>
        <v>0.26666666666666672</v>
      </c>
      <c r="F7" s="76">
        <f>COUNTIFS('2019_R'!B$2:B$186,'2019_Summaries'!A7,'2019_R'!C$2:C$186,"&gt;0")</f>
        <v>11</v>
      </c>
      <c r="G7" s="75">
        <f>SUMIF('2019_R'!$B$2:$B$999,'2019_Summaries'!$A7,'2019_R'!E$2:E$999)</f>
        <v>10</v>
      </c>
      <c r="H7" s="73">
        <f t="shared" si="1"/>
        <v>9.0909090909090939E-2</v>
      </c>
      <c r="I7" s="45">
        <f>COUNTIFS('2019_R'!B$2:B$999,'2019_Summaries'!A7,'2019_R'!G$2:G$999,"&gt;-1")</f>
        <v>11</v>
      </c>
      <c r="J7" s="45">
        <f>COUNTIFS('2019_R'!B$2:B$999,'2019_Summaries'!A7,'2019_R'!G$2:G$999,"&gt;0")</f>
        <v>9</v>
      </c>
      <c r="K7" s="73">
        <f t="shared" ref="K7:K11" si="6">IFERROR(MAX(1-(J7/I7),0),"NA")</f>
        <v>0.18181818181818177</v>
      </c>
      <c r="L7" s="45">
        <f t="shared" ref="L7:L11" si="7">J7</f>
        <v>9</v>
      </c>
      <c r="M7" s="82">
        <f>IFERROR(AVERAGEIFS('2019_R'!$H$2:$H$999,'2019_R'!$G$2:$G$999,"&gt;0",'2019_R'!$B$2:$B$999,'2019_Summaries'!$A7),"NA")</f>
        <v>124.33333333333333</v>
      </c>
      <c r="N7" s="73">
        <f>IFERROR(MAX(1-((2*M7)/(Allopatrics_Summaries!$M$19+Allopatrics_Summaries!$M$20)),0),"NA")</f>
        <v>0.50165080099176529</v>
      </c>
      <c r="O7" s="45">
        <f t="shared" ref="O7:O11" si="8">L7</f>
        <v>9</v>
      </c>
      <c r="P7" s="81">
        <f>IFERROR(AVERAGEIFS('2019_R'!$I$2:$I$999,'2019_R'!$G$2:$G$999,"&gt;0",'2019_R'!$B$2:$B$999,'2019_Summaries'!$A7),"NA")</f>
        <v>0.64875816993464053</v>
      </c>
      <c r="Q7" s="73">
        <f t="shared" si="5"/>
        <v>0.35124183006535947</v>
      </c>
    </row>
    <row r="8" spans="1:17" x14ac:dyDescent="0.25">
      <c r="A8" t="str">
        <v>Postzygotics-graellsiiXhybrid-SymGraX(H:LaxeXMontalvo)</v>
      </c>
      <c r="B8" s="46" t="s">
        <v>47</v>
      </c>
      <c r="C8" s="37">
        <f>COUNTIFS('2019_R'!B$2:B$999,'2019_Summaries'!A8,'2019_R'!C$2:C$999,"&gt;-1")</f>
        <v>1</v>
      </c>
      <c r="D8" s="39">
        <f>SUMIF('2019_R'!B$2:B$999,'2019_Summaries'!A8,'2019_R'!C$2:C$999)</f>
        <v>1</v>
      </c>
      <c r="E8" s="81">
        <f t="shared" si="0"/>
        <v>0</v>
      </c>
      <c r="F8" s="76">
        <f>COUNTIFS('2019_R'!B$2:B$186,'2019_Summaries'!A8,'2019_R'!C$2:C$186,"&gt;0")</f>
        <v>1</v>
      </c>
      <c r="G8" s="75">
        <f>SUMIF('2019_R'!$B$2:$B$999,'2019_Summaries'!$A8,'2019_R'!E$2:E$999)</f>
        <v>1</v>
      </c>
      <c r="H8" s="73">
        <f t="shared" si="1"/>
        <v>0</v>
      </c>
      <c r="I8" s="45">
        <f>COUNTIFS('2019_R'!B$2:B$999,'2019_Summaries'!A8,'2019_R'!G$2:G$999,"&gt;-1")</f>
        <v>1</v>
      </c>
      <c r="J8" s="45">
        <f>COUNTIFS('2019_R'!B$2:B$999,'2019_Summaries'!A8,'2019_R'!G$2:G$999,"&gt;0")</f>
        <v>1</v>
      </c>
      <c r="K8" s="73">
        <f t="shared" si="6"/>
        <v>0</v>
      </c>
      <c r="L8" s="45">
        <f t="shared" si="7"/>
        <v>1</v>
      </c>
      <c r="M8" s="82">
        <f>IFERROR(AVERAGEIFS('2019_R'!$H$2:$H$999,'2019_R'!$G$2:$G$999,"&gt;0",'2019_R'!$B$2:$B$999,'2019_Summaries'!$A8),"NA")</f>
        <v>38.666666666666664</v>
      </c>
      <c r="N8" s="73">
        <f>IFERROR(MAX(1-((2*M8)/(Allopatrics_Summaries!$M$19+Allopatrics_Summaries!$M$20)),0),"NA")</f>
        <v>0.84501740727894048</v>
      </c>
      <c r="O8" s="45">
        <f t="shared" si="8"/>
        <v>1</v>
      </c>
      <c r="P8" s="81">
        <f>IFERROR(AVERAGEIFS('2019_R'!$I$2:$I$999,'2019_R'!$G$2:$G$999,"&gt;0",'2019_R'!$B$2:$B$999,'2019_Summaries'!$A8),"NA")</f>
        <v>0.13793103448275862</v>
      </c>
      <c r="Q8" s="73">
        <f t="shared" si="5"/>
        <v>0.86206896551724133</v>
      </c>
    </row>
    <row r="9" spans="1:17" x14ac:dyDescent="0.25">
      <c r="A9" t="str">
        <v>Postzygotics-hybridXelegans-(H:LaxeXMontalvo)XSymEle</v>
      </c>
      <c r="B9" s="46" t="s">
        <v>47</v>
      </c>
      <c r="C9" s="37">
        <f>COUNTIFS('2019_R'!B$2:B$999,'2019_Summaries'!A9,'2019_R'!C$2:C$999,"&gt;-1")</f>
        <v>8</v>
      </c>
      <c r="D9" s="39">
        <f>SUMIF('2019_R'!B$2:B$999,'2019_Summaries'!A9,'2019_R'!C$2:C$999)</f>
        <v>3</v>
      </c>
      <c r="E9" s="81">
        <f t="shared" si="0"/>
        <v>0.625</v>
      </c>
      <c r="F9" s="76">
        <f>COUNTIFS('2019_R'!B$2:B$186,'2019_Summaries'!A9,'2019_R'!C$2:C$186,"&gt;0")</f>
        <v>3</v>
      </c>
      <c r="G9" s="75">
        <f>SUMIF('2019_R'!$B$2:$B$999,'2019_Summaries'!$A9,'2019_R'!E$2:E$999)</f>
        <v>2</v>
      </c>
      <c r="H9" s="73">
        <f t="shared" si="1"/>
        <v>0.33333333333333337</v>
      </c>
      <c r="I9" s="45">
        <f>COUNTIFS('2019_R'!B$2:B$999,'2019_Summaries'!A9,'2019_R'!G$2:G$999,"&gt;-1")</f>
        <v>2</v>
      </c>
      <c r="J9" s="45">
        <f>COUNTIFS('2019_R'!B$2:B$999,'2019_Summaries'!A9,'2019_R'!G$2:G$999,"&gt;0")</f>
        <v>2</v>
      </c>
      <c r="K9" s="73">
        <f t="shared" si="6"/>
        <v>0</v>
      </c>
      <c r="L9" s="45">
        <f t="shared" si="7"/>
        <v>2</v>
      </c>
      <c r="M9" s="82">
        <f>IFERROR(AVERAGEIFS('2019_R'!$H$2:$H$999,'2019_R'!$G$2:$G$999,"&gt;0",'2019_R'!$B$2:$B$999,'2019_Summaries'!$A9),"NA")</f>
        <v>71.166666666666671</v>
      </c>
      <c r="N9" s="73">
        <f>IFERROR(MAX(1-((2*M9)/(Allopatrics_Summaries!$M$19+Allopatrics_Summaries!$M$20)),0),"NA")</f>
        <v>0.71475186598322216</v>
      </c>
      <c r="O9" s="45">
        <f t="shared" si="8"/>
        <v>2</v>
      </c>
      <c r="P9" s="81">
        <f>IFERROR(AVERAGEIFS('2019_R'!$I$2:$I$999,'2019_R'!$G$2:$G$999,"&gt;0",'2019_R'!$B$2:$B$999,'2019_Summaries'!$A9),"NA")</f>
        <v>0.49172576832151299</v>
      </c>
      <c r="Q9" s="73">
        <f t="shared" si="5"/>
        <v>0.50827423167848695</v>
      </c>
    </row>
    <row r="10" spans="1:17" x14ac:dyDescent="0.25">
      <c r="A10" t="str">
        <v>Postzygotics-hybridXgraellsii-(H:LaxeXMontalvo)XSymGra</v>
      </c>
      <c r="B10" s="46" t="s">
        <v>47</v>
      </c>
      <c r="C10" s="37">
        <f>COUNTIFS('2019_R'!B$2:B$999,'2019_Summaries'!A10,'2019_R'!C$2:C$999,"&gt;-1")</f>
        <v>5</v>
      </c>
      <c r="D10" s="39">
        <f>SUMIF('2019_R'!B$2:B$999,'2019_Summaries'!A10,'2019_R'!C$2:C$999)</f>
        <v>5</v>
      </c>
      <c r="E10" s="81">
        <f t="shared" si="0"/>
        <v>0</v>
      </c>
      <c r="F10" s="76">
        <f>COUNTIFS('2019_R'!B$2:B$186,'2019_Summaries'!A10,'2019_R'!C$2:C$186,"&gt;0")</f>
        <v>5</v>
      </c>
      <c r="G10" s="75">
        <f>SUMIF('2019_R'!$B$2:$B$999,'2019_Summaries'!$A10,'2019_R'!E$2:E$999)</f>
        <v>4</v>
      </c>
      <c r="H10" s="73">
        <f t="shared" si="1"/>
        <v>0.19999999999999996</v>
      </c>
      <c r="I10" s="45">
        <f>COUNTIFS('2019_R'!B$2:B$999,'2019_Summaries'!A10,'2019_R'!G$2:G$999,"&gt;-1")</f>
        <v>4</v>
      </c>
      <c r="J10" s="45">
        <f>COUNTIFS('2019_R'!B$2:B$999,'2019_Summaries'!A10,'2019_R'!G$2:G$999,"&gt;0")</f>
        <v>4</v>
      </c>
      <c r="K10" s="73">
        <f t="shared" si="6"/>
        <v>0</v>
      </c>
      <c r="L10" s="45">
        <f t="shared" si="7"/>
        <v>4</v>
      </c>
      <c r="M10" s="82">
        <f>IFERROR(AVERAGEIFS('2019_R'!$H$2:$H$999,'2019_R'!$G$2:$G$999,"&gt;0",'2019_R'!$B$2:$B$999,'2019_Summaries'!$A10),"NA")</f>
        <v>110.41666666666666</v>
      </c>
      <c r="N10" s="73">
        <f>IFERROR(MAX(1-((2*M10)/(Allopatrics_Summaries!$M$19+Allopatrics_Summaries!$M$20)),0),"NA")</f>
        <v>0.55743117380300877</v>
      </c>
      <c r="O10" s="45">
        <f t="shared" si="8"/>
        <v>4</v>
      </c>
      <c r="P10" s="81">
        <f>IFERROR(AVERAGEIFS('2019_R'!$I$2:$I$999,'2019_R'!$G$2:$G$999,"&gt;0",'2019_R'!$B$2:$B$999,'2019_Summaries'!$A10),"NA")</f>
        <v>7.1999999999999995E-2</v>
      </c>
      <c r="Q10" s="73">
        <f t="shared" si="5"/>
        <v>0.92800000000000005</v>
      </c>
    </row>
    <row r="11" spans="1:17" x14ac:dyDescent="0.25">
      <c r="A11" t="str">
        <v>Postzygotics-hybridXhybrid-(H:LaxeXMontalvo)X(H:LaxeXMontalvo)</v>
      </c>
      <c r="B11" s="46" t="s">
        <v>47</v>
      </c>
      <c r="C11" s="37">
        <f>COUNTIFS('2019_R'!B$2:B$999,'2019_Summaries'!A11,'2019_R'!C$2:C$999,"&gt;-1")</f>
        <v>18</v>
      </c>
      <c r="D11" s="39">
        <f>SUMIF('2019_R'!B$2:B$999,'2019_Summaries'!A11,'2019_R'!C$2:C$999)</f>
        <v>16</v>
      </c>
      <c r="E11" s="81">
        <f t="shared" si="0"/>
        <v>0.11111111111111116</v>
      </c>
      <c r="F11" s="76">
        <f>COUNTIFS('2019_R'!B$2:B$186,'2019_Summaries'!A11,'2019_R'!C$2:C$186,"&gt;0")</f>
        <v>16</v>
      </c>
      <c r="G11" s="75">
        <f>SUMIF('2019_R'!$B$2:$B$999,'2019_Summaries'!$A11,'2019_R'!E$2:E$999)</f>
        <v>16</v>
      </c>
      <c r="H11" s="73">
        <f t="shared" si="1"/>
        <v>0</v>
      </c>
      <c r="I11" s="45">
        <f>COUNTIFS('2019_R'!B$2:B$999,'2019_Summaries'!A11,'2019_R'!G$2:G$999,"&gt;-1")</f>
        <v>20</v>
      </c>
      <c r="J11" s="45">
        <f>COUNTIFS('2019_R'!B$2:B$999,'2019_Summaries'!A11,'2019_R'!G$2:G$999,"&gt;0")</f>
        <v>17</v>
      </c>
      <c r="K11" s="73">
        <f t="shared" si="6"/>
        <v>0.15000000000000002</v>
      </c>
      <c r="L11" s="45">
        <f t="shared" si="7"/>
        <v>17</v>
      </c>
      <c r="M11" s="82">
        <f>IFERROR(AVERAGEIFS('2019_R'!$H$2:$H$999,'2019_R'!$G$2:$G$999,"&gt;0",'2019_R'!$B$2:$B$999,'2019_Summaries'!$A11),"NA")</f>
        <v>69.333333333333343</v>
      </c>
      <c r="N11" s="73">
        <f>IFERROR(MAX(1-((2*M11)/(Allopatrics_Summaries!$M$19+Allopatrics_Summaries!$M$20)),0),"NA")</f>
        <v>0.72210017856913455</v>
      </c>
      <c r="O11" s="45">
        <f t="shared" si="8"/>
        <v>17</v>
      </c>
      <c r="P11" s="81">
        <f>IFERROR(AVERAGEIFS('2019_R'!$I$2:$I$999,'2019_R'!$G$2:$G$999,"&gt;0",'2019_R'!$B$2:$B$999,'2019_Summaries'!$A11),"NA")</f>
        <v>0.19854493407594487</v>
      </c>
      <c r="Q11" s="73">
        <f t="shared" si="5"/>
        <v>0.80145506592405513</v>
      </c>
    </row>
    <row r="12" spans="1:17" hidden="1" x14ac:dyDescent="0.25">
      <c r="A12">
        <v>0</v>
      </c>
      <c r="C12" s="37"/>
      <c r="D12" s="39"/>
      <c r="E12" s="81"/>
      <c r="F12" s="76"/>
      <c r="G12" s="75"/>
      <c r="H12" s="73"/>
      <c r="I12" s="45"/>
      <c r="J12" s="45"/>
      <c r="K12" s="73"/>
      <c r="L12" s="45"/>
      <c r="M12" s="82"/>
      <c r="N12" s="73"/>
      <c r="O12" s="45"/>
      <c r="P12" s="81"/>
      <c r="Q12" s="73"/>
    </row>
    <row r="13" spans="1:17" hidden="1" x14ac:dyDescent="0.25">
      <c r="C13" s="37"/>
      <c r="D13" s="39"/>
      <c r="E13" s="81"/>
      <c r="F13" s="76"/>
      <c r="G13" s="75"/>
      <c r="H13" s="73"/>
      <c r="I13" s="45"/>
      <c r="J13" s="45"/>
      <c r="K13" s="73"/>
      <c r="L13" s="45"/>
      <c r="M13" s="82"/>
      <c r="N13" s="73"/>
      <c r="O13" s="45"/>
      <c r="P13" s="81"/>
      <c r="Q13" s="73"/>
    </row>
    <row r="14" spans="1:17" hidden="1" x14ac:dyDescent="0.25">
      <c r="C14" s="37"/>
      <c r="D14" s="39"/>
      <c r="E14" s="81"/>
      <c r="F14" s="76"/>
      <c r="G14" s="75"/>
      <c r="H14" s="73"/>
      <c r="I14" s="45"/>
      <c r="J14" s="45"/>
      <c r="K14" s="73"/>
      <c r="L14" s="45"/>
      <c r="M14" s="82"/>
      <c r="N14" s="73"/>
      <c r="O14" s="45"/>
      <c r="P14" s="81"/>
      <c r="Q14" s="73"/>
    </row>
    <row r="15" spans="1:17" hidden="1" x14ac:dyDescent="0.25">
      <c r="C15" s="37"/>
      <c r="D15" s="39"/>
      <c r="E15" s="81"/>
      <c r="F15" s="76"/>
      <c r="G15" s="75"/>
      <c r="H15" s="73"/>
      <c r="I15" s="45"/>
      <c r="J15" s="45"/>
      <c r="K15" s="73"/>
      <c r="L15" s="45"/>
      <c r="M15" s="82"/>
      <c r="N15" s="73"/>
      <c r="O15" s="45"/>
      <c r="P15" s="81"/>
      <c r="Q15" s="73"/>
    </row>
    <row r="16" spans="1:17" hidden="1" x14ac:dyDescent="0.25">
      <c r="C16" s="37"/>
      <c r="D16" s="39"/>
      <c r="E16" s="81"/>
      <c r="F16" s="76"/>
      <c r="G16" s="75"/>
      <c r="H16" s="73"/>
      <c r="I16" s="45"/>
      <c r="J16" s="45"/>
      <c r="K16" s="73"/>
      <c r="L16" s="45"/>
      <c r="M16" s="82"/>
      <c r="N16" s="73"/>
      <c r="O16" s="45"/>
      <c r="P16" s="81"/>
      <c r="Q16" s="73"/>
    </row>
    <row r="17" spans="3:17" hidden="1" x14ac:dyDescent="0.25">
      <c r="C17" s="37"/>
      <c r="D17" s="39"/>
      <c r="E17" s="81"/>
      <c r="F17" s="76"/>
      <c r="G17" s="75"/>
      <c r="H17" s="73"/>
      <c r="I17" s="45"/>
      <c r="J17" s="45"/>
      <c r="K17" s="73"/>
      <c r="L17" s="45"/>
      <c r="M17" s="82"/>
      <c r="N17" s="73"/>
      <c r="O17" s="45"/>
      <c r="P17" s="81"/>
      <c r="Q17" s="73"/>
    </row>
    <row r="18" spans="3:17" hidden="1" x14ac:dyDescent="0.25">
      <c r="C18" s="37"/>
      <c r="D18" s="39"/>
      <c r="E18" s="81"/>
      <c r="F18" s="76"/>
      <c r="G18" s="75"/>
      <c r="H18" s="73"/>
      <c r="I18" s="45"/>
      <c r="J18" s="45"/>
      <c r="K18" s="73"/>
      <c r="L18" s="45"/>
      <c r="M18" s="82"/>
      <c r="N18" s="73"/>
      <c r="O18" s="45"/>
      <c r="P18" s="81"/>
      <c r="Q18" s="73"/>
    </row>
    <row r="19" spans="3:17" hidden="1" x14ac:dyDescent="0.25">
      <c r="C19" s="37"/>
      <c r="D19" s="39"/>
      <c r="E19" s="81"/>
      <c r="F19" s="76"/>
      <c r="G19" s="75"/>
      <c r="H19" s="73"/>
      <c r="I19" s="45"/>
      <c r="J19" s="45"/>
      <c r="K19" s="73"/>
      <c r="L19" s="45"/>
      <c r="M19" s="82"/>
      <c r="N19" s="73"/>
      <c r="O19" s="45"/>
      <c r="P19" s="81"/>
      <c r="Q19" s="73"/>
    </row>
    <row r="20" spans="3:17" hidden="1" x14ac:dyDescent="0.25"/>
  </sheetData>
  <autoFilter ref="A1:Q20" xr:uid="{056A9521-C7FF-4ED4-B836-342422CEFB3C}">
    <filterColumn colId="1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L147"/>
  <sheetViews>
    <sheetView workbookViewId="0">
      <pane xSplit="3" ySplit="2" topLeftCell="E3" activePane="bottomRight" state="frozen"/>
      <selection pane="topRight" activeCell="D1" sqref="D1"/>
      <selection pane="bottomLeft" activeCell="A3" sqref="A3"/>
      <selection pane="bottomRight" activeCell="H13" sqref="H13"/>
    </sheetView>
    <sheetView workbookViewId="1"/>
  </sheetViews>
  <sheetFormatPr baseColWidth="10" defaultColWidth="11.42578125" defaultRowHeight="15" x14ac:dyDescent="0.25"/>
  <cols>
    <col min="1" max="1" width="12.28515625" style="1" customWidth="1"/>
    <col min="2" max="2" width="20.28515625" style="1" bestFit="1" customWidth="1"/>
    <col min="3" max="3" width="11.140625" style="1" bestFit="1" customWidth="1"/>
    <col min="4" max="4" width="43.28515625" style="1" bestFit="1" customWidth="1"/>
    <col min="5" max="7" width="11.42578125" style="1"/>
    <col min="8" max="8" width="38.5703125" style="4" bestFit="1" customWidth="1"/>
    <col min="9" max="10" width="11.7109375" style="1" customWidth="1"/>
    <col min="11" max="11" width="12.140625" style="1" customWidth="1"/>
    <col min="12" max="12" width="13.28515625" style="1" bestFit="1" customWidth="1"/>
    <col min="13" max="16384" width="11.42578125" style="1"/>
  </cols>
  <sheetData>
    <row r="1" spans="1:11" ht="15" customHeight="1" x14ac:dyDescent="0.25">
      <c r="D1" s="172" t="s">
        <v>709</v>
      </c>
      <c r="E1" s="173"/>
      <c r="F1" s="173"/>
      <c r="G1" s="174"/>
      <c r="H1" s="169" t="s">
        <v>710</v>
      </c>
      <c r="I1" s="170"/>
      <c r="J1" s="170"/>
      <c r="K1" s="171"/>
    </row>
    <row r="2" spans="1:11" s="34" customFormat="1" ht="14.45" customHeight="1" thickBot="1" x14ac:dyDescent="0.25">
      <c r="A2" s="5" t="s">
        <v>0</v>
      </c>
      <c r="B2" s="35"/>
      <c r="C2" s="6" t="s">
        <v>1</v>
      </c>
      <c r="D2" s="101" t="s">
        <v>559</v>
      </c>
      <c r="E2" s="67" t="s">
        <v>2</v>
      </c>
      <c r="F2" s="67" t="s">
        <v>55</v>
      </c>
      <c r="G2" s="109" t="s">
        <v>56</v>
      </c>
      <c r="H2" s="114" t="s">
        <v>560</v>
      </c>
      <c r="I2" s="7" t="s">
        <v>2</v>
      </c>
      <c r="J2" s="7" t="s">
        <v>55</v>
      </c>
      <c r="K2" s="115" t="s">
        <v>56</v>
      </c>
    </row>
    <row r="3" spans="1:11" ht="14.45" customHeight="1" x14ac:dyDescent="0.25">
      <c r="A3" s="175" t="s">
        <v>252</v>
      </c>
      <c r="B3" s="131" t="s">
        <v>714</v>
      </c>
      <c r="C3" s="132" t="s">
        <v>562</v>
      </c>
      <c r="D3" s="102" t="s">
        <v>576</v>
      </c>
      <c r="E3" s="99">
        <f>Allopatrics_Summaries!C$8</f>
        <v>8</v>
      </c>
      <c r="F3" s="100">
        <f>Allopatrics_Summaries!D$8</f>
        <v>8</v>
      </c>
      <c r="G3" s="133">
        <f>Allopatrics_Summaries!E$8</f>
        <v>0</v>
      </c>
      <c r="H3" s="108" t="s">
        <v>721</v>
      </c>
      <c r="I3" s="99">
        <f>'2001_Summaries'!C$4</f>
        <v>5</v>
      </c>
      <c r="J3" s="100">
        <f>'2001_Summaries'!D$4</f>
        <v>3</v>
      </c>
      <c r="K3" s="133">
        <f>'2001_Summaries'!E$4</f>
        <v>0.4</v>
      </c>
    </row>
    <row r="4" spans="1:11" ht="14.45" customHeight="1" x14ac:dyDescent="0.25">
      <c r="A4" s="176"/>
      <c r="B4" s="8" t="s">
        <v>714</v>
      </c>
      <c r="C4" s="9" t="s">
        <v>562</v>
      </c>
      <c r="D4" s="103" t="s">
        <v>711</v>
      </c>
      <c r="E4" s="2">
        <f>Allopatrics_Summaries!C$11</f>
        <v>5</v>
      </c>
      <c r="F4" s="4">
        <f>Allopatrics_Summaries!D$11</f>
        <v>5</v>
      </c>
      <c r="G4" s="110">
        <f>Allopatrics_Summaries!E$11</f>
        <v>0</v>
      </c>
      <c r="H4" s="106" t="s">
        <v>577</v>
      </c>
      <c r="I4" s="2">
        <f>'2019_Summaries'!C$2</f>
        <v>31</v>
      </c>
      <c r="J4" s="4">
        <f>'2019_Summaries'!D$2</f>
        <v>24</v>
      </c>
      <c r="K4" s="110">
        <f>'2019_Summaries'!E$2</f>
        <v>0.22580645161290325</v>
      </c>
    </row>
    <row r="5" spans="1:11" ht="14.45" customHeight="1" x14ac:dyDescent="0.25">
      <c r="A5" s="176"/>
      <c r="B5" s="8" t="s">
        <v>714</v>
      </c>
      <c r="C5" s="136" t="s">
        <v>562</v>
      </c>
      <c r="D5" s="137" t="s">
        <v>712</v>
      </c>
      <c r="E5" s="138">
        <f>Allopatrics_Summaries!C$19</f>
        <v>4</v>
      </c>
      <c r="F5" s="139">
        <f>Allopatrics_Summaries!D$19</f>
        <v>3</v>
      </c>
      <c r="G5" s="140">
        <f>Allopatrics_Summaries!E$19</f>
        <v>0.25</v>
      </c>
      <c r="H5" s="141"/>
      <c r="I5" s="138"/>
      <c r="J5" s="139"/>
      <c r="K5" s="140"/>
    </row>
    <row r="6" spans="1:11" ht="14.45" customHeight="1" x14ac:dyDescent="0.25">
      <c r="A6" s="176"/>
      <c r="B6" s="8" t="s">
        <v>714</v>
      </c>
      <c r="C6" s="9" t="s">
        <v>563</v>
      </c>
      <c r="D6" s="103" t="s">
        <v>743</v>
      </c>
      <c r="E6" s="2">
        <f>Allopatrics_Summaries!C$20</f>
        <v>0</v>
      </c>
      <c r="F6" s="4">
        <f>Allopatrics_Summaries!D$20</f>
        <v>0</v>
      </c>
      <c r="G6" s="110" t="str">
        <f>Allopatrics_Summaries!E$20</f>
        <v>NA</v>
      </c>
      <c r="H6" s="106" t="s">
        <v>722</v>
      </c>
      <c r="I6" s="2">
        <f>'2001_Summaries'!C$5</f>
        <v>2</v>
      </c>
      <c r="J6" s="4">
        <f>'2001_Summaries'!D$5</f>
        <v>2</v>
      </c>
      <c r="K6" s="110">
        <f>'2001_Summaries'!E$5</f>
        <v>0</v>
      </c>
    </row>
    <row r="7" spans="1:11" ht="14.45" customHeight="1" x14ac:dyDescent="0.25">
      <c r="A7" s="176"/>
      <c r="B7" s="10" t="s">
        <v>714</v>
      </c>
      <c r="C7" s="11" t="s">
        <v>563</v>
      </c>
      <c r="D7" s="104" t="s">
        <v>713</v>
      </c>
      <c r="E7" s="95">
        <f>Allopatrics_Summaries!C$21</f>
        <v>3</v>
      </c>
      <c r="F7" s="96">
        <f>Allopatrics_Summaries!D$21</f>
        <v>2</v>
      </c>
      <c r="G7" s="111">
        <f>Allopatrics_Summaries!E$21</f>
        <v>0.33333333333333337</v>
      </c>
      <c r="H7" s="117" t="s">
        <v>578</v>
      </c>
      <c r="I7" s="95">
        <f>'2019_Summaries'!C$3</f>
        <v>10</v>
      </c>
      <c r="J7" s="96">
        <f>'2019_Summaries'!D$3</f>
        <v>10</v>
      </c>
      <c r="K7" s="111">
        <f>'2019_Summaries'!E$3</f>
        <v>0</v>
      </c>
    </row>
    <row r="8" spans="1:11" ht="14.45" customHeight="1" x14ac:dyDescent="0.25">
      <c r="A8" s="176"/>
      <c r="B8" s="8" t="s">
        <v>715</v>
      </c>
      <c r="C8" s="162" t="s">
        <v>564</v>
      </c>
      <c r="D8" s="142" t="s">
        <v>571</v>
      </c>
      <c r="E8" s="143">
        <f>Allopatrics_Summaries!C$22</f>
        <v>42</v>
      </c>
      <c r="F8" s="144">
        <f>Allopatrics_Summaries!D$22</f>
        <v>34</v>
      </c>
      <c r="G8" s="145">
        <f>Allopatrics_Summaries!E$22</f>
        <v>0.19047619047619047</v>
      </c>
      <c r="H8" s="146" t="s">
        <v>744</v>
      </c>
      <c r="I8" s="143">
        <f>'2001_Summaries'!C$7</f>
        <v>0</v>
      </c>
      <c r="J8" s="144">
        <f>'2001_Summaries'!D$7</f>
        <v>0</v>
      </c>
      <c r="K8" s="145" t="str">
        <f>'2001_Summaries'!E$7</f>
        <v>NA</v>
      </c>
    </row>
    <row r="9" spans="1:11" ht="14.45" customHeight="1" x14ac:dyDescent="0.25">
      <c r="A9" s="176"/>
      <c r="B9" s="8" t="s">
        <v>715</v>
      </c>
      <c r="C9" s="134" t="s">
        <v>564</v>
      </c>
      <c r="D9" s="103" t="s">
        <v>572</v>
      </c>
      <c r="E9" s="2">
        <f>Allopatrics_Summaries!C$23</f>
        <v>6</v>
      </c>
      <c r="F9" s="4">
        <f>Allopatrics_Summaries!D$23</f>
        <v>4</v>
      </c>
      <c r="G9" s="110">
        <f>Allopatrics_Summaries!E$23</f>
        <v>0.33333333333333337</v>
      </c>
      <c r="H9" s="106" t="s">
        <v>723</v>
      </c>
      <c r="I9" s="2">
        <f>'2001_Summaries'!C$8</f>
        <v>1</v>
      </c>
      <c r="J9" s="4">
        <f>'2001_Summaries'!D$8</f>
        <v>1</v>
      </c>
      <c r="K9" s="110">
        <f>'2001_Summaries'!E$8</f>
        <v>0</v>
      </c>
    </row>
    <row r="10" spans="1:11" ht="14.45" customHeight="1" x14ac:dyDescent="0.25">
      <c r="A10" s="176"/>
      <c r="B10" s="8" t="s">
        <v>715</v>
      </c>
      <c r="C10" s="134" t="s">
        <v>564</v>
      </c>
      <c r="D10" s="103" t="s">
        <v>573</v>
      </c>
      <c r="E10" s="2">
        <f>Allopatrics_Summaries!C$24</f>
        <v>15</v>
      </c>
      <c r="F10" s="4">
        <f>Allopatrics_Summaries!D$24</f>
        <v>13</v>
      </c>
      <c r="G10" s="110">
        <f>Allopatrics_Summaries!E$24</f>
        <v>0.1333333333333333</v>
      </c>
      <c r="H10" s="106" t="s">
        <v>724</v>
      </c>
      <c r="I10" s="2">
        <f>'2001_Summaries'!C$10</f>
        <v>7</v>
      </c>
      <c r="J10" s="4">
        <f>'2001_Summaries'!D$10</f>
        <v>7</v>
      </c>
      <c r="K10" s="110">
        <f>'2001_Summaries'!E$10</f>
        <v>0</v>
      </c>
    </row>
    <row r="11" spans="1:11" ht="14.45" customHeight="1" x14ac:dyDescent="0.25">
      <c r="A11" s="176"/>
      <c r="B11" s="8" t="s">
        <v>715</v>
      </c>
      <c r="C11" s="134" t="s">
        <v>564</v>
      </c>
      <c r="D11" s="163"/>
      <c r="H11" s="106" t="s">
        <v>579</v>
      </c>
      <c r="I11" s="2">
        <f>'2019_Summaries'!C$4</f>
        <v>25</v>
      </c>
      <c r="J11" s="4">
        <f>'2019_Summaries'!D$4</f>
        <v>21</v>
      </c>
      <c r="K11" s="110">
        <f>'2019_Summaries'!E$4</f>
        <v>0.16000000000000003</v>
      </c>
    </row>
    <row r="12" spans="1:11" ht="14.45" customHeight="1" x14ac:dyDescent="0.25">
      <c r="A12" s="176"/>
      <c r="B12" s="8" t="s">
        <v>715</v>
      </c>
      <c r="C12" s="164" t="s">
        <v>564</v>
      </c>
      <c r="D12" s="137"/>
      <c r="E12" s="138"/>
      <c r="F12" s="139"/>
      <c r="G12" s="140"/>
      <c r="H12" s="141" t="s">
        <v>580</v>
      </c>
      <c r="I12" s="138">
        <f>'2019_Summaries'!C$5</f>
        <v>34</v>
      </c>
      <c r="J12" s="139">
        <f>'2019_Summaries'!D$5</f>
        <v>25</v>
      </c>
      <c r="K12" s="140">
        <f>'2019_Summaries'!E$5</f>
        <v>0.26470588235294112</v>
      </c>
    </row>
    <row r="13" spans="1:11" ht="14.45" customHeight="1" x14ac:dyDescent="0.25">
      <c r="A13" s="176"/>
      <c r="B13" s="1" t="s">
        <v>715</v>
      </c>
      <c r="C13" s="9" t="s">
        <v>565</v>
      </c>
      <c r="D13" s="103" t="s">
        <v>574</v>
      </c>
      <c r="E13" s="2">
        <f>Allopatrics_Summaries!C$25</f>
        <v>11</v>
      </c>
      <c r="F13" s="4">
        <f>Allopatrics_Summaries!D$25</f>
        <v>9</v>
      </c>
      <c r="G13" s="110">
        <f>Allopatrics_Summaries!E$25</f>
        <v>0.18181818181818177</v>
      </c>
      <c r="H13" s="106" t="s">
        <v>725</v>
      </c>
      <c r="I13" s="2">
        <f>'2001_Summaries'!C$11</f>
        <v>4</v>
      </c>
      <c r="J13" s="4">
        <f>'2001_Summaries'!D$11</f>
        <v>3</v>
      </c>
      <c r="K13" s="110">
        <f>'2001_Summaries'!E$11</f>
        <v>0.25</v>
      </c>
    </row>
    <row r="14" spans="1:11" ht="14.45" customHeight="1" x14ac:dyDescent="0.25">
      <c r="A14" s="176"/>
      <c r="B14" s="8" t="s">
        <v>715</v>
      </c>
      <c r="C14" s="134" t="s">
        <v>565</v>
      </c>
      <c r="D14" s="103" t="s">
        <v>575</v>
      </c>
      <c r="E14" s="2">
        <f>Allopatrics_Summaries!C$26</f>
        <v>1</v>
      </c>
      <c r="F14" s="4">
        <f>Allopatrics_Summaries!D$26</f>
        <v>1</v>
      </c>
      <c r="G14" s="110">
        <f>Allopatrics_Summaries!E$26</f>
        <v>0</v>
      </c>
      <c r="H14" s="106" t="s">
        <v>726</v>
      </c>
      <c r="I14" s="2">
        <f>'2001_Summaries'!C$12</f>
        <v>24</v>
      </c>
      <c r="J14" s="4">
        <f>'2001_Summaries'!D$12</f>
        <v>1</v>
      </c>
      <c r="K14" s="110">
        <f>'2001_Summaries'!E$12</f>
        <v>0.95833333333333337</v>
      </c>
    </row>
    <row r="15" spans="1:11" ht="14.45" customHeight="1" x14ac:dyDescent="0.25">
      <c r="A15" s="176"/>
      <c r="B15" s="10" t="s">
        <v>715</v>
      </c>
      <c r="C15" s="11" t="s">
        <v>565</v>
      </c>
      <c r="D15" s="104"/>
      <c r="E15" s="95"/>
      <c r="F15" s="96"/>
      <c r="G15" s="111"/>
      <c r="H15" s="117" t="s">
        <v>581</v>
      </c>
      <c r="I15" s="95">
        <f>'2019_Summaries'!C$6</f>
        <v>18</v>
      </c>
      <c r="J15" s="96">
        <f>'2019_Summaries'!D$6</f>
        <v>1</v>
      </c>
      <c r="K15" s="111">
        <f>'2019_Summaries'!E$6</f>
        <v>0.94444444444444442</v>
      </c>
    </row>
    <row r="16" spans="1:11" ht="14.45" customHeight="1" x14ac:dyDescent="0.25">
      <c r="A16" s="176"/>
      <c r="B16" s="8" t="s">
        <v>699</v>
      </c>
      <c r="C16" s="162" t="s">
        <v>570</v>
      </c>
      <c r="D16" s="142" t="s">
        <v>716</v>
      </c>
      <c r="E16" s="143">
        <f>Allopatrics_Summaries!C$27</f>
        <v>7</v>
      </c>
      <c r="F16" s="144">
        <f>Allopatrics_Summaries!D$27</f>
        <v>7</v>
      </c>
      <c r="G16" s="145">
        <f>Allopatrics_Summaries!E$27</f>
        <v>0</v>
      </c>
      <c r="H16" s="146" t="s">
        <v>745</v>
      </c>
      <c r="I16" s="143">
        <f>'2001_Summaries'!C$15</f>
        <v>0</v>
      </c>
      <c r="J16" s="144">
        <f>'2001_Summaries'!D$15</f>
        <v>0</v>
      </c>
      <c r="K16" s="145" t="str">
        <f>'2001_Summaries'!E$15</f>
        <v>NA</v>
      </c>
    </row>
    <row r="17" spans="1:11" ht="14.45" customHeight="1" x14ac:dyDescent="0.25">
      <c r="A17" s="176"/>
      <c r="B17" s="8" t="s">
        <v>699</v>
      </c>
      <c r="C17" s="134" t="s">
        <v>570</v>
      </c>
      <c r="D17" s="163"/>
      <c r="H17" s="106" t="s">
        <v>727</v>
      </c>
      <c r="I17" s="2">
        <f>'2001_Summaries'!C$16</f>
        <v>8</v>
      </c>
      <c r="J17" s="4">
        <f>'2001_Summaries'!D$16</f>
        <v>8</v>
      </c>
      <c r="K17" s="110">
        <f>'2001_Summaries'!E$16</f>
        <v>0</v>
      </c>
    </row>
    <row r="18" spans="1:11" ht="14.45" customHeight="1" x14ac:dyDescent="0.25">
      <c r="A18" s="176"/>
      <c r="B18" s="8" t="s">
        <v>699</v>
      </c>
      <c r="C18" s="164" t="s">
        <v>570</v>
      </c>
      <c r="D18" s="137"/>
      <c r="E18" s="138"/>
      <c r="F18" s="139"/>
      <c r="G18" s="140"/>
      <c r="H18" s="141" t="s">
        <v>728</v>
      </c>
      <c r="I18" s="138">
        <f>'2019_Summaries'!C$7</f>
        <v>15</v>
      </c>
      <c r="J18" s="139">
        <f>'2019_Summaries'!D$7</f>
        <v>11</v>
      </c>
      <c r="K18" s="140">
        <f>'2019_Summaries'!E$7</f>
        <v>0.26666666666666672</v>
      </c>
    </row>
    <row r="19" spans="1:11" ht="14.45" customHeight="1" x14ac:dyDescent="0.25">
      <c r="A19" s="176"/>
      <c r="B19" s="8" t="s">
        <v>699</v>
      </c>
      <c r="C19" s="147" t="s">
        <v>568</v>
      </c>
      <c r="D19" s="148" t="s">
        <v>717</v>
      </c>
      <c r="E19" s="149">
        <f>Allopatrics_Summaries!C$28</f>
        <v>2</v>
      </c>
      <c r="F19" s="150">
        <f>Allopatrics_Summaries!D$28</f>
        <v>2</v>
      </c>
      <c r="G19" s="151">
        <f>Allopatrics_Summaries!E$28</f>
        <v>0</v>
      </c>
      <c r="H19" s="152" t="s">
        <v>729</v>
      </c>
      <c r="I19" s="149">
        <f>'2001_Summaries'!C$18</f>
        <v>6</v>
      </c>
      <c r="J19" s="150">
        <f>'2001_Summaries'!D$18</f>
        <v>1</v>
      </c>
      <c r="K19" s="151">
        <f>'2001_Summaries'!E$18</f>
        <v>0.83333333333333337</v>
      </c>
    </row>
    <row r="20" spans="1:11" ht="14.45" customHeight="1" x14ac:dyDescent="0.25">
      <c r="A20" s="176"/>
      <c r="B20" s="8" t="s">
        <v>699</v>
      </c>
      <c r="C20" s="136" t="s">
        <v>568</v>
      </c>
      <c r="D20" s="137"/>
      <c r="E20" s="138"/>
      <c r="F20" s="139"/>
      <c r="G20" s="140"/>
      <c r="H20" s="141" t="s">
        <v>730</v>
      </c>
      <c r="I20" s="138">
        <f>'2019_Summaries'!C$8</f>
        <v>1</v>
      </c>
      <c r="J20" s="139">
        <f>'2019_Summaries'!D$8</f>
        <v>1</v>
      </c>
      <c r="K20" s="140">
        <f>'2019_Summaries'!E$8</f>
        <v>0</v>
      </c>
    </row>
    <row r="21" spans="1:11" ht="14.45" customHeight="1" x14ac:dyDescent="0.25">
      <c r="A21" s="176"/>
      <c r="B21" s="1" t="s">
        <v>699</v>
      </c>
      <c r="C21" s="147" t="s">
        <v>569</v>
      </c>
      <c r="D21" s="148" t="s">
        <v>718</v>
      </c>
      <c r="E21" s="149">
        <f>Allopatrics_Summaries!C$29</f>
        <v>12</v>
      </c>
      <c r="F21" s="153">
        <f>Allopatrics_Summaries!D$29</f>
        <v>9</v>
      </c>
      <c r="G21" s="154">
        <f>Allopatrics_Summaries!E$29</f>
        <v>0.25</v>
      </c>
      <c r="H21" s="152" t="s">
        <v>731</v>
      </c>
      <c r="I21" s="155">
        <f>'2001_Summaries'!C$19</f>
        <v>5</v>
      </c>
      <c r="J21" s="153">
        <f>'2001_Summaries'!D$19</f>
        <v>0</v>
      </c>
      <c r="K21" s="154">
        <f>'2001_Summaries'!E$19</f>
        <v>1</v>
      </c>
    </row>
    <row r="22" spans="1:11" ht="14.45" customHeight="1" x14ac:dyDescent="0.25">
      <c r="A22" s="176"/>
      <c r="B22" s="1" t="s">
        <v>699</v>
      </c>
      <c r="C22" s="9" t="s">
        <v>569</v>
      </c>
      <c r="D22" s="103"/>
      <c r="E22" s="2"/>
      <c r="F22" s="156"/>
      <c r="G22" s="112"/>
      <c r="H22" s="106" t="s">
        <v>732</v>
      </c>
      <c r="I22" s="157">
        <f>'2001_Summaries'!C$20</f>
        <v>10</v>
      </c>
      <c r="J22" s="156">
        <f>'2001_Summaries'!D$20</f>
        <v>5</v>
      </c>
      <c r="K22" s="112">
        <f>'2001_Summaries'!E$20</f>
        <v>0.5</v>
      </c>
    </row>
    <row r="23" spans="1:11" ht="14.45" customHeight="1" x14ac:dyDescent="0.25">
      <c r="A23" s="176"/>
      <c r="B23" s="1" t="s">
        <v>699</v>
      </c>
      <c r="C23" s="136" t="s">
        <v>569</v>
      </c>
      <c r="D23" s="137"/>
      <c r="E23" s="138"/>
      <c r="F23" s="158"/>
      <c r="G23" s="159"/>
      <c r="H23" s="141" t="s">
        <v>733</v>
      </c>
      <c r="I23" s="160">
        <f>'2019_Summaries'!C$9</f>
        <v>8</v>
      </c>
      <c r="J23" s="158">
        <f>'2019_Summaries'!D$9</f>
        <v>3</v>
      </c>
      <c r="K23" s="159">
        <f>'2019_Summaries'!E$9</f>
        <v>0.625</v>
      </c>
    </row>
    <row r="24" spans="1:11" ht="14.45" customHeight="1" x14ac:dyDescent="0.25">
      <c r="A24" s="176"/>
      <c r="B24" s="1" t="s">
        <v>699</v>
      </c>
      <c r="C24" s="147" t="s">
        <v>567</v>
      </c>
      <c r="D24" s="148" t="s">
        <v>719</v>
      </c>
      <c r="E24" s="149">
        <f>Allopatrics_Summaries!C$30</f>
        <v>14</v>
      </c>
      <c r="F24" s="150">
        <f>Allopatrics_Summaries!D$30</f>
        <v>12</v>
      </c>
      <c r="G24" s="151">
        <f>Allopatrics_Summaries!E$30</f>
        <v>0.1428571428571429</v>
      </c>
      <c r="H24" s="152" t="s">
        <v>734</v>
      </c>
      <c r="I24" s="149">
        <f>'2001_Summaries'!C$22</f>
        <v>8</v>
      </c>
      <c r="J24" s="150">
        <f>'2001_Summaries'!D$22</f>
        <v>8</v>
      </c>
      <c r="K24" s="151">
        <f>'2001_Summaries'!E$22</f>
        <v>0</v>
      </c>
    </row>
    <row r="25" spans="1:11" ht="14.45" customHeight="1" x14ac:dyDescent="0.25">
      <c r="A25" s="176"/>
      <c r="B25" s="1" t="s">
        <v>699</v>
      </c>
      <c r="C25" s="9" t="s">
        <v>567</v>
      </c>
      <c r="D25" s="103"/>
      <c r="E25" s="2"/>
      <c r="F25" s="4"/>
      <c r="G25" s="110"/>
      <c r="H25" s="106" t="s">
        <v>735</v>
      </c>
      <c r="I25" s="2">
        <f>'2001_Summaries'!C$23</f>
        <v>2</v>
      </c>
      <c r="J25" s="4">
        <f>'2001_Summaries'!D$23</f>
        <v>0</v>
      </c>
      <c r="K25" s="110">
        <f>'2001_Summaries'!E$23</f>
        <v>1</v>
      </c>
    </row>
    <row r="26" spans="1:11" ht="14.45" customHeight="1" x14ac:dyDescent="0.25">
      <c r="A26" s="176"/>
      <c r="B26" s="1" t="s">
        <v>699</v>
      </c>
      <c r="C26" s="136" t="s">
        <v>567</v>
      </c>
      <c r="D26" s="137"/>
      <c r="E26" s="138"/>
      <c r="F26" s="139"/>
      <c r="G26" s="140"/>
      <c r="H26" s="141" t="s">
        <v>736</v>
      </c>
      <c r="I26" s="138">
        <f>'2019_Summaries'!C$10</f>
        <v>5</v>
      </c>
      <c r="J26" s="139">
        <f>'2019_Summaries'!D$10</f>
        <v>5</v>
      </c>
      <c r="K26" s="140">
        <f>'2019_Summaries'!E$10</f>
        <v>0</v>
      </c>
    </row>
    <row r="27" spans="1:11" ht="14.45" customHeight="1" x14ac:dyDescent="0.25">
      <c r="A27" s="176"/>
      <c r="B27" s="1" t="s">
        <v>699</v>
      </c>
      <c r="C27" s="9" t="s">
        <v>566</v>
      </c>
      <c r="D27" s="103" t="s">
        <v>720</v>
      </c>
      <c r="E27" s="2">
        <f>Allopatrics_Summaries!C$31</f>
        <v>18</v>
      </c>
      <c r="F27" s="4">
        <f>Allopatrics_Summaries!D$31</f>
        <v>18</v>
      </c>
      <c r="G27" s="110">
        <f>Allopatrics_Summaries!E$31</f>
        <v>0</v>
      </c>
      <c r="H27" s="106" t="s">
        <v>737</v>
      </c>
      <c r="I27" s="2">
        <f>'2001_Summaries'!C$24</f>
        <v>9</v>
      </c>
      <c r="J27" s="4">
        <f>'2001_Summaries'!D$24</f>
        <v>0</v>
      </c>
      <c r="K27" s="110">
        <f>'2001_Summaries'!E$24</f>
        <v>1</v>
      </c>
    </row>
    <row r="28" spans="1:11" ht="14.45" customHeight="1" x14ac:dyDescent="0.25">
      <c r="A28" s="176"/>
      <c r="B28" s="1" t="s">
        <v>699</v>
      </c>
      <c r="C28" s="9" t="s">
        <v>566</v>
      </c>
      <c r="D28" s="103"/>
      <c r="E28" s="2"/>
      <c r="F28" s="4"/>
      <c r="G28" s="110"/>
      <c r="H28" s="106" t="s">
        <v>738</v>
      </c>
      <c r="I28" s="2">
        <f>'2001_Summaries'!C$25</f>
        <v>1</v>
      </c>
      <c r="J28" s="4">
        <f>'2001_Summaries'!D$25</f>
        <v>0</v>
      </c>
      <c r="K28" s="110">
        <f>'2001_Summaries'!E$25</f>
        <v>1</v>
      </c>
    </row>
    <row r="29" spans="1:11" ht="14.45" customHeight="1" x14ac:dyDescent="0.25">
      <c r="A29" s="176"/>
      <c r="B29" s="1" t="s">
        <v>699</v>
      </c>
      <c r="C29" s="9" t="s">
        <v>566</v>
      </c>
      <c r="D29" s="103"/>
      <c r="E29" s="2"/>
      <c r="F29" s="4"/>
      <c r="G29" s="110"/>
      <c r="H29" s="135" t="s">
        <v>739</v>
      </c>
      <c r="I29" s="2">
        <f>'2001_Summaries'!C$26</f>
        <v>1</v>
      </c>
      <c r="J29" s="4">
        <f>'2001_Summaries'!D$26</f>
        <v>1</v>
      </c>
      <c r="K29" s="110">
        <f>'2001_Summaries'!E$26</f>
        <v>0</v>
      </c>
    </row>
    <row r="30" spans="1:11" ht="14.45" customHeight="1" x14ac:dyDescent="0.25">
      <c r="A30" s="176"/>
      <c r="B30" s="1" t="s">
        <v>699</v>
      </c>
      <c r="C30" s="9" t="s">
        <v>566</v>
      </c>
      <c r="D30" s="103"/>
      <c r="E30" s="2"/>
      <c r="F30" s="4"/>
      <c r="G30" s="110"/>
      <c r="H30" s="106" t="s">
        <v>740</v>
      </c>
      <c r="I30" s="2">
        <f>'2001_Summaries'!C$27</f>
        <v>16</v>
      </c>
      <c r="J30" s="4">
        <f>'2001_Summaries'!D$27</f>
        <v>4</v>
      </c>
      <c r="K30" s="110">
        <f>'2001_Summaries'!E$27</f>
        <v>0.75</v>
      </c>
    </row>
    <row r="31" spans="1:11" ht="14.45" customHeight="1" thickBot="1" x14ac:dyDescent="0.3">
      <c r="A31" s="177"/>
      <c r="B31" s="3" t="s">
        <v>699</v>
      </c>
      <c r="C31" s="12" t="s">
        <v>566</v>
      </c>
      <c r="D31" s="105"/>
      <c r="E31" s="98"/>
      <c r="F31" s="97"/>
      <c r="G31" s="113"/>
      <c r="H31" s="107" t="s">
        <v>741</v>
      </c>
      <c r="I31" s="98">
        <f>'2019_Summaries'!C$11</f>
        <v>18</v>
      </c>
      <c r="J31" s="97">
        <f>'2019_Summaries'!D$11</f>
        <v>16</v>
      </c>
      <c r="K31" s="113">
        <f>'2019_Summaries'!E$11</f>
        <v>0.11111111111111116</v>
      </c>
    </row>
    <row r="32" spans="1:11" ht="14.45" customHeight="1" x14ac:dyDescent="0.25">
      <c r="A32" s="178" t="s">
        <v>746</v>
      </c>
      <c r="B32" s="131" t="s">
        <v>714</v>
      </c>
      <c r="C32" s="132" t="s">
        <v>562</v>
      </c>
      <c r="D32" s="102" t="s">
        <v>576</v>
      </c>
      <c r="E32" s="99">
        <f>Allopatrics_Summaries!F$8</f>
        <v>8</v>
      </c>
      <c r="F32" s="100">
        <f>Allopatrics_Summaries!G$8</f>
        <v>7</v>
      </c>
      <c r="G32" s="133">
        <f>Allopatrics_Summaries!H$8</f>
        <v>0.125</v>
      </c>
      <c r="H32" s="108" t="s">
        <v>721</v>
      </c>
      <c r="I32" s="99">
        <f>'2001_Summaries'!F$4</f>
        <v>3</v>
      </c>
      <c r="J32" s="100">
        <f>'2001_Summaries'!G$4</f>
        <v>3</v>
      </c>
      <c r="K32" s="133">
        <f>'2001_Summaries'!H$4</f>
        <v>0</v>
      </c>
    </row>
    <row r="33" spans="1:11" ht="14.45" customHeight="1" x14ac:dyDescent="0.25">
      <c r="A33" s="179"/>
      <c r="B33" s="8" t="s">
        <v>714</v>
      </c>
      <c r="C33" s="9" t="s">
        <v>562</v>
      </c>
      <c r="D33" s="103" t="s">
        <v>711</v>
      </c>
      <c r="E33" s="2">
        <f>Allopatrics_Summaries!F$11</f>
        <v>5</v>
      </c>
      <c r="F33" s="4">
        <f>Allopatrics_Summaries!G$11</f>
        <v>5</v>
      </c>
      <c r="G33" s="110">
        <f>Allopatrics_Summaries!H$11</f>
        <v>0</v>
      </c>
      <c r="H33" s="106" t="s">
        <v>577</v>
      </c>
      <c r="I33" s="2">
        <f>'2019_Summaries'!F$2</f>
        <v>24</v>
      </c>
      <c r="J33" s="4">
        <f>'2019_Summaries'!G$2</f>
        <v>18</v>
      </c>
      <c r="K33" s="110">
        <f>'2019_Summaries'!H$2</f>
        <v>0.25</v>
      </c>
    </row>
    <row r="34" spans="1:11" ht="14.45" customHeight="1" x14ac:dyDescent="0.25">
      <c r="A34" s="179"/>
      <c r="B34" s="8" t="s">
        <v>714</v>
      </c>
      <c r="C34" s="136" t="s">
        <v>562</v>
      </c>
      <c r="D34" s="137" t="s">
        <v>712</v>
      </c>
      <c r="E34" s="138">
        <f>Allopatrics_Summaries!F$19</f>
        <v>3</v>
      </c>
      <c r="F34" s="139">
        <f>Allopatrics_Summaries!G$19</f>
        <v>3</v>
      </c>
      <c r="G34" s="140">
        <f>Allopatrics_Summaries!H$19</f>
        <v>0</v>
      </c>
      <c r="H34" s="141"/>
      <c r="I34" s="138"/>
      <c r="J34" s="139"/>
      <c r="K34" s="140"/>
    </row>
    <row r="35" spans="1:11" ht="14.45" customHeight="1" x14ac:dyDescent="0.25">
      <c r="A35" s="179"/>
      <c r="B35" s="8" t="s">
        <v>714</v>
      </c>
      <c r="C35" s="9" t="s">
        <v>563</v>
      </c>
      <c r="D35" s="103" t="s">
        <v>743</v>
      </c>
      <c r="E35" s="2">
        <f>Allopatrics_Summaries!F$20</f>
        <v>0</v>
      </c>
      <c r="F35" s="4">
        <f>Allopatrics_Summaries!G$20</f>
        <v>0</v>
      </c>
      <c r="G35" s="110" t="str">
        <f>Allopatrics_Summaries!H$20</f>
        <v>NA</v>
      </c>
      <c r="H35" s="106" t="s">
        <v>722</v>
      </c>
      <c r="I35" s="2">
        <f>'2001_Summaries'!F$5</f>
        <v>2</v>
      </c>
      <c r="J35" s="4">
        <f>'2001_Summaries'!G$5</f>
        <v>0</v>
      </c>
      <c r="K35" s="110">
        <f>'2001_Summaries'!H$5</f>
        <v>1</v>
      </c>
    </row>
    <row r="36" spans="1:11" ht="14.45" customHeight="1" x14ac:dyDescent="0.25">
      <c r="A36" s="179"/>
      <c r="B36" s="10" t="s">
        <v>714</v>
      </c>
      <c r="C36" s="11" t="s">
        <v>563</v>
      </c>
      <c r="D36" s="104" t="s">
        <v>713</v>
      </c>
      <c r="E36" s="95">
        <f>Allopatrics_Summaries!F$21</f>
        <v>2</v>
      </c>
      <c r="F36" s="96">
        <f>Allopatrics_Summaries!G$21</f>
        <v>1</v>
      </c>
      <c r="G36" s="111">
        <f>Allopatrics_Summaries!H$21</f>
        <v>0.5</v>
      </c>
      <c r="H36" s="117" t="s">
        <v>578</v>
      </c>
      <c r="I36" s="95">
        <f>'2019_Summaries'!F$3</f>
        <v>10</v>
      </c>
      <c r="J36" s="96">
        <f>'2019_Summaries'!G$3</f>
        <v>10</v>
      </c>
      <c r="K36" s="111">
        <f>'2019_Summaries'!H$3</f>
        <v>0</v>
      </c>
    </row>
    <row r="37" spans="1:11" ht="14.45" customHeight="1" x14ac:dyDescent="0.25">
      <c r="A37" s="179"/>
      <c r="B37" s="8" t="s">
        <v>715</v>
      </c>
      <c r="C37" s="162" t="s">
        <v>564</v>
      </c>
      <c r="D37" s="142" t="s">
        <v>571</v>
      </c>
      <c r="E37" s="143">
        <f>Allopatrics_Summaries!F$22</f>
        <v>34</v>
      </c>
      <c r="F37" s="144">
        <f>Allopatrics_Summaries!G$22</f>
        <v>25</v>
      </c>
      <c r="G37" s="145">
        <f>Allopatrics_Summaries!H$22</f>
        <v>0.26470588235294112</v>
      </c>
      <c r="H37" s="146" t="s">
        <v>744</v>
      </c>
      <c r="I37" s="143">
        <f>'2001_Summaries'!F$7</f>
        <v>0</v>
      </c>
      <c r="J37" s="144">
        <f>'2001_Summaries'!G$7</f>
        <v>0</v>
      </c>
      <c r="K37" s="145" t="str">
        <f>'2001_Summaries'!H$7</f>
        <v>NA</v>
      </c>
    </row>
    <row r="38" spans="1:11" ht="14.45" customHeight="1" x14ac:dyDescent="0.25">
      <c r="A38" s="179"/>
      <c r="B38" s="8" t="s">
        <v>715</v>
      </c>
      <c r="C38" s="134" t="s">
        <v>564</v>
      </c>
      <c r="D38" s="103" t="s">
        <v>572</v>
      </c>
      <c r="E38" s="2">
        <f>Allopatrics_Summaries!F$23</f>
        <v>4</v>
      </c>
      <c r="F38" s="4">
        <f>Allopatrics_Summaries!G$23</f>
        <v>4</v>
      </c>
      <c r="G38" s="110">
        <f>Allopatrics_Summaries!H$23</f>
        <v>0</v>
      </c>
      <c r="H38" s="106" t="s">
        <v>723</v>
      </c>
      <c r="I38" s="2">
        <f>'2001_Summaries'!F$8</f>
        <v>1</v>
      </c>
      <c r="J38" s="4">
        <f>'2001_Summaries'!G$8</f>
        <v>1</v>
      </c>
      <c r="K38" s="110">
        <f>'2001_Summaries'!H$8</f>
        <v>0</v>
      </c>
    </row>
    <row r="39" spans="1:11" ht="14.45" customHeight="1" x14ac:dyDescent="0.25">
      <c r="A39" s="179"/>
      <c r="B39" s="8" t="s">
        <v>715</v>
      </c>
      <c r="C39" s="134" t="s">
        <v>564</v>
      </c>
      <c r="D39" s="103" t="s">
        <v>573</v>
      </c>
      <c r="E39" s="2">
        <f>Allopatrics_Summaries!F$24</f>
        <v>13</v>
      </c>
      <c r="F39" s="4">
        <f>Allopatrics_Summaries!G$24</f>
        <v>12</v>
      </c>
      <c r="G39" s="110">
        <f>Allopatrics_Summaries!H$24</f>
        <v>7.6923076923076872E-2</v>
      </c>
      <c r="H39" s="106" t="s">
        <v>724</v>
      </c>
      <c r="I39" s="2">
        <f>'2001_Summaries'!F$10</f>
        <v>7</v>
      </c>
      <c r="J39" s="4">
        <f>'2001_Summaries'!G$10</f>
        <v>5</v>
      </c>
      <c r="K39" s="110">
        <f>'2001_Summaries'!H$10</f>
        <v>0.2857142857142857</v>
      </c>
    </row>
    <row r="40" spans="1:11" ht="14.45" customHeight="1" x14ac:dyDescent="0.25">
      <c r="A40" s="179"/>
      <c r="B40" s="8" t="s">
        <v>715</v>
      </c>
      <c r="C40" s="134" t="s">
        <v>564</v>
      </c>
      <c r="D40" s="163"/>
      <c r="H40" s="106" t="s">
        <v>579</v>
      </c>
      <c r="I40" s="2">
        <f>'2019_Summaries'!F$4</f>
        <v>21</v>
      </c>
      <c r="J40" s="4">
        <f>'2019_Summaries'!G$4</f>
        <v>16</v>
      </c>
      <c r="K40" s="110">
        <f>'2019_Summaries'!H$4</f>
        <v>0.23809523809523814</v>
      </c>
    </row>
    <row r="41" spans="1:11" ht="14.45" customHeight="1" x14ac:dyDescent="0.25">
      <c r="A41" s="179"/>
      <c r="B41" s="8" t="s">
        <v>715</v>
      </c>
      <c r="C41" s="164" t="s">
        <v>564</v>
      </c>
      <c r="D41" s="137"/>
      <c r="E41" s="138"/>
      <c r="F41" s="139"/>
      <c r="G41" s="140"/>
      <c r="H41" s="141" t="s">
        <v>580</v>
      </c>
      <c r="I41" s="138">
        <f>'2019_Summaries'!F$5</f>
        <v>25</v>
      </c>
      <c r="J41" s="139">
        <f>'2019_Summaries'!G$5</f>
        <v>18</v>
      </c>
      <c r="K41" s="140">
        <f>'2019_Summaries'!H$5</f>
        <v>0.28000000000000003</v>
      </c>
    </row>
    <row r="42" spans="1:11" ht="14.45" customHeight="1" x14ac:dyDescent="0.25">
      <c r="A42" s="179"/>
      <c r="B42" s="1" t="s">
        <v>715</v>
      </c>
      <c r="C42" s="9" t="s">
        <v>565</v>
      </c>
      <c r="D42" s="103" t="s">
        <v>574</v>
      </c>
      <c r="E42" s="2">
        <f>Allopatrics_Summaries!F$25</f>
        <v>9</v>
      </c>
      <c r="F42" s="4">
        <f>Allopatrics_Summaries!G$25</f>
        <v>8</v>
      </c>
      <c r="G42" s="110">
        <f>Allopatrics_Summaries!H$25</f>
        <v>0.11111111111111116</v>
      </c>
      <c r="H42" s="106" t="s">
        <v>725</v>
      </c>
      <c r="I42" s="2">
        <f>'2001_Summaries'!F$11</f>
        <v>3</v>
      </c>
      <c r="J42" s="4">
        <f>'2001_Summaries'!G$11</f>
        <v>3</v>
      </c>
      <c r="K42" s="110">
        <f>'2001_Summaries'!H$11</f>
        <v>0</v>
      </c>
    </row>
    <row r="43" spans="1:11" ht="14.45" customHeight="1" x14ac:dyDescent="0.25">
      <c r="A43" s="179"/>
      <c r="B43" s="8" t="s">
        <v>715</v>
      </c>
      <c r="C43" s="134" t="s">
        <v>565</v>
      </c>
      <c r="D43" s="103" t="s">
        <v>575</v>
      </c>
      <c r="E43" s="2">
        <f>Allopatrics_Summaries!F$26</f>
        <v>1</v>
      </c>
      <c r="F43" s="4">
        <f>Allopatrics_Summaries!G$26</f>
        <v>1</v>
      </c>
      <c r="G43" s="110">
        <f>Allopatrics_Summaries!H$26</f>
        <v>0</v>
      </c>
      <c r="H43" s="106" t="s">
        <v>726</v>
      </c>
      <c r="I43" s="2">
        <f>'2001_Summaries'!F$12</f>
        <v>1</v>
      </c>
      <c r="J43" s="4">
        <f>'2001_Summaries'!G$12</f>
        <v>0</v>
      </c>
      <c r="K43" s="110">
        <f>'2001_Summaries'!H$12</f>
        <v>1</v>
      </c>
    </row>
    <row r="44" spans="1:11" ht="14.45" customHeight="1" x14ac:dyDescent="0.25">
      <c r="A44" s="179"/>
      <c r="B44" s="10" t="s">
        <v>715</v>
      </c>
      <c r="C44" s="11" t="s">
        <v>565</v>
      </c>
      <c r="D44" s="104"/>
      <c r="E44" s="95"/>
      <c r="F44" s="96"/>
      <c r="G44" s="111"/>
      <c r="H44" s="117" t="s">
        <v>581</v>
      </c>
      <c r="I44" s="95">
        <f>'2019_Summaries'!F$6</f>
        <v>1</v>
      </c>
      <c r="J44" s="96">
        <f>'2019_Summaries'!G$6</f>
        <v>0</v>
      </c>
      <c r="K44" s="111">
        <f>'2019_Summaries'!H$6</f>
        <v>1</v>
      </c>
    </row>
    <row r="45" spans="1:11" ht="14.45" customHeight="1" x14ac:dyDescent="0.25">
      <c r="A45" s="179"/>
      <c r="B45" s="8" t="s">
        <v>699</v>
      </c>
      <c r="C45" s="162" t="s">
        <v>570</v>
      </c>
      <c r="D45" s="142" t="s">
        <v>716</v>
      </c>
      <c r="E45" s="143">
        <f>Allopatrics_Summaries!F$27</f>
        <v>7</v>
      </c>
      <c r="F45" s="144">
        <f>Allopatrics_Summaries!G$27</f>
        <v>6</v>
      </c>
      <c r="G45" s="145">
        <f>Allopatrics_Summaries!H$27</f>
        <v>0.1428571428571429</v>
      </c>
      <c r="H45" s="146" t="s">
        <v>745</v>
      </c>
      <c r="I45" s="143">
        <f>'2001_Summaries'!F$15</f>
        <v>0</v>
      </c>
      <c r="J45" s="144">
        <f>'2001_Summaries'!G$15</f>
        <v>0</v>
      </c>
      <c r="K45" s="145" t="str">
        <f>'2001_Summaries'!H$15</f>
        <v>NA</v>
      </c>
    </row>
    <row r="46" spans="1:11" ht="14.45" customHeight="1" x14ac:dyDescent="0.25">
      <c r="A46" s="179"/>
      <c r="B46" s="8" t="s">
        <v>699</v>
      </c>
      <c r="C46" s="134" t="s">
        <v>570</v>
      </c>
      <c r="D46" s="163"/>
      <c r="H46" s="106" t="s">
        <v>727</v>
      </c>
      <c r="I46" s="2">
        <f>'2001_Summaries'!F$16</f>
        <v>8</v>
      </c>
      <c r="J46" s="4">
        <f>'2001_Summaries'!G$16</f>
        <v>7</v>
      </c>
      <c r="K46" s="110">
        <f>'2001_Summaries'!H$16</f>
        <v>0.125</v>
      </c>
    </row>
    <row r="47" spans="1:11" ht="14.45" customHeight="1" x14ac:dyDescent="0.25">
      <c r="A47" s="179"/>
      <c r="B47" s="8" t="s">
        <v>699</v>
      </c>
      <c r="C47" s="164" t="s">
        <v>570</v>
      </c>
      <c r="D47" s="137"/>
      <c r="E47" s="138"/>
      <c r="F47" s="139"/>
      <c r="G47" s="140"/>
      <c r="H47" s="141" t="s">
        <v>728</v>
      </c>
      <c r="I47" s="138">
        <f>'2019_Summaries'!F$7</f>
        <v>11</v>
      </c>
      <c r="J47" s="139">
        <f>'2019_Summaries'!G$7</f>
        <v>10</v>
      </c>
      <c r="K47" s="140">
        <f>'2019_Summaries'!H$7</f>
        <v>9.0909090909090939E-2</v>
      </c>
    </row>
    <row r="48" spans="1:11" ht="14.45" customHeight="1" x14ac:dyDescent="0.25">
      <c r="A48" s="179"/>
      <c r="B48" s="8" t="s">
        <v>699</v>
      </c>
      <c r="C48" s="147" t="s">
        <v>568</v>
      </c>
      <c r="D48" s="148" t="s">
        <v>717</v>
      </c>
      <c r="E48" s="149">
        <f>Allopatrics_Summaries!F$28</f>
        <v>2</v>
      </c>
      <c r="F48" s="150">
        <f>Allopatrics_Summaries!G$28</f>
        <v>2</v>
      </c>
      <c r="G48" s="151">
        <f>Allopatrics_Summaries!H$28</f>
        <v>0</v>
      </c>
      <c r="H48" s="152" t="s">
        <v>729</v>
      </c>
      <c r="I48" s="149">
        <f>'2001_Summaries'!F$18</f>
        <v>1</v>
      </c>
      <c r="J48" s="150">
        <f>'2001_Summaries'!G$18</f>
        <v>0</v>
      </c>
      <c r="K48" s="151">
        <f>'2001_Summaries'!H$18</f>
        <v>1</v>
      </c>
    </row>
    <row r="49" spans="1:11" ht="14.45" customHeight="1" x14ac:dyDescent="0.25">
      <c r="A49" s="179"/>
      <c r="B49" s="8" t="s">
        <v>699</v>
      </c>
      <c r="C49" s="136" t="s">
        <v>568</v>
      </c>
      <c r="D49" s="137"/>
      <c r="E49" s="138"/>
      <c r="F49" s="139"/>
      <c r="G49" s="140"/>
      <c r="H49" s="141" t="s">
        <v>730</v>
      </c>
      <c r="I49" s="138">
        <f>'2019_Summaries'!F$8</f>
        <v>1</v>
      </c>
      <c r="J49" s="139">
        <f>'2019_Summaries'!G$8</f>
        <v>1</v>
      </c>
      <c r="K49" s="140">
        <f>'2019_Summaries'!H$8</f>
        <v>0</v>
      </c>
    </row>
    <row r="50" spans="1:11" ht="14.45" customHeight="1" x14ac:dyDescent="0.25">
      <c r="A50" s="179"/>
      <c r="B50" s="1" t="s">
        <v>699</v>
      </c>
      <c r="C50" s="147" t="s">
        <v>569</v>
      </c>
      <c r="D50" s="148" t="s">
        <v>718</v>
      </c>
      <c r="E50" s="149">
        <f>Allopatrics_Summaries!F$29</f>
        <v>9</v>
      </c>
      <c r="F50" s="153">
        <f>Allopatrics_Summaries!G$29</f>
        <v>9</v>
      </c>
      <c r="G50" s="154">
        <f>Allopatrics_Summaries!H$29</f>
        <v>0</v>
      </c>
      <c r="H50" s="152" t="s">
        <v>731</v>
      </c>
      <c r="I50" s="155">
        <f>'2001_Summaries'!F$19</f>
        <v>0</v>
      </c>
      <c r="J50" s="153">
        <f>'2001_Summaries'!G$19</f>
        <v>0</v>
      </c>
      <c r="K50" s="154" t="str">
        <f>'2001_Summaries'!H$19</f>
        <v>NA</v>
      </c>
    </row>
    <row r="51" spans="1:11" ht="14.45" customHeight="1" x14ac:dyDescent="0.25">
      <c r="A51" s="179"/>
      <c r="B51" s="1" t="s">
        <v>699</v>
      </c>
      <c r="C51" s="9" t="s">
        <v>569</v>
      </c>
      <c r="D51" s="103"/>
      <c r="E51" s="2"/>
      <c r="F51" s="156"/>
      <c r="G51" s="112"/>
      <c r="H51" s="106" t="s">
        <v>732</v>
      </c>
      <c r="I51" s="157">
        <f>'2001_Summaries'!F$20</f>
        <v>5</v>
      </c>
      <c r="J51" s="156">
        <f>'2001_Summaries'!G$20</f>
        <v>2</v>
      </c>
      <c r="K51" s="112">
        <f>'2001_Summaries'!H$20</f>
        <v>0.6</v>
      </c>
    </row>
    <row r="52" spans="1:11" ht="14.45" customHeight="1" x14ac:dyDescent="0.25">
      <c r="A52" s="179"/>
      <c r="B52" s="1" t="s">
        <v>699</v>
      </c>
      <c r="C52" s="136" t="s">
        <v>569</v>
      </c>
      <c r="D52" s="137"/>
      <c r="E52" s="138"/>
      <c r="F52" s="158"/>
      <c r="G52" s="159"/>
      <c r="H52" s="141" t="s">
        <v>733</v>
      </c>
      <c r="I52" s="160">
        <f>'2019_Summaries'!F$9</f>
        <v>3</v>
      </c>
      <c r="J52" s="158">
        <f>'2019_Summaries'!G$9</f>
        <v>2</v>
      </c>
      <c r="K52" s="159">
        <f>'2019_Summaries'!H$9</f>
        <v>0.33333333333333337</v>
      </c>
    </row>
    <row r="53" spans="1:11" ht="14.45" customHeight="1" x14ac:dyDescent="0.25">
      <c r="A53" s="179"/>
      <c r="B53" s="1" t="s">
        <v>699</v>
      </c>
      <c r="C53" s="147" t="s">
        <v>567</v>
      </c>
      <c r="D53" s="148" t="s">
        <v>719</v>
      </c>
      <c r="E53" s="149">
        <f>Allopatrics_Summaries!F$30</f>
        <v>12</v>
      </c>
      <c r="F53" s="150">
        <f>Allopatrics_Summaries!G$30</f>
        <v>12</v>
      </c>
      <c r="G53" s="151">
        <f>Allopatrics_Summaries!H$30</f>
        <v>0</v>
      </c>
      <c r="H53" s="152" t="s">
        <v>734</v>
      </c>
      <c r="I53" s="149">
        <f>'2001_Summaries'!F$22</f>
        <v>8</v>
      </c>
      <c r="J53" s="150">
        <f>'2001_Summaries'!G$22</f>
        <v>3</v>
      </c>
      <c r="K53" s="151">
        <f>'2001_Summaries'!H$22</f>
        <v>0.625</v>
      </c>
    </row>
    <row r="54" spans="1:11" ht="14.45" customHeight="1" x14ac:dyDescent="0.25">
      <c r="A54" s="179"/>
      <c r="B54" s="1" t="s">
        <v>699</v>
      </c>
      <c r="C54" s="9" t="s">
        <v>567</v>
      </c>
      <c r="D54" s="103"/>
      <c r="E54" s="2"/>
      <c r="F54" s="4"/>
      <c r="G54" s="110"/>
      <c r="H54" s="106" t="s">
        <v>735</v>
      </c>
      <c r="I54" s="2">
        <f>'2001_Summaries'!F$23</f>
        <v>0</v>
      </c>
      <c r="J54" s="4">
        <f>'2001_Summaries'!G$23</f>
        <v>0</v>
      </c>
      <c r="K54" s="110" t="str">
        <f>'2001_Summaries'!H$23</f>
        <v>NA</v>
      </c>
    </row>
    <row r="55" spans="1:11" ht="14.45" customHeight="1" x14ac:dyDescent="0.25">
      <c r="A55" s="179"/>
      <c r="B55" s="1" t="s">
        <v>699</v>
      </c>
      <c r="C55" s="136" t="s">
        <v>567</v>
      </c>
      <c r="D55" s="137"/>
      <c r="E55" s="138"/>
      <c r="F55" s="139"/>
      <c r="G55" s="140"/>
      <c r="H55" s="141" t="s">
        <v>736</v>
      </c>
      <c r="I55" s="138">
        <f>'2019_Summaries'!F$10</f>
        <v>5</v>
      </c>
      <c r="J55" s="139">
        <f>'2019_Summaries'!G$10</f>
        <v>4</v>
      </c>
      <c r="K55" s="140">
        <f>'2019_Summaries'!H$10</f>
        <v>0.19999999999999996</v>
      </c>
    </row>
    <row r="56" spans="1:11" ht="14.45" customHeight="1" x14ac:dyDescent="0.25">
      <c r="A56" s="179"/>
      <c r="B56" s="1" t="s">
        <v>699</v>
      </c>
      <c r="C56" s="9" t="s">
        <v>566</v>
      </c>
      <c r="D56" s="103" t="s">
        <v>720</v>
      </c>
      <c r="E56" s="2">
        <f>Allopatrics_Summaries!F$31</f>
        <v>18</v>
      </c>
      <c r="F56" s="4">
        <f>Allopatrics_Summaries!G$31</f>
        <v>17</v>
      </c>
      <c r="G56" s="110">
        <f>Allopatrics_Summaries!H$31</f>
        <v>5.555555555555558E-2</v>
      </c>
      <c r="H56" s="106" t="s">
        <v>737</v>
      </c>
      <c r="I56" s="2">
        <f>'2001_Summaries'!F$24</f>
        <v>0</v>
      </c>
      <c r="J56" s="4">
        <f>'2001_Summaries'!G$24</f>
        <v>0</v>
      </c>
      <c r="K56" s="110" t="str">
        <f>'2001_Summaries'!H$24</f>
        <v>NA</v>
      </c>
    </row>
    <row r="57" spans="1:11" ht="14.45" customHeight="1" x14ac:dyDescent="0.25">
      <c r="A57" s="179"/>
      <c r="B57" s="1" t="s">
        <v>699</v>
      </c>
      <c r="C57" s="9" t="s">
        <v>566</v>
      </c>
      <c r="D57" s="103"/>
      <c r="E57" s="2"/>
      <c r="F57" s="4"/>
      <c r="G57" s="110"/>
      <c r="H57" s="106" t="s">
        <v>738</v>
      </c>
      <c r="I57" s="2">
        <f>'2001_Summaries'!F$25</f>
        <v>0</v>
      </c>
      <c r="J57" s="4">
        <f>'2001_Summaries'!G$25</f>
        <v>0</v>
      </c>
      <c r="K57" s="110" t="str">
        <f>'2001_Summaries'!H$25</f>
        <v>NA</v>
      </c>
    </row>
    <row r="58" spans="1:11" ht="14.45" customHeight="1" x14ac:dyDescent="0.25">
      <c r="A58" s="179"/>
      <c r="B58" s="1" t="s">
        <v>699</v>
      </c>
      <c r="C58" s="9" t="s">
        <v>566</v>
      </c>
      <c r="D58" s="103"/>
      <c r="E58" s="2"/>
      <c r="F58" s="4"/>
      <c r="G58" s="110"/>
      <c r="H58" s="135" t="s">
        <v>739</v>
      </c>
      <c r="I58" s="2">
        <f>'2001_Summaries'!F$26</f>
        <v>1</v>
      </c>
      <c r="J58" s="4">
        <f>'2001_Summaries'!G$26</f>
        <v>0</v>
      </c>
      <c r="K58" s="110">
        <f>'2001_Summaries'!H$26</f>
        <v>1</v>
      </c>
    </row>
    <row r="59" spans="1:11" ht="14.45" customHeight="1" x14ac:dyDescent="0.25">
      <c r="A59" s="179"/>
      <c r="B59" s="1" t="s">
        <v>699</v>
      </c>
      <c r="C59" s="9" t="s">
        <v>566</v>
      </c>
      <c r="D59" s="103"/>
      <c r="E59" s="2"/>
      <c r="F59" s="4"/>
      <c r="G59" s="110"/>
      <c r="H59" s="106" t="s">
        <v>740</v>
      </c>
      <c r="I59" s="2">
        <f>'2001_Summaries'!F$27</f>
        <v>4</v>
      </c>
      <c r="J59" s="4">
        <f>'2001_Summaries'!G$27</f>
        <v>3</v>
      </c>
      <c r="K59" s="110">
        <f>'2001_Summaries'!H$27</f>
        <v>0.25</v>
      </c>
    </row>
    <row r="60" spans="1:11" ht="14.45" customHeight="1" thickBot="1" x14ac:dyDescent="0.3">
      <c r="A60" s="180"/>
      <c r="B60" s="3" t="s">
        <v>699</v>
      </c>
      <c r="C60" s="12" t="s">
        <v>566</v>
      </c>
      <c r="D60" s="105"/>
      <c r="E60" s="98"/>
      <c r="F60" s="97"/>
      <c r="G60" s="113"/>
      <c r="H60" s="107" t="s">
        <v>741</v>
      </c>
      <c r="I60" s="98">
        <f>'2019_Summaries'!F$11</f>
        <v>16</v>
      </c>
      <c r="J60" s="97">
        <f>'2019_Summaries'!G$11</f>
        <v>16</v>
      </c>
      <c r="K60" s="113">
        <f>'2019_Summaries'!H$11</f>
        <v>0</v>
      </c>
    </row>
    <row r="61" spans="1:11" ht="14.45" customHeight="1" x14ac:dyDescent="0.25">
      <c r="A61" s="181" t="s">
        <v>52</v>
      </c>
      <c r="B61" s="131" t="s">
        <v>714</v>
      </c>
      <c r="C61" s="132" t="s">
        <v>562</v>
      </c>
      <c r="D61" s="102" t="s">
        <v>576</v>
      </c>
      <c r="E61" s="99">
        <f>Allopatrics_Summaries!I$8</f>
        <v>8</v>
      </c>
      <c r="F61" s="100">
        <f>Allopatrics_Summaries!J$8</f>
        <v>8</v>
      </c>
      <c r="G61" s="133">
        <f>Allopatrics_Summaries!K$8</f>
        <v>0</v>
      </c>
      <c r="H61" s="108" t="s">
        <v>721</v>
      </c>
      <c r="I61" s="99">
        <f>'2001_Summaries'!I$4</f>
        <v>10</v>
      </c>
      <c r="J61" s="100">
        <f>'2001_Summaries'!J$4</f>
        <v>8</v>
      </c>
      <c r="K61" s="133">
        <f>'2001_Summaries'!K$4</f>
        <v>0.19999999999999996</v>
      </c>
    </row>
    <row r="62" spans="1:11" ht="14.45" customHeight="1" x14ac:dyDescent="0.25">
      <c r="A62" s="182"/>
      <c r="B62" s="8" t="s">
        <v>714</v>
      </c>
      <c r="C62" s="9" t="s">
        <v>562</v>
      </c>
      <c r="D62" s="103" t="s">
        <v>711</v>
      </c>
      <c r="E62" s="2">
        <f>Allopatrics_Summaries!I$11</f>
        <v>5</v>
      </c>
      <c r="F62" s="4">
        <f>Allopatrics_Summaries!J$11</f>
        <v>5</v>
      </c>
      <c r="G62" s="110">
        <f>Allopatrics_Summaries!K$11</f>
        <v>0</v>
      </c>
      <c r="H62" s="106" t="s">
        <v>577</v>
      </c>
      <c r="I62" s="2">
        <f>'2019_Summaries'!I$2</f>
        <v>18</v>
      </c>
      <c r="J62" s="4">
        <f>'2019_Summaries'!J$2</f>
        <v>15</v>
      </c>
      <c r="K62" s="110">
        <f>'2019_Summaries'!K$2</f>
        <v>0.16666666666666663</v>
      </c>
    </row>
    <row r="63" spans="1:11" ht="14.45" customHeight="1" x14ac:dyDescent="0.25">
      <c r="A63" s="182"/>
      <c r="B63" s="8" t="s">
        <v>714</v>
      </c>
      <c r="C63" s="136" t="s">
        <v>562</v>
      </c>
      <c r="D63" s="137" t="s">
        <v>712</v>
      </c>
      <c r="E63" s="138">
        <f>Allopatrics_Summaries!I$19</f>
        <v>3</v>
      </c>
      <c r="F63" s="139">
        <f>Allopatrics_Summaries!J$19</f>
        <v>2</v>
      </c>
      <c r="G63" s="140">
        <f>Allopatrics_Summaries!K$19</f>
        <v>0.33333333333333337</v>
      </c>
      <c r="H63" s="141"/>
      <c r="I63" s="138"/>
      <c r="J63" s="139"/>
      <c r="K63" s="140"/>
    </row>
    <row r="64" spans="1:11" ht="14.45" customHeight="1" x14ac:dyDescent="0.25">
      <c r="A64" s="182"/>
      <c r="B64" s="8" t="s">
        <v>714</v>
      </c>
      <c r="C64" s="9" t="s">
        <v>563</v>
      </c>
      <c r="D64" s="103" t="s">
        <v>743</v>
      </c>
      <c r="E64" s="2">
        <f>Allopatrics_Summaries!I$20</f>
        <v>14</v>
      </c>
      <c r="F64" s="4">
        <f>Allopatrics_Summaries!J$20</f>
        <v>13</v>
      </c>
      <c r="G64" s="110">
        <f>Allopatrics_Summaries!K$20</f>
        <v>7.1428571428571397E-2</v>
      </c>
      <c r="H64" s="106" t="s">
        <v>722</v>
      </c>
      <c r="I64" s="2">
        <f>'2001_Summaries'!I$5</f>
        <v>4</v>
      </c>
      <c r="J64" s="4">
        <f>'2001_Summaries'!J$5</f>
        <v>4</v>
      </c>
      <c r="K64" s="110">
        <f>'2001_Summaries'!K$5</f>
        <v>0</v>
      </c>
    </row>
    <row r="65" spans="1:12" ht="14.45" customHeight="1" x14ac:dyDescent="0.25">
      <c r="A65" s="182"/>
      <c r="B65" s="10" t="s">
        <v>714</v>
      </c>
      <c r="C65" s="11" t="s">
        <v>563</v>
      </c>
      <c r="D65" s="104" t="s">
        <v>713</v>
      </c>
      <c r="E65" s="95">
        <f>Allopatrics_Summaries!I$21</f>
        <v>1</v>
      </c>
      <c r="F65" s="96">
        <f>Allopatrics_Summaries!J$21</f>
        <v>1</v>
      </c>
      <c r="G65" s="111">
        <f>Allopatrics_Summaries!K$21</f>
        <v>0</v>
      </c>
      <c r="H65" s="117" t="s">
        <v>578</v>
      </c>
      <c r="I65" s="95">
        <f>'2019_Summaries'!I$3</f>
        <v>12</v>
      </c>
      <c r="J65" s="96">
        <f>'2019_Summaries'!J$3</f>
        <v>12</v>
      </c>
      <c r="K65" s="111">
        <f>'2019_Summaries'!K$3</f>
        <v>0</v>
      </c>
    </row>
    <row r="66" spans="1:12" ht="14.45" customHeight="1" x14ac:dyDescent="0.25">
      <c r="A66" s="182"/>
      <c r="B66" s="8" t="s">
        <v>715</v>
      </c>
      <c r="C66" s="162" t="s">
        <v>564</v>
      </c>
      <c r="D66" s="142" t="s">
        <v>571</v>
      </c>
      <c r="E66" s="143">
        <f>Allopatrics_Summaries!I$22</f>
        <v>11</v>
      </c>
      <c r="F66" s="144">
        <f>Allopatrics_Summaries!J$22</f>
        <v>8</v>
      </c>
      <c r="G66" s="145">
        <f>Allopatrics_Summaries!K$22</f>
        <v>0.27272727272727271</v>
      </c>
      <c r="H66" s="146" t="s">
        <v>744</v>
      </c>
      <c r="I66" s="143">
        <f>'2001_Summaries'!I$7</f>
        <v>3</v>
      </c>
      <c r="J66" s="144">
        <f>'2001_Summaries'!J$7</f>
        <v>2</v>
      </c>
      <c r="K66" s="145">
        <f>'2001_Summaries'!K$7</f>
        <v>0.33333333333333337</v>
      </c>
      <c r="L66" s="70"/>
    </row>
    <row r="67" spans="1:12" ht="14.45" customHeight="1" x14ac:dyDescent="0.25">
      <c r="A67" s="182"/>
      <c r="B67" s="8" t="s">
        <v>715</v>
      </c>
      <c r="C67" s="134" t="s">
        <v>564</v>
      </c>
      <c r="D67" s="103" t="s">
        <v>572</v>
      </c>
      <c r="E67" s="2">
        <f>Allopatrics_Summaries!I$23</f>
        <v>3</v>
      </c>
      <c r="F67" s="4">
        <f>Allopatrics_Summaries!J$23</f>
        <v>1</v>
      </c>
      <c r="G67" s="110">
        <f>Allopatrics_Summaries!K$23</f>
        <v>0.66666666666666674</v>
      </c>
      <c r="H67" s="106" t="s">
        <v>723</v>
      </c>
      <c r="I67" s="2">
        <f>'2001_Summaries'!I$8</f>
        <v>2</v>
      </c>
      <c r="J67" s="4">
        <f>'2001_Summaries'!J$8</f>
        <v>2</v>
      </c>
      <c r="K67" s="110">
        <f>'2001_Summaries'!K$8</f>
        <v>0</v>
      </c>
    </row>
    <row r="68" spans="1:12" ht="14.45" customHeight="1" x14ac:dyDescent="0.25">
      <c r="A68" s="182"/>
      <c r="B68" s="8" t="s">
        <v>715</v>
      </c>
      <c r="C68" s="134" t="s">
        <v>564</v>
      </c>
      <c r="D68" s="103" t="s">
        <v>573</v>
      </c>
      <c r="E68" s="2">
        <f>Allopatrics_Summaries!I$24</f>
        <v>6</v>
      </c>
      <c r="F68" s="4">
        <f>Allopatrics_Summaries!J$24</f>
        <v>1</v>
      </c>
      <c r="G68" s="110">
        <f>Allopatrics_Summaries!K$24</f>
        <v>0.83333333333333337</v>
      </c>
      <c r="H68" s="106" t="s">
        <v>724</v>
      </c>
      <c r="I68" s="2">
        <f>'2001_Summaries'!I$10</f>
        <v>11</v>
      </c>
      <c r="J68" s="4">
        <f>'2001_Summaries'!J$10</f>
        <v>8</v>
      </c>
      <c r="K68" s="110">
        <f>'2001_Summaries'!K$10</f>
        <v>0.27272727272727271</v>
      </c>
    </row>
    <row r="69" spans="1:12" ht="14.45" customHeight="1" x14ac:dyDescent="0.25">
      <c r="A69" s="182"/>
      <c r="B69" s="8" t="s">
        <v>715</v>
      </c>
      <c r="C69" s="134" t="s">
        <v>564</v>
      </c>
      <c r="D69" s="163"/>
      <c r="H69" s="106" t="s">
        <v>579</v>
      </c>
      <c r="I69" s="2">
        <f>'2019_Summaries'!I$4</f>
        <v>12</v>
      </c>
      <c r="J69" s="4">
        <f>'2019_Summaries'!J$4</f>
        <v>11</v>
      </c>
      <c r="K69" s="110">
        <f>'2019_Summaries'!K$4</f>
        <v>8.333333333333337E-2</v>
      </c>
    </row>
    <row r="70" spans="1:12" ht="14.45" customHeight="1" x14ac:dyDescent="0.25">
      <c r="A70" s="182"/>
      <c r="B70" s="8" t="s">
        <v>715</v>
      </c>
      <c r="C70" s="164" t="s">
        <v>564</v>
      </c>
      <c r="D70" s="137"/>
      <c r="E70" s="138"/>
      <c r="F70" s="139"/>
      <c r="G70" s="140"/>
      <c r="H70" s="141" t="s">
        <v>580</v>
      </c>
      <c r="I70" s="138">
        <f>'2019_Summaries'!I$5</f>
        <v>13</v>
      </c>
      <c r="J70" s="139">
        <f>'2019_Summaries'!J$5</f>
        <v>13</v>
      </c>
      <c r="K70" s="140">
        <f>'2019_Summaries'!K$5</f>
        <v>0</v>
      </c>
    </row>
    <row r="71" spans="1:12" ht="14.45" customHeight="1" x14ac:dyDescent="0.25">
      <c r="A71" s="182"/>
      <c r="B71" s="1" t="s">
        <v>715</v>
      </c>
      <c r="C71" s="9" t="s">
        <v>565</v>
      </c>
      <c r="D71" s="103" t="s">
        <v>574</v>
      </c>
      <c r="E71" s="2">
        <f>Allopatrics_Summaries!I$25</f>
        <v>5</v>
      </c>
      <c r="F71" s="4">
        <f>Allopatrics_Summaries!J$25</f>
        <v>5</v>
      </c>
      <c r="G71" s="110">
        <f>Allopatrics_Summaries!K$25</f>
        <v>0</v>
      </c>
      <c r="H71" s="106" t="s">
        <v>725</v>
      </c>
      <c r="I71" s="2">
        <f>'2001_Summaries'!I$11</f>
        <v>3</v>
      </c>
      <c r="J71" s="4">
        <f>'2001_Summaries'!J$11</f>
        <v>3</v>
      </c>
      <c r="K71" s="110">
        <f>'2001_Summaries'!K$11</f>
        <v>0</v>
      </c>
    </row>
    <row r="72" spans="1:12" ht="14.45" customHeight="1" x14ac:dyDescent="0.25">
      <c r="A72" s="182"/>
      <c r="B72" s="8" t="s">
        <v>715</v>
      </c>
      <c r="C72" s="134" t="s">
        <v>565</v>
      </c>
      <c r="D72" s="103" t="s">
        <v>575</v>
      </c>
      <c r="E72" s="2">
        <f>Allopatrics_Summaries!I$26</f>
        <v>1</v>
      </c>
      <c r="F72" s="4">
        <f>Allopatrics_Summaries!J$26</f>
        <v>1</v>
      </c>
      <c r="G72" s="110">
        <f>Allopatrics_Summaries!K$26</f>
        <v>0</v>
      </c>
      <c r="H72" s="106" t="s">
        <v>726</v>
      </c>
      <c r="I72" s="2">
        <f>'2001_Summaries'!I$12</f>
        <v>0</v>
      </c>
      <c r="J72" s="4">
        <f>'2001_Summaries'!J$12</f>
        <v>0</v>
      </c>
      <c r="K72" s="110" t="str">
        <f>'2001_Summaries'!K$12</f>
        <v>NA</v>
      </c>
    </row>
    <row r="73" spans="1:12" ht="14.45" customHeight="1" x14ac:dyDescent="0.25">
      <c r="A73" s="182"/>
      <c r="B73" s="10" t="s">
        <v>715</v>
      </c>
      <c r="C73" s="11" t="s">
        <v>565</v>
      </c>
      <c r="D73" s="104"/>
      <c r="E73" s="95"/>
      <c r="F73" s="96"/>
      <c r="G73" s="111"/>
      <c r="H73" s="117" t="s">
        <v>581</v>
      </c>
      <c r="I73" s="95">
        <f>'2019_Summaries'!I$6</f>
        <v>0</v>
      </c>
      <c r="J73" s="96">
        <f>'2019_Summaries'!J$6</f>
        <v>0</v>
      </c>
      <c r="K73" s="111" t="str">
        <f>'2019_Summaries'!K$6</f>
        <v>NA</v>
      </c>
    </row>
    <row r="74" spans="1:12" ht="14.45" customHeight="1" x14ac:dyDescent="0.25">
      <c r="A74" s="182"/>
      <c r="B74" s="8" t="s">
        <v>699</v>
      </c>
      <c r="C74" s="162" t="s">
        <v>570</v>
      </c>
      <c r="D74" s="142" t="s">
        <v>716</v>
      </c>
      <c r="E74" s="143">
        <f>Allopatrics_Summaries!I$27</f>
        <v>11</v>
      </c>
      <c r="F74" s="144">
        <f>Allopatrics_Summaries!J$27</f>
        <v>10</v>
      </c>
      <c r="G74" s="145">
        <f>Allopatrics_Summaries!K$27</f>
        <v>9.0909090909090939E-2</v>
      </c>
      <c r="H74" s="146" t="s">
        <v>745</v>
      </c>
      <c r="I74" s="143">
        <f>'2001_Summaries'!I$15</f>
        <v>1</v>
      </c>
      <c r="J74" s="144">
        <f>'2001_Summaries'!J$15</f>
        <v>1</v>
      </c>
      <c r="K74" s="145">
        <f>'2001_Summaries'!K$15</f>
        <v>0</v>
      </c>
    </row>
    <row r="75" spans="1:12" ht="14.45" customHeight="1" x14ac:dyDescent="0.25">
      <c r="A75" s="182"/>
      <c r="B75" s="8" t="s">
        <v>699</v>
      </c>
      <c r="C75" s="134" t="s">
        <v>570</v>
      </c>
      <c r="D75" s="163"/>
      <c r="H75" s="106" t="s">
        <v>727</v>
      </c>
      <c r="I75" s="2">
        <f>'2001_Summaries'!I$16</f>
        <v>12</v>
      </c>
      <c r="J75" s="4">
        <f>'2001_Summaries'!J$16</f>
        <v>11</v>
      </c>
      <c r="K75" s="110">
        <f>'2001_Summaries'!K$16</f>
        <v>8.333333333333337E-2</v>
      </c>
    </row>
    <row r="76" spans="1:12" ht="14.45" customHeight="1" x14ac:dyDescent="0.25">
      <c r="A76" s="182"/>
      <c r="B76" s="8" t="s">
        <v>699</v>
      </c>
      <c r="C76" s="164" t="s">
        <v>570</v>
      </c>
      <c r="D76" s="137"/>
      <c r="E76" s="138"/>
      <c r="F76" s="139"/>
      <c r="G76" s="140"/>
      <c r="H76" s="141" t="s">
        <v>728</v>
      </c>
      <c r="I76" s="138">
        <f>'2019_Summaries'!I$7</f>
        <v>11</v>
      </c>
      <c r="J76" s="139">
        <f>'2019_Summaries'!J$7</f>
        <v>9</v>
      </c>
      <c r="K76" s="140">
        <f>'2019_Summaries'!K$7</f>
        <v>0.18181818181818177</v>
      </c>
    </row>
    <row r="77" spans="1:12" ht="14.45" customHeight="1" x14ac:dyDescent="0.25">
      <c r="A77" s="182"/>
      <c r="B77" s="8" t="s">
        <v>699</v>
      </c>
      <c r="C77" s="147" t="s">
        <v>568</v>
      </c>
      <c r="D77" s="148" t="s">
        <v>717</v>
      </c>
      <c r="E77" s="149">
        <f>Allopatrics_Summaries!I$28</f>
        <v>1</v>
      </c>
      <c r="F77" s="150">
        <f>Allopatrics_Summaries!J$28</f>
        <v>1</v>
      </c>
      <c r="G77" s="151">
        <f>Allopatrics_Summaries!K$28</f>
        <v>0</v>
      </c>
      <c r="H77" s="152" t="s">
        <v>729</v>
      </c>
      <c r="I77" s="149">
        <f>'2001_Summaries'!I$18</f>
        <v>0</v>
      </c>
      <c r="J77" s="150">
        <f>'2001_Summaries'!J$18</f>
        <v>0</v>
      </c>
      <c r="K77" s="151" t="str">
        <f>'2001_Summaries'!K$18</f>
        <v>NA</v>
      </c>
    </row>
    <row r="78" spans="1:12" ht="14.45" customHeight="1" x14ac:dyDescent="0.25">
      <c r="A78" s="182"/>
      <c r="B78" s="8" t="s">
        <v>699</v>
      </c>
      <c r="C78" s="136" t="s">
        <v>568</v>
      </c>
      <c r="D78" s="137"/>
      <c r="E78" s="138"/>
      <c r="F78" s="139"/>
      <c r="G78" s="140"/>
      <c r="H78" s="141" t="s">
        <v>730</v>
      </c>
      <c r="I78" s="138">
        <f>'2019_Summaries'!I$8</f>
        <v>1</v>
      </c>
      <c r="J78" s="139">
        <f>'2019_Summaries'!J$8</f>
        <v>1</v>
      </c>
      <c r="K78" s="140">
        <f>'2019_Summaries'!K$8</f>
        <v>0</v>
      </c>
    </row>
    <row r="79" spans="1:12" ht="14.45" customHeight="1" x14ac:dyDescent="0.25">
      <c r="A79" s="182"/>
      <c r="B79" s="1" t="s">
        <v>699</v>
      </c>
      <c r="C79" s="147" t="s">
        <v>569</v>
      </c>
      <c r="D79" s="148" t="s">
        <v>718</v>
      </c>
      <c r="E79" s="149">
        <f>Allopatrics_Summaries!I$29</f>
        <v>8</v>
      </c>
      <c r="F79" s="153">
        <f>Allopatrics_Summaries!J$29</f>
        <v>5</v>
      </c>
      <c r="G79" s="154">
        <f>Allopatrics_Summaries!K$29</f>
        <v>0.375</v>
      </c>
      <c r="H79" s="152" t="s">
        <v>731</v>
      </c>
      <c r="I79" s="155">
        <f>'2001_Summaries'!I$19</f>
        <v>0</v>
      </c>
      <c r="J79" s="153">
        <f>'2001_Summaries'!J$19</f>
        <v>0</v>
      </c>
      <c r="K79" s="154" t="str">
        <f>'2001_Summaries'!K$19</f>
        <v>NA</v>
      </c>
    </row>
    <row r="80" spans="1:12" ht="14.45" customHeight="1" x14ac:dyDescent="0.25">
      <c r="A80" s="182"/>
      <c r="B80" s="1" t="s">
        <v>699</v>
      </c>
      <c r="C80" s="9" t="s">
        <v>569</v>
      </c>
      <c r="D80" s="103"/>
      <c r="E80" s="2"/>
      <c r="F80" s="156"/>
      <c r="G80" s="112"/>
      <c r="H80" s="106" t="s">
        <v>732</v>
      </c>
      <c r="I80" s="157">
        <f>'2001_Summaries'!I$20</f>
        <v>3</v>
      </c>
      <c r="J80" s="156">
        <f>'2001_Summaries'!J$20</f>
        <v>3</v>
      </c>
      <c r="K80" s="112">
        <f>'2001_Summaries'!K$20</f>
        <v>0</v>
      </c>
    </row>
    <row r="81" spans="1:11" ht="14.45" customHeight="1" x14ac:dyDescent="0.25">
      <c r="A81" s="182"/>
      <c r="B81" s="1" t="s">
        <v>699</v>
      </c>
      <c r="C81" s="136" t="s">
        <v>569</v>
      </c>
      <c r="D81" s="137"/>
      <c r="E81" s="138"/>
      <c r="F81" s="158"/>
      <c r="G81" s="159"/>
      <c r="H81" s="141" t="s">
        <v>733</v>
      </c>
      <c r="I81" s="160">
        <f>'2019_Summaries'!I$9</f>
        <v>2</v>
      </c>
      <c r="J81" s="158">
        <f>'2019_Summaries'!J$9</f>
        <v>2</v>
      </c>
      <c r="K81" s="159">
        <f>'2019_Summaries'!K$9</f>
        <v>0</v>
      </c>
    </row>
    <row r="82" spans="1:11" ht="14.45" customHeight="1" x14ac:dyDescent="0.25">
      <c r="A82" s="182"/>
      <c r="B82" s="1" t="s">
        <v>699</v>
      </c>
      <c r="C82" s="147" t="s">
        <v>567</v>
      </c>
      <c r="D82" s="148" t="s">
        <v>719</v>
      </c>
      <c r="E82" s="149">
        <f>Allopatrics_Summaries!I$30</f>
        <v>8</v>
      </c>
      <c r="F82" s="150">
        <f>Allopatrics_Summaries!J$30</f>
        <v>6</v>
      </c>
      <c r="G82" s="151">
        <f>Allopatrics_Summaries!K$30</f>
        <v>0.25</v>
      </c>
      <c r="H82" s="152" t="s">
        <v>734</v>
      </c>
      <c r="I82" s="149">
        <f>'2001_Summaries'!I$22</f>
        <v>2</v>
      </c>
      <c r="J82" s="150">
        <f>'2001_Summaries'!J$22</f>
        <v>2</v>
      </c>
      <c r="K82" s="151">
        <f>'2001_Summaries'!K$22</f>
        <v>0</v>
      </c>
    </row>
    <row r="83" spans="1:11" ht="14.45" customHeight="1" x14ac:dyDescent="0.25">
      <c r="A83" s="182"/>
      <c r="B83" s="1" t="s">
        <v>699</v>
      </c>
      <c r="C83" s="9" t="s">
        <v>567</v>
      </c>
      <c r="D83" s="103"/>
      <c r="E83" s="2"/>
      <c r="F83" s="4"/>
      <c r="G83" s="110"/>
      <c r="H83" s="106" t="s">
        <v>735</v>
      </c>
      <c r="I83" s="2">
        <f>'2001_Summaries'!I$23</f>
        <v>1</v>
      </c>
      <c r="J83" s="4">
        <f>'2001_Summaries'!J$23</f>
        <v>1</v>
      </c>
      <c r="K83" s="110">
        <f>'2001_Summaries'!K$23</f>
        <v>0</v>
      </c>
    </row>
    <row r="84" spans="1:11" ht="14.45" customHeight="1" x14ac:dyDescent="0.25">
      <c r="A84" s="182"/>
      <c r="B84" s="1" t="s">
        <v>699</v>
      </c>
      <c r="C84" s="136" t="s">
        <v>567</v>
      </c>
      <c r="D84" s="137"/>
      <c r="E84" s="138"/>
      <c r="F84" s="139"/>
      <c r="G84" s="140"/>
      <c r="H84" s="141" t="s">
        <v>736</v>
      </c>
      <c r="I84" s="138">
        <f>'2019_Summaries'!I$10</f>
        <v>4</v>
      </c>
      <c r="J84" s="139">
        <f>'2019_Summaries'!J$10</f>
        <v>4</v>
      </c>
      <c r="K84" s="140">
        <f>'2019_Summaries'!K$10</f>
        <v>0</v>
      </c>
    </row>
    <row r="85" spans="1:11" ht="14.45" customHeight="1" x14ac:dyDescent="0.25">
      <c r="A85" s="182"/>
      <c r="B85" s="1" t="s">
        <v>699</v>
      </c>
      <c r="C85" s="9" t="s">
        <v>566</v>
      </c>
      <c r="D85" s="103" t="s">
        <v>720</v>
      </c>
      <c r="E85" s="2">
        <f>Allopatrics_Summaries!I$31</f>
        <v>29</v>
      </c>
      <c r="F85" s="4">
        <f>Allopatrics_Summaries!J$31</f>
        <v>24</v>
      </c>
      <c r="G85" s="110">
        <f>Allopatrics_Summaries!K$31</f>
        <v>0.17241379310344829</v>
      </c>
      <c r="H85" s="106" t="s">
        <v>737</v>
      </c>
      <c r="I85" s="2">
        <f>'2001_Summaries'!I$24</f>
        <v>0</v>
      </c>
      <c r="J85" s="4">
        <f>'2001_Summaries'!J$24</f>
        <v>0</v>
      </c>
      <c r="K85" s="110" t="str">
        <f>'2001_Summaries'!K$24</f>
        <v>NA</v>
      </c>
    </row>
    <row r="86" spans="1:11" ht="14.45" customHeight="1" x14ac:dyDescent="0.25">
      <c r="A86" s="182"/>
      <c r="B86" s="1" t="s">
        <v>699</v>
      </c>
      <c r="C86" s="9" t="s">
        <v>566</v>
      </c>
      <c r="D86" s="103"/>
      <c r="E86" s="2"/>
      <c r="F86" s="4"/>
      <c r="G86" s="110"/>
      <c r="H86" s="106" t="s">
        <v>738</v>
      </c>
      <c r="I86" s="2">
        <f>'2001_Summaries'!I$25</f>
        <v>0</v>
      </c>
      <c r="J86" s="4">
        <f>'2001_Summaries'!J$25</f>
        <v>0</v>
      </c>
      <c r="K86" s="110" t="str">
        <f>'2001_Summaries'!K$25</f>
        <v>NA</v>
      </c>
    </row>
    <row r="87" spans="1:11" ht="14.45" customHeight="1" x14ac:dyDescent="0.25">
      <c r="A87" s="182"/>
      <c r="B87" s="1" t="s">
        <v>699</v>
      </c>
      <c r="C87" s="9" t="s">
        <v>566</v>
      </c>
      <c r="D87" s="103"/>
      <c r="E87" s="2"/>
      <c r="F87" s="4"/>
      <c r="G87" s="110"/>
      <c r="H87" s="135" t="s">
        <v>739</v>
      </c>
      <c r="I87" s="2">
        <f>'2001_Summaries'!I$26</f>
        <v>0</v>
      </c>
      <c r="J87" s="4">
        <f>'2001_Summaries'!J$26</f>
        <v>0</v>
      </c>
      <c r="K87" s="110" t="str">
        <f>'2001_Summaries'!K$26</f>
        <v>NA</v>
      </c>
    </row>
    <row r="88" spans="1:11" ht="14.45" customHeight="1" x14ac:dyDescent="0.25">
      <c r="A88" s="182"/>
      <c r="B88" s="1" t="s">
        <v>699</v>
      </c>
      <c r="C88" s="9" t="s">
        <v>566</v>
      </c>
      <c r="D88" s="103"/>
      <c r="E88" s="2"/>
      <c r="F88" s="4"/>
      <c r="G88" s="110"/>
      <c r="H88" s="106" t="s">
        <v>740</v>
      </c>
      <c r="I88" s="2">
        <f>'2001_Summaries'!I$27</f>
        <v>9</v>
      </c>
      <c r="J88" s="4">
        <f>'2001_Summaries'!J$27</f>
        <v>9</v>
      </c>
      <c r="K88" s="110">
        <f>'2001_Summaries'!K$27</f>
        <v>0</v>
      </c>
    </row>
    <row r="89" spans="1:11" ht="14.45" customHeight="1" thickBot="1" x14ac:dyDescent="0.3">
      <c r="A89" s="183"/>
      <c r="B89" s="3" t="s">
        <v>699</v>
      </c>
      <c r="C89" s="12" t="s">
        <v>566</v>
      </c>
      <c r="D89" s="105"/>
      <c r="E89" s="98"/>
      <c r="F89" s="97"/>
      <c r="G89" s="113"/>
      <c r="H89" s="107" t="s">
        <v>741</v>
      </c>
      <c r="I89" s="98">
        <f>'2019_Summaries'!I$11</f>
        <v>20</v>
      </c>
      <c r="J89" s="97">
        <f>'2019_Summaries'!J$11</f>
        <v>17</v>
      </c>
      <c r="K89" s="113">
        <f>'2019_Summaries'!K$11</f>
        <v>0.15000000000000002</v>
      </c>
    </row>
    <row r="90" spans="1:11" ht="14.45" customHeight="1" x14ac:dyDescent="0.25">
      <c r="A90" s="184" t="s">
        <v>4</v>
      </c>
      <c r="B90" s="131" t="s">
        <v>714</v>
      </c>
      <c r="C90" s="132" t="s">
        <v>562</v>
      </c>
      <c r="D90" s="102" t="s">
        <v>576</v>
      </c>
      <c r="E90" s="99">
        <f>Allopatrics_Summaries!L$8</f>
        <v>8</v>
      </c>
      <c r="F90" s="100">
        <f>Allopatrics_Summaries!M$8</f>
        <v>167.25</v>
      </c>
      <c r="G90" s="133">
        <f>Allopatrics_Summaries!N$8</f>
        <v>0.32963348363972722</v>
      </c>
      <c r="H90" s="108" t="s">
        <v>721</v>
      </c>
      <c r="I90" s="99">
        <f>'2001_Summaries'!L$4</f>
        <v>8</v>
      </c>
      <c r="J90" s="100">
        <f>'2001_Summaries'!M$4</f>
        <v>200.60425000000004</v>
      </c>
      <c r="K90" s="133">
        <f>'2001_Summaries'!N$4</f>
        <v>0.19594396269318215</v>
      </c>
    </row>
    <row r="91" spans="1:11" ht="14.45" customHeight="1" x14ac:dyDescent="0.25">
      <c r="A91" s="185"/>
      <c r="B91" s="8" t="s">
        <v>714</v>
      </c>
      <c r="C91" s="9" t="s">
        <v>562</v>
      </c>
      <c r="D91" s="103" t="s">
        <v>711</v>
      </c>
      <c r="E91" s="2">
        <f>Allopatrics_Summaries!L$11</f>
        <v>5</v>
      </c>
      <c r="F91" s="4">
        <f>Allopatrics_Summaries!M$11</f>
        <v>268.13333333333333</v>
      </c>
      <c r="G91" s="110">
        <f>Allopatrics_Summaries!N$11</f>
        <v>0</v>
      </c>
      <c r="H91" s="106" t="s">
        <v>577</v>
      </c>
      <c r="I91" s="2">
        <f>'2019_Summaries'!L$2</f>
        <v>15</v>
      </c>
      <c r="J91" s="4">
        <f>'2019_Summaries'!M$2</f>
        <v>103.2</v>
      </c>
      <c r="K91" s="110">
        <f>'2019_Summaries'!N$2</f>
        <v>0.58635680425482717</v>
      </c>
    </row>
    <row r="92" spans="1:11" ht="14.45" customHeight="1" x14ac:dyDescent="0.25">
      <c r="A92" s="185"/>
      <c r="B92" s="8" t="s">
        <v>714</v>
      </c>
      <c r="C92" s="136" t="s">
        <v>562</v>
      </c>
      <c r="D92" s="137" t="s">
        <v>712</v>
      </c>
      <c r="E92" s="138">
        <f>Allopatrics_Summaries!L$19</f>
        <v>2</v>
      </c>
      <c r="F92" s="139">
        <f>Allopatrics_Summaries!M$19</f>
        <v>274.75</v>
      </c>
      <c r="G92" s="140">
        <f>Allopatrics_Summaries!N$19</f>
        <v>0</v>
      </c>
      <c r="H92" s="141"/>
      <c r="I92" s="138"/>
      <c r="J92" s="139"/>
      <c r="K92" s="140"/>
    </row>
    <row r="93" spans="1:11" ht="14.45" customHeight="1" x14ac:dyDescent="0.25">
      <c r="A93" s="185"/>
      <c r="B93" s="8" t="s">
        <v>714</v>
      </c>
      <c r="C93" s="9" t="s">
        <v>563</v>
      </c>
      <c r="D93" s="103" t="s">
        <v>743</v>
      </c>
      <c r="E93" s="2">
        <f>Allopatrics_Summaries!L$20</f>
        <v>13</v>
      </c>
      <c r="F93" s="4">
        <f>Allopatrics_Summaries!M$20</f>
        <v>224.23076923076925</v>
      </c>
      <c r="G93" s="110">
        <f>Allopatrics_Summaries!N$20</f>
        <v>0.10124484526149458</v>
      </c>
      <c r="H93" s="106" t="s">
        <v>722</v>
      </c>
      <c r="I93" s="2">
        <f>'2001_Summaries'!L$5</f>
        <v>4</v>
      </c>
      <c r="J93" s="4">
        <f>'2001_Summaries'!M$5</f>
        <v>126.25</v>
      </c>
      <c r="K93" s="110">
        <f>'2001_Summaries'!N$5</f>
        <v>0.49396847419740242</v>
      </c>
    </row>
    <row r="94" spans="1:11" ht="14.45" customHeight="1" x14ac:dyDescent="0.25">
      <c r="A94" s="185"/>
      <c r="B94" s="10" t="s">
        <v>714</v>
      </c>
      <c r="C94" s="11" t="s">
        <v>563</v>
      </c>
      <c r="D94" s="104" t="s">
        <v>713</v>
      </c>
      <c r="E94" s="95">
        <f>Allopatrics_Summaries!L$21</f>
        <v>1</v>
      </c>
      <c r="F94" s="96">
        <f>Allopatrics_Summaries!M$21</f>
        <v>76.333333333333329</v>
      </c>
      <c r="G94" s="111">
        <f>Allopatrics_Summaries!N$21</f>
        <v>0.69404298505928752</v>
      </c>
      <c r="H94" s="117" t="s">
        <v>578</v>
      </c>
      <c r="I94" s="95">
        <f>'2019_Summaries'!L$3</f>
        <v>12</v>
      </c>
      <c r="J94" s="96">
        <f>'2019_Summaries'!M$3</f>
        <v>91.874999999999986</v>
      </c>
      <c r="K94" s="111">
        <f>'2019_Summaries'!N$3</f>
        <v>0.63174933518325826</v>
      </c>
    </row>
    <row r="95" spans="1:11" ht="14.45" customHeight="1" x14ac:dyDescent="0.25">
      <c r="A95" s="185"/>
      <c r="B95" s="8" t="s">
        <v>715</v>
      </c>
      <c r="C95" s="162" t="s">
        <v>564</v>
      </c>
      <c r="D95" s="142" t="s">
        <v>571</v>
      </c>
      <c r="E95" s="143">
        <f>Allopatrics_Summaries!L$22</f>
        <v>8</v>
      </c>
      <c r="F95" s="144">
        <f>Allopatrics_Summaries!M$22</f>
        <v>18.708333333333336</v>
      </c>
      <c r="G95" s="145">
        <f>Allopatrics_Summaries!N$22</f>
        <v>0.92501381020284934</v>
      </c>
      <c r="H95" s="146" t="s">
        <v>744</v>
      </c>
      <c r="I95" s="143">
        <f>'2001_Summaries'!L$7</f>
        <v>2</v>
      </c>
      <c r="J95" s="144">
        <f>'2001_Summaries'!M$7</f>
        <v>163</v>
      </c>
      <c r="K95" s="145">
        <f>'2001_Summaries'!N$7</f>
        <v>0.34666820827070577</v>
      </c>
    </row>
    <row r="96" spans="1:11" ht="14.45" customHeight="1" x14ac:dyDescent="0.25">
      <c r="A96" s="185"/>
      <c r="B96" s="8" t="s">
        <v>715</v>
      </c>
      <c r="C96" s="134" t="s">
        <v>564</v>
      </c>
      <c r="D96" s="103" t="s">
        <v>572</v>
      </c>
      <c r="E96" s="2">
        <f>Allopatrics_Summaries!L$23</f>
        <v>1</v>
      </c>
      <c r="F96" s="4">
        <f>Allopatrics_Summaries!M$23</f>
        <v>2</v>
      </c>
      <c r="G96" s="110">
        <f>Allopatrics_Summaries!N$23</f>
        <v>0.99198365899718655</v>
      </c>
      <c r="H96" s="106" t="s">
        <v>723</v>
      </c>
      <c r="I96" s="2">
        <f>'2001_Summaries'!L$8</f>
        <v>2</v>
      </c>
      <c r="J96" s="4">
        <f>'2001_Summaries'!M$8</f>
        <v>84.332999999999998</v>
      </c>
      <c r="K96" s="110">
        <f>'2001_Summaries'!N$8</f>
        <v>0.66197895710486765</v>
      </c>
    </row>
    <row r="97" spans="1:11" ht="14.45" customHeight="1" x14ac:dyDescent="0.25">
      <c r="A97" s="185"/>
      <c r="B97" s="8" t="s">
        <v>715</v>
      </c>
      <c r="C97" s="134" t="s">
        <v>564</v>
      </c>
      <c r="D97" s="103" t="s">
        <v>573</v>
      </c>
      <c r="E97" s="2">
        <f>Allopatrics_Summaries!L$24</f>
        <v>1</v>
      </c>
      <c r="F97" s="4">
        <f>Allopatrics_Summaries!M$24</f>
        <v>15.5</v>
      </c>
      <c r="G97" s="110">
        <f>Allopatrics_Summaries!N$24</f>
        <v>0.93787335722819598</v>
      </c>
      <c r="H97" s="106" t="s">
        <v>724</v>
      </c>
      <c r="I97" s="2">
        <f>'2001_Summaries'!L$10</f>
        <v>8</v>
      </c>
      <c r="J97" s="4">
        <f>'2001_Summaries'!M$10</f>
        <v>106.5</v>
      </c>
      <c r="K97" s="110">
        <f>'2001_Summaries'!N$10</f>
        <v>0.5731298416001851</v>
      </c>
    </row>
    <row r="98" spans="1:11" ht="14.45" customHeight="1" x14ac:dyDescent="0.25">
      <c r="A98" s="185"/>
      <c r="B98" s="8" t="s">
        <v>715</v>
      </c>
      <c r="C98" s="134" t="s">
        <v>564</v>
      </c>
      <c r="D98" s="163"/>
      <c r="H98" s="106" t="s">
        <v>579</v>
      </c>
      <c r="I98" s="2">
        <f>'2019_Summaries'!L$4</f>
        <v>11</v>
      </c>
      <c r="J98" s="4">
        <f>'2019_Summaries'!M$4</f>
        <v>144.24242424242425</v>
      </c>
      <c r="K98" s="110">
        <f>'2019_Summaries'!N$4</f>
        <v>0.42185177010012254</v>
      </c>
    </row>
    <row r="99" spans="1:11" ht="14.45" customHeight="1" x14ac:dyDescent="0.25">
      <c r="A99" s="185"/>
      <c r="B99" s="8" t="s">
        <v>715</v>
      </c>
      <c r="C99" s="164" t="s">
        <v>564</v>
      </c>
      <c r="D99" s="137"/>
      <c r="E99" s="138"/>
      <c r="F99" s="139"/>
      <c r="G99" s="140"/>
      <c r="H99" s="141" t="s">
        <v>580</v>
      </c>
      <c r="I99" s="138">
        <f>'2019_Summaries'!L$5</f>
        <v>13</v>
      </c>
      <c r="J99" s="139">
        <f>'2019_Summaries'!M$5</f>
        <v>103.58974358974358</v>
      </c>
      <c r="K99" s="140">
        <f>'2019_Summaries'!N$5</f>
        <v>0.58479464549530458</v>
      </c>
    </row>
    <row r="100" spans="1:11" ht="14.45" customHeight="1" x14ac:dyDescent="0.25">
      <c r="A100" s="185"/>
      <c r="B100" s="1" t="s">
        <v>715</v>
      </c>
      <c r="C100" s="9" t="s">
        <v>565</v>
      </c>
      <c r="D100" s="103" t="s">
        <v>574</v>
      </c>
      <c r="E100" s="2">
        <f>Allopatrics_Summaries!L$25</f>
        <v>5</v>
      </c>
      <c r="F100" s="4">
        <f>Allopatrics_Summaries!M$25</f>
        <v>249.83333333333331</v>
      </c>
      <c r="G100" s="110">
        <f>Allopatrics_Summaries!N$25</f>
        <v>0</v>
      </c>
      <c r="H100" s="106" t="s">
        <v>725</v>
      </c>
      <c r="I100" s="2">
        <f>'2001_Summaries'!L$11</f>
        <v>3</v>
      </c>
      <c r="J100" s="4">
        <f>'2001_Summaries'!M$11</f>
        <v>134</v>
      </c>
      <c r="K100" s="110">
        <f>'2001_Summaries'!N$11</f>
        <v>0.46290515281150046</v>
      </c>
    </row>
    <row r="101" spans="1:11" x14ac:dyDescent="0.25">
      <c r="A101" s="185"/>
      <c r="B101" s="8" t="s">
        <v>715</v>
      </c>
      <c r="C101" s="134" t="s">
        <v>565</v>
      </c>
      <c r="D101" s="103" t="s">
        <v>575</v>
      </c>
      <c r="E101" s="2">
        <f>Allopatrics_Summaries!L$26</f>
        <v>1</v>
      </c>
      <c r="F101" s="4">
        <f>Allopatrics_Summaries!M$26</f>
        <v>167</v>
      </c>
      <c r="G101" s="110">
        <f>Allopatrics_Summaries!N$26</f>
        <v>0.33063552626507886</v>
      </c>
      <c r="H101" s="106" t="s">
        <v>726</v>
      </c>
      <c r="I101" s="2">
        <f>'2001_Summaries'!L$12</f>
        <v>0</v>
      </c>
      <c r="J101" s="4" t="str">
        <f>'2001_Summaries'!M$12</f>
        <v>NA</v>
      </c>
      <c r="K101" s="110" t="str">
        <f>'2001_Summaries'!N$12</f>
        <v>NA</v>
      </c>
    </row>
    <row r="102" spans="1:11" x14ac:dyDescent="0.25">
      <c r="A102" s="185"/>
      <c r="B102" s="10" t="s">
        <v>715</v>
      </c>
      <c r="C102" s="11" t="s">
        <v>565</v>
      </c>
      <c r="D102" s="104"/>
      <c r="E102" s="95"/>
      <c r="F102" s="96"/>
      <c r="G102" s="111"/>
      <c r="H102" s="117" t="s">
        <v>581</v>
      </c>
      <c r="I102" s="95">
        <f>'2019_Summaries'!L$6</f>
        <v>0</v>
      </c>
      <c r="J102" s="96" t="str">
        <f>'2019_Summaries'!M$6</f>
        <v>NA</v>
      </c>
      <c r="K102" s="111" t="str">
        <f>'2019_Summaries'!N$6</f>
        <v>NA</v>
      </c>
    </row>
    <row r="103" spans="1:11" x14ac:dyDescent="0.25">
      <c r="A103" s="185"/>
      <c r="B103" s="8" t="s">
        <v>699</v>
      </c>
      <c r="C103" s="162" t="s">
        <v>570</v>
      </c>
      <c r="D103" s="142" t="s">
        <v>716</v>
      </c>
      <c r="E103" s="143">
        <f>Allopatrics_Summaries!L$27</f>
        <v>10</v>
      </c>
      <c r="F103" s="144">
        <f>Allopatrics_Summaries!M$27</f>
        <v>69.933333333333337</v>
      </c>
      <c r="G103" s="145">
        <f>Allopatrics_Summaries!N$27</f>
        <v>0.71969527626829044</v>
      </c>
      <c r="H103" s="146" t="s">
        <v>745</v>
      </c>
      <c r="I103" s="143">
        <f>'2001_Summaries'!L$15</f>
        <v>1</v>
      </c>
      <c r="J103" s="144">
        <f>'2001_Summaries'!M$15</f>
        <v>162.667</v>
      </c>
      <c r="K103" s="145">
        <f>'2001_Summaries'!N$15</f>
        <v>0.34800292904767416</v>
      </c>
    </row>
    <row r="104" spans="1:11" x14ac:dyDescent="0.25">
      <c r="A104" s="185"/>
      <c r="B104" s="8" t="s">
        <v>699</v>
      </c>
      <c r="C104" s="134" t="s">
        <v>570</v>
      </c>
      <c r="D104" s="163"/>
      <c r="H104" s="106" t="s">
        <v>727</v>
      </c>
      <c r="I104" s="2">
        <f>'2001_Summaries'!L$16</f>
        <v>11</v>
      </c>
      <c r="J104" s="4">
        <f>'2001_Summaries'!M$16</f>
        <v>161.93945454545454</v>
      </c>
      <c r="K104" s="110">
        <f>'2001_Summaries'!N$16</f>
        <v>0.35091905527701583</v>
      </c>
    </row>
    <row r="105" spans="1:11" x14ac:dyDescent="0.25">
      <c r="A105" s="185"/>
      <c r="B105" s="8" t="s">
        <v>699</v>
      </c>
      <c r="C105" s="164" t="s">
        <v>570</v>
      </c>
      <c r="D105" s="137"/>
      <c r="E105" s="138"/>
      <c r="F105" s="139"/>
      <c r="G105" s="140"/>
      <c r="H105" s="141" t="s">
        <v>728</v>
      </c>
      <c r="I105" s="138">
        <f>'2019_Summaries'!L$7</f>
        <v>9</v>
      </c>
      <c r="J105" s="139">
        <f>'2019_Summaries'!M$7</f>
        <v>124.33333333333333</v>
      </c>
      <c r="K105" s="140">
        <f>'2019_Summaries'!N$7</f>
        <v>0.50165080099176529</v>
      </c>
    </row>
    <row r="106" spans="1:11" x14ac:dyDescent="0.25">
      <c r="A106" s="185"/>
      <c r="B106" s="8" t="s">
        <v>699</v>
      </c>
      <c r="C106" s="147" t="s">
        <v>568</v>
      </c>
      <c r="D106" s="148" t="s">
        <v>717</v>
      </c>
      <c r="E106" s="149">
        <f>Allopatrics_Summaries!L$28</f>
        <v>1</v>
      </c>
      <c r="F106" s="150">
        <f>Allopatrics_Summaries!M$28</f>
        <v>175.33333333333334</v>
      </c>
      <c r="G106" s="151">
        <f>Allopatrics_Summaries!N$28</f>
        <v>0.29723410542002293</v>
      </c>
      <c r="H106" s="152" t="s">
        <v>729</v>
      </c>
      <c r="I106" s="149">
        <f>'2001_Summaries'!L$18</f>
        <v>0</v>
      </c>
      <c r="J106" s="150" t="str">
        <f>'2001_Summaries'!M$18</f>
        <v>NA</v>
      </c>
      <c r="K106" s="151" t="str">
        <f>'2001_Summaries'!N$18</f>
        <v>NA</v>
      </c>
    </row>
    <row r="107" spans="1:11" x14ac:dyDescent="0.25">
      <c r="A107" s="185"/>
      <c r="B107" s="8" t="s">
        <v>699</v>
      </c>
      <c r="C107" s="136" t="s">
        <v>568</v>
      </c>
      <c r="D107" s="137"/>
      <c r="E107" s="138"/>
      <c r="F107" s="139"/>
      <c r="G107" s="140"/>
      <c r="H107" s="141" t="s">
        <v>730</v>
      </c>
      <c r="I107" s="138">
        <f>'2019_Summaries'!L$8</f>
        <v>1</v>
      </c>
      <c r="J107" s="139">
        <f>'2019_Summaries'!M$8</f>
        <v>38.666666666666664</v>
      </c>
      <c r="K107" s="140">
        <f>'2019_Summaries'!N$8</f>
        <v>0.84501740727894048</v>
      </c>
    </row>
    <row r="108" spans="1:11" x14ac:dyDescent="0.25">
      <c r="A108" s="185"/>
      <c r="B108" s="1" t="s">
        <v>699</v>
      </c>
      <c r="C108" s="147" t="s">
        <v>569</v>
      </c>
      <c r="D108" s="148" t="s">
        <v>718</v>
      </c>
      <c r="E108" s="149">
        <f>Allopatrics_Summaries!L$29</f>
        <v>5</v>
      </c>
      <c r="F108" s="153">
        <f>Allopatrics_Summaries!M$29</f>
        <v>18.766666666666669</v>
      </c>
      <c r="G108" s="154">
        <f>Allopatrics_Summaries!N$29</f>
        <v>0.92478000025693397</v>
      </c>
      <c r="H108" s="152" t="s">
        <v>731</v>
      </c>
      <c r="I108" s="155">
        <f>'2001_Summaries'!L$19</f>
        <v>0</v>
      </c>
      <c r="J108" s="153" t="str">
        <f>'2001_Summaries'!M$19</f>
        <v>NA</v>
      </c>
      <c r="K108" s="154" t="str">
        <f>'2001_Summaries'!N$19</f>
        <v>NA</v>
      </c>
    </row>
    <row r="109" spans="1:11" x14ac:dyDescent="0.25">
      <c r="A109" s="185"/>
      <c r="B109" s="1" t="s">
        <v>699</v>
      </c>
      <c r="C109" s="9" t="s">
        <v>569</v>
      </c>
      <c r="D109" s="103"/>
      <c r="E109" s="2"/>
      <c r="F109" s="156"/>
      <c r="G109" s="112"/>
      <c r="H109" s="106" t="s">
        <v>732</v>
      </c>
      <c r="I109" s="157">
        <f>'2001_Summaries'!L$20</f>
        <v>3</v>
      </c>
      <c r="J109" s="156">
        <f>'2001_Summaries'!M$20</f>
        <v>90.944333333333319</v>
      </c>
      <c r="K109" s="112">
        <f>'2001_Summaries'!N$20</f>
        <v>0.63547960586323415</v>
      </c>
    </row>
    <row r="110" spans="1:11" x14ac:dyDescent="0.25">
      <c r="A110" s="185"/>
      <c r="B110" s="1" t="s">
        <v>699</v>
      </c>
      <c r="C110" s="136" t="s">
        <v>569</v>
      </c>
      <c r="D110" s="137"/>
      <c r="E110" s="138"/>
      <c r="F110" s="158"/>
      <c r="G110" s="159"/>
      <c r="H110" s="141" t="s">
        <v>733</v>
      </c>
      <c r="I110" s="160">
        <f>'2019_Summaries'!L$9</f>
        <v>2</v>
      </c>
      <c r="J110" s="158">
        <f>'2019_Summaries'!M$9</f>
        <v>71.166666666666671</v>
      </c>
      <c r="K110" s="159">
        <f>'2019_Summaries'!N$9</f>
        <v>0.71475186598322216</v>
      </c>
    </row>
    <row r="111" spans="1:11" x14ac:dyDescent="0.25">
      <c r="A111" s="185"/>
      <c r="B111" s="1" t="s">
        <v>699</v>
      </c>
      <c r="C111" s="147" t="s">
        <v>567</v>
      </c>
      <c r="D111" s="148" t="s">
        <v>719</v>
      </c>
      <c r="E111" s="149">
        <f>Allopatrics_Summaries!L$30</f>
        <v>6</v>
      </c>
      <c r="F111" s="150">
        <f>Allopatrics_Summaries!M$30</f>
        <v>2.7222222222222219</v>
      </c>
      <c r="G111" s="151">
        <f>Allopatrics_Summaries!N$30</f>
        <v>0.98908886919061501</v>
      </c>
      <c r="H111" s="152" t="s">
        <v>734</v>
      </c>
      <c r="I111" s="149">
        <f>'2001_Summaries'!L$22</f>
        <v>2</v>
      </c>
      <c r="J111" s="150">
        <f>'2001_Summaries'!M$22</f>
        <v>190.5</v>
      </c>
      <c r="K111" s="151">
        <f>'2001_Summaries'!N$22</f>
        <v>0.23644351948202114</v>
      </c>
    </row>
    <row r="112" spans="1:11" x14ac:dyDescent="0.25">
      <c r="A112" s="185"/>
      <c r="B112" s="1" t="s">
        <v>699</v>
      </c>
      <c r="C112" s="9" t="s">
        <v>567</v>
      </c>
      <c r="D112" s="103"/>
      <c r="E112" s="2"/>
      <c r="F112" s="4"/>
      <c r="G112" s="110"/>
      <c r="H112" s="106" t="s">
        <v>735</v>
      </c>
      <c r="I112" s="2">
        <f>'2001_Summaries'!L$23</f>
        <v>1</v>
      </c>
      <c r="J112" s="4">
        <f>'2001_Summaries'!M$23</f>
        <v>23.667000000000002</v>
      </c>
      <c r="K112" s="110">
        <f>'2001_Summaries'!N$23</f>
        <v>0.90513862874320727</v>
      </c>
    </row>
    <row r="113" spans="1:11" x14ac:dyDescent="0.25">
      <c r="A113" s="185"/>
      <c r="B113" s="1" t="s">
        <v>699</v>
      </c>
      <c r="C113" s="136" t="s">
        <v>567</v>
      </c>
      <c r="D113" s="137"/>
      <c r="E113" s="138"/>
      <c r="F113" s="139"/>
      <c r="G113" s="140"/>
      <c r="H113" s="141" t="s">
        <v>736</v>
      </c>
      <c r="I113" s="138">
        <f>'2019_Summaries'!L$10</f>
        <v>4</v>
      </c>
      <c r="J113" s="139">
        <f>'2019_Summaries'!M$10</f>
        <v>110.41666666666666</v>
      </c>
      <c r="K113" s="140">
        <f>'2019_Summaries'!N$10</f>
        <v>0.55743117380300877</v>
      </c>
    </row>
    <row r="114" spans="1:11" x14ac:dyDescent="0.25">
      <c r="A114" s="185"/>
      <c r="B114" s="1" t="s">
        <v>699</v>
      </c>
      <c r="C114" s="9" t="s">
        <v>566</v>
      </c>
      <c r="D114" s="103" t="s">
        <v>720</v>
      </c>
      <c r="E114" s="2">
        <f>Allopatrics_Summaries!L$31</f>
        <v>24</v>
      </c>
      <c r="F114" s="4">
        <f>Allopatrics_Summaries!M$31</f>
        <v>10.875000000000002</v>
      </c>
      <c r="G114" s="110">
        <f>Allopatrics_Summaries!N$31</f>
        <v>0.95641114579720199</v>
      </c>
      <c r="H114" s="106" t="s">
        <v>737</v>
      </c>
      <c r="I114" s="2">
        <f>'2001_Summaries'!L$24</f>
        <v>0</v>
      </c>
      <c r="J114" s="4" t="str">
        <f>'2001_Summaries'!M$24</f>
        <v>NA</v>
      </c>
      <c r="K114" s="110" t="str">
        <f>'2001_Summaries'!N$24</f>
        <v>NA</v>
      </c>
    </row>
    <row r="115" spans="1:11" x14ac:dyDescent="0.25">
      <c r="A115" s="185"/>
      <c r="B115" s="1" t="s">
        <v>699</v>
      </c>
      <c r="C115" s="9" t="s">
        <v>566</v>
      </c>
      <c r="D115" s="103"/>
      <c r="E115" s="2"/>
      <c r="F115" s="4"/>
      <c r="G115" s="110"/>
      <c r="H115" s="106" t="s">
        <v>738</v>
      </c>
      <c r="I115" s="2">
        <f>'2001_Summaries'!L$25</f>
        <v>0</v>
      </c>
      <c r="J115" s="4" t="str">
        <f>'2001_Summaries'!M$25</f>
        <v>NA</v>
      </c>
      <c r="K115" s="110" t="str">
        <f>'2001_Summaries'!N$25</f>
        <v>NA</v>
      </c>
    </row>
    <row r="116" spans="1:11" x14ac:dyDescent="0.25">
      <c r="A116" s="185"/>
      <c r="B116" s="1" t="s">
        <v>699</v>
      </c>
      <c r="C116" s="9" t="s">
        <v>566</v>
      </c>
      <c r="D116" s="103"/>
      <c r="E116" s="2"/>
      <c r="F116" s="4"/>
      <c r="G116" s="110"/>
      <c r="H116" s="135" t="s">
        <v>739</v>
      </c>
      <c r="I116" s="2">
        <f>'2001_Summaries'!L$26</f>
        <v>0</v>
      </c>
      <c r="J116" s="4" t="str">
        <f>'2001_Summaries'!M$26</f>
        <v>NA</v>
      </c>
      <c r="K116" s="110" t="str">
        <f>'2001_Summaries'!N$26</f>
        <v>NA</v>
      </c>
    </row>
    <row r="117" spans="1:11" x14ac:dyDescent="0.25">
      <c r="A117" s="185"/>
      <c r="B117" s="1" t="s">
        <v>699</v>
      </c>
      <c r="C117" s="9" t="s">
        <v>566</v>
      </c>
      <c r="D117" s="103"/>
      <c r="E117" s="2"/>
      <c r="F117" s="4"/>
      <c r="G117" s="110"/>
      <c r="H117" s="106" t="s">
        <v>740</v>
      </c>
      <c r="I117" s="2">
        <f>'2001_Summaries'!L$27</f>
        <v>9</v>
      </c>
      <c r="J117" s="4">
        <f>'2001_Summaries'!M$27</f>
        <v>163.59244444444448</v>
      </c>
      <c r="K117" s="110">
        <f>'2001_Summaries'!N$27</f>
        <v>0.34429358992476111</v>
      </c>
    </row>
    <row r="118" spans="1:11" ht="15.75" thickBot="1" x14ac:dyDescent="0.3">
      <c r="A118" s="186"/>
      <c r="B118" s="3" t="s">
        <v>699</v>
      </c>
      <c r="C118" s="12" t="s">
        <v>566</v>
      </c>
      <c r="D118" s="105"/>
      <c r="E118" s="98"/>
      <c r="F118" s="97"/>
      <c r="G118" s="113"/>
      <c r="H118" s="107" t="s">
        <v>741</v>
      </c>
      <c r="I118" s="98">
        <f>'2019_Summaries'!L$11</f>
        <v>17</v>
      </c>
      <c r="J118" s="97">
        <f>'2019_Summaries'!M$11</f>
        <v>69.333333333333343</v>
      </c>
      <c r="K118" s="113">
        <f>'2019_Summaries'!N$11</f>
        <v>0.72210017856913455</v>
      </c>
    </row>
    <row r="119" spans="1:11" x14ac:dyDescent="0.25">
      <c r="A119" s="166" t="s">
        <v>5</v>
      </c>
      <c r="B119" s="131" t="s">
        <v>714</v>
      </c>
      <c r="C119" s="132" t="s">
        <v>562</v>
      </c>
      <c r="D119" s="102" t="s">
        <v>576</v>
      </c>
      <c r="E119" s="99">
        <f>Allopatrics_Summaries!O$8</f>
        <v>8</v>
      </c>
      <c r="F119" s="100">
        <f>Allopatrics_Summaries!P$8</f>
        <v>0.59440032892737971</v>
      </c>
      <c r="G119" s="133">
        <f>Allopatrics_Summaries!Q$8</f>
        <v>0.40559967107262029</v>
      </c>
      <c r="H119" s="108" t="s">
        <v>721</v>
      </c>
      <c r="I119" s="99">
        <f>'2001_Summaries'!O$4</f>
        <v>8</v>
      </c>
      <c r="J119" s="100">
        <f>'2001_Summaries'!P$4</f>
        <v>0.82825000000000004</v>
      </c>
      <c r="K119" s="133">
        <f>'2001_Summaries'!Q$4</f>
        <v>0.17174999999999996</v>
      </c>
    </row>
    <row r="120" spans="1:11" x14ac:dyDescent="0.25">
      <c r="A120" s="167"/>
      <c r="B120" s="8" t="s">
        <v>714</v>
      </c>
      <c r="C120" s="9" t="s">
        <v>562</v>
      </c>
      <c r="D120" s="103" t="s">
        <v>711</v>
      </c>
      <c r="E120" s="2">
        <f>Allopatrics_Summaries!O$11</f>
        <v>5</v>
      </c>
      <c r="F120" s="4">
        <f>Allopatrics_Summaries!P$11</f>
        <v>0.74435729087077829</v>
      </c>
      <c r="G120" s="110">
        <f>Allopatrics_Summaries!Q$11</f>
        <v>0.25564270912922171</v>
      </c>
      <c r="H120" s="106" t="s">
        <v>577</v>
      </c>
      <c r="I120" s="2">
        <f>'2019_Summaries'!O$2</f>
        <v>15</v>
      </c>
      <c r="J120" s="4">
        <f>'2019_Summaries'!P$2</f>
        <v>0.8997746708440939</v>
      </c>
      <c r="K120" s="110">
        <f>'2019_Summaries'!Q$2</f>
        <v>0.1002253291559061</v>
      </c>
    </row>
    <row r="121" spans="1:11" x14ac:dyDescent="0.25">
      <c r="A121" s="167"/>
      <c r="B121" s="8" t="s">
        <v>714</v>
      </c>
      <c r="C121" s="136" t="s">
        <v>562</v>
      </c>
      <c r="D121" s="137" t="s">
        <v>712</v>
      </c>
      <c r="E121" s="138">
        <f>Allopatrics_Summaries!O$19</f>
        <v>2</v>
      </c>
      <c r="F121" s="139">
        <f>Allopatrics_Summaries!P$19</f>
        <v>0.91896704308117094</v>
      </c>
      <c r="G121" s="140">
        <f>Allopatrics_Summaries!Q$19</f>
        <v>8.1032956918829058E-2</v>
      </c>
      <c r="H121" s="141"/>
      <c r="I121" s="138"/>
      <c r="J121" s="139"/>
      <c r="K121" s="140"/>
    </row>
    <row r="122" spans="1:11" x14ac:dyDescent="0.25">
      <c r="A122" s="167"/>
      <c r="B122" s="8" t="s">
        <v>714</v>
      </c>
      <c r="C122" s="9" t="s">
        <v>563</v>
      </c>
      <c r="D122" s="103" t="s">
        <v>743</v>
      </c>
      <c r="E122" s="2">
        <f>Allopatrics_Summaries!O$20</f>
        <v>13</v>
      </c>
      <c r="F122" s="4">
        <f>Allopatrics_Summaries!P$20</f>
        <v>0.97950935471694756</v>
      </c>
      <c r="G122" s="110">
        <f>Allopatrics_Summaries!Q$20</f>
        <v>2.0490645283052444E-2</v>
      </c>
      <c r="H122" s="106" t="s">
        <v>722</v>
      </c>
      <c r="I122" s="2">
        <f>'2001_Summaries'!O$5</f>
        <v>4</v>
      </c>
      <c r="J122" s="4">
        <f>'2001_Summaries'!P$5</f>
        <v>0.92949999999999999</v>
      </c>
      <c r="K122" s="110">
        <f>'2001_Summaries'!Q$5</f>
        <v>7.0500000000000007E-2</v>
      </c>
    </row>
    <row r="123" spans="1:11" x14ac:dyDescent="0.25">
      <c r="A123" s="167"/>
      <c r="B123" s="10" t="s">
        <v>714</v>
      </c>
      <c r="C123" s="11" t="s">
        <v>563</v>
      </c>
      <c r="D123" s="104" t="s">
        <v>713</v>
      </c>
      <c r="E123" s="95">
        <f>Allopatrics_Summaries!O$21</f>
        <v>1</v>
      </c>
      <c r="F123" s="96">
        <f>Allopatrics_Summaries!P$21</f>
        <v>0.84279475982532748</v>
      </c>
      <c r="G123" s="111">
        <f>Allopatrics_Summaries!Q$21</f>
        <v>0.15720524017467252</v>
      </c>
      <c r="H123" s="117" t="s">
        <v>578</v>
      </c>
      <c r="I123" s="95">
        <f>'2019_Summaries'!O$3</f>
        <v>12</v>
      </c>
      <c r="J123" s="96">
        <f>'2019_Summaries'!P$3</f>
        <v>0.48795454545454542</v>
      </c>
      <c r="K123" s="111">
        <f>'2019_Summaries'!Q$3</f>
        <v>0.51204545454545458</v>
      </c>
    </row>
    <row r="124" spans="1:11" x14ac:dyDescent="0.25">
      <c r="A124" s="167"/>
      <c r="B124" s="8" t="s">
        <v>715</v>
      </c>
      <c r="C124" s="162" t="s">
        <v>564</v>
      </c>
      <c r="D124" s="142" t="s">
        <v>571</v>
      </c>
      <c r="E124" s="143">
        <f>Allopatrics_Summaries!O$22</f>
        <v>8</v>
      </c>
      <c r="F124" s="144">
        <f>Allopatrics_Summaries!P$22</f>
        <v>0</v>
      </c>
      <c r="G124" s="145">
        <f>Allopatrics_Summaries!Q$22</f>
        <v>1</v>
      </c>
      <c r="H124" s="146" t="s">
        <v>744</v>
      </c>
      <c r="I124" s="143">
        <f>'2001_Summaries'!O$7</f>
        <v>2</v>
      </c>
      <c r="J124" s="144">
        <f>'2001_Summaries'!P$7</f>
        <v>0.68149999999999999</v>
      </c>
      <c r="K124" s="145">
        <f>'2001_Summaries'!Q$7</f>
        <v>0.31850000000000001</v>
      </c>
    </row>
    <row r="125" spans="1:11" x14ac:dyDescent="0.25">
      <c r="A125" s="167"/>
      <c r="B125" s="8" t="s">
        <v>715</v>
      </c>
      <c r="C125" s="134" t="s">
        <v>564</v>
      </c>
      <c r="D125" s="103" t="s">
        <v>572</v>
      </c>
      <c r="E125" s="2">
        <f>Allopatrics_Summaries!O$23</f>
        <v>1</v>
      </c>
      <c r="F125" s="4">
        <f>Allopatrics_Summaries!P$23</f>
        <v>0</v>
      </c>
      <c r="G125" s="110">
        <f>Allopatrics_Summaries!Q$23</f>
        <v>1</v>
      </c>
      <c r="H125" s="106" t="s">
        <v>723</v>
      </c>
      <c r="I125" s="2">
        <f>'2001_Summaries'!O$8</f>
        <v>2</v>
      </c>
      <c r="J125" s="4">
        <f>'2001_Summaries'!P$8</f>
        <v>0.40350000000000003</v>
      </c>
      <c r="K125" s="110">
        <f>'2001_Summaries'!Q$8</f>
        <v>0.59650000000000003</v>
      </c>
    </row>
    <row r="126" spans="1:11" x14ac:dyDescent="0.25">
      <c r="A126" s="167"/>
      <c r="B126" s="8" t="s">
        <v>715</v>
      </c>
      <c r="C126" s="134" t="s">
        <v>564</v>
      </c>
      <c r="D126" s="103" t="s">
        <v>573</v>
      </c>
      <c r="E126" s="2">
        <f>Allopatrics_Summaries!O$24</f>
        <v>1</v>
      </c>
      <c r="F126" s="4">
        <f>Allopatrics_Summaries!P$24</f>
        <v>0</v>
      </c>
      <c r="G126" s="110">
        <f>Allopatrics_Summaries!Q$24</f>
        <v>1</v>
      </c>
      <c r="H126" s="106" t="s">
        <v>724</v>
      </c>
      <c r="I126" s="2">
        <f>'2001_Summaries'!O$10</f>
        <v>8</v>
      </c>
      <c r="J126" s="4">
        <f>'2001_Summaries'!P$10</f>
        <v>0.76737500000000003</v>
      </c>
      <c r="K126" s="110">
        <f>'2001_Summaries'!Q$10</f>
        <v>0.23262499999999997</v>
      </c>
    </row>
    <row r="127" spans="1:11" x14ac:dyDescent="0.25">
      <c r="A127" s="167"/>
      <c r="B127" s="8" t="s">
        <v>715</v>
      </c>
      <c r="C127" s="134" t="s">
        <v>564</v>
      </c>
      <c r="D127" s="163"/>
      <c r="H127" s="106" t="s">
        <v>579</v>
      </c>
      <c r="I127" s="2">
        <f>'2019_Summaries'!O$4</f>
        <v>11</v>
      </c>
      <c r="J127" s="4">
        <f>'2019_Summaries'!P$4</f>
        <v>0.76040551504012965</v>
      </c>
      <c r="K127" s="110">
        <f>'2019_Summaries'!Q$4</f>
        <v>0.23959448495987035</v>
      </c>
    </row>
    <row r="128" spans="1:11" x14ac:dyDescent="0.25">
      <c r="A128" s="167"/>
      <c r="B128" s="8" t="s">
        <v>715</v>
      </c>
      <c r="C128" s="164" t="s">
        <v>564</v>
      </c>
      <c r="D128" s="137"/>
      <c r="E128" s="138"/>
      <c r="F128" s="139"/>
      <c r="G128" s="140"/>
      <c r="H128" s="141" t="s">
        <v>580</v>
      </c>
      <c r="I128" s="138">
        <f>'2019_Summaries'!O$5</f>
        <v>13</v>
      </c>
      <c r="J128" s="139">
        <f>'2019_Summaries'!P$5</f>
        <v>0.54944496445562507</v>
      </c>
      <c r="K128" s="140">
        <f>'2019_Summaries'!Q$5</f>
        <v>0.45055503554437493</v>
      </c>
    </row>
    <row r="129" spans="1:11" x14ac:dyDescent="0.25">
      <c r="A129" s="167"/>
      <c r="B129" s="1" t="s">
        <v>715</v>
      </c>
      <c r="C129" s="9" t="s">
        <v>565</v>
      </c>
      <c r="D129" s="103" t="s">
        <v>574</v>
      </c>
      <c r="E129" s="2">
        <f>Allopatrics_Summaries!O$25</f>
        <v>5</v>
      </c>
      <c r="F129" s="4">
        <f>Allopatrics_Summaries!P$25</f>
        <v>0.81820174955253933</v>
      </c>
      <c r="G129" s="110">
        <f>Allopatrics_Summaries!Q$25</f>
        <v>0.18179825044746067</v>
      </c>
      <c r="H129" s="106" t="s">
        <v>725</v>
      </c>
      <c r="I129" s="2">
        <f>'2001_Summaries'!O$11</f>
        <v>3</v>
      </c>
      <c r="J129" s="4">
        <f>'2001_Summaries'!P$11</f>
        <v>0.7466666666666667</v>
      </c>
      <c r="K129" s="110">
        <f>'2001_Summaries'!Q$11</f>
        <v>0.2533333333333333</v>
      </c>
    </row>
    <row r="130" spans="1:11" x14ac:dyDescent="0.25">
      <c r="A130" s="167"/>
      <c r="B130" s="8" t="s">
        <v>715</v>
      </c>
      <c r="C130" s="134" t="s">
        <v>565</v>
      </c>
      <c r="D130" s="103" t="s">
        <v>575</v>
      </c>
      <c r="E130" s="2">
        <f>Allopatrics_Summaries!O$26</f>
        <v>1</v>
      </c>
      <c r="F130" s="4">
        <f>Allopatrics_Summaries!P$26</f>
        <v>0.11976047904191617</v>
      </c>
      <c r="G130" s="110">
        <f>Allopatrics_Summaries!Q$26</f>
        <v>0.88023952095808378</v>
      </c>
      <c r="H130" s="106" t="s">
        <v>726</v>
      </c>
      <c r="I130" s="2">
        <f>'2001_Summaries'!O$12</f>
        <v>0</v>
      </c>
      <c r="J130" s="4" t="str">
        <f>'2001_Summaries'!P$12</f>
        <v>NA</v>
      </c>
      <c r="K130" s="110" t="str">
        <f>'2001_Summaries'!Q$12</f>
        <v>NA</v>
      </c>
    </row>
    <row r="131" spans="1:11" x14ac:dyDescent="0.25">
      <c r="A131" s="167"/>
      <c r="B131" s="10" t="s">
        <v>715</v>
      </c>
      <c r="C131" s="11" t="s">
        <v>565</v>
      </c>
      <c r="D131" s="104"/>
      <c r="E131" s="95"/>
      <c r="F131" s="96"/>
      <c r="G131" s="111"/>
      <c r="H131" s="117" t="s">
        <v>581</v>
      </c>
      <c r="I131" s="95">
        <f>'2019_Summaries'!O$6</f>
        <v>0</v>
      </c>
      <c r="J131" s="96" t="str">
        <f>'2019_Summaries'!P$6</f>
        <v>NA</v>
      </c>
      <c r="K131" s="111" t="str">
        <f>'2019_Summaries'!Q$6</f>
        <v>NA</v>
      </c>
    </row>
    <row r="132" spans="1:11" x14ac:dyDescent="0.25">
      <c r="A132" s="167"/>
      <c r="B132" s="8" t="s">
        <v>699</v>
      </c>
      <c r="C132" s="162" t="s">
        <v>570</v>
      </c>
      <c r="D132" s="142" t="s">
        <v>716</v>
      </c>
      <c r="E132" s="143">
        <f>Allopatrics_Summaries!O$27</f>
        <v>10</v>
      </c>
      <c r="F132" s="144">
        <f>Allopatrics_Summaries!P$27</f>
        <v>4.1951219512195118E-2</v>
      </c>
      <c r="G132" s="145">
        <f>Allopatrics_Summaries!Q$27</f>
        <v>0.95804878048780484</v>
      </c>
      <c r="H132" s="146" t="s">
        <v>745</v>
      </c>
      <c r="I132" s="143">
        <f>'2001_Summaries'!O$15</f>
        <v>1</v>
      </c>
      <c r="J132" s="144">
        <f>'2001_Summaries'!P$15</f>
        <v>0.27300000000000002</v>
      </c>
      <c r="K132" s="145">
        <f>'2001_Summaries'!Q$15</f>
        <v>0.72699999999999998</v>
      </c>
    </row>
    <row r="133" spans="1:11" x14ac:dyDescent="0.25">
      <c r="A133" s="167"/>
      <c r="B133" s="8" t="s">
        <v>699</v>
      </c>
      <c r="C133" s="134" t="s">
        <v>570</v>
      </c>
      <c r="D133" s="163"/>
      <c r="H133" s="106" t="s">
        <v>727</v>
      </c>
      <c r="I133" s="2">
        <f>'2001_Summaries'!O$16</f>
        <v>11</v>
      </c>
      <c r="J133" s="4">
        <f>'2001_Summaries'!P$16</f>
        <v>0.714090909090909</v>
      </c>
      <c r="K133" s="110">
        <f>'2001_Summaries'!Q$16</f>
        <v>0.285909090909091</v>
      </c>
    </row>
    <row r="134" spans="1:11" x14ac:dyDescent="0.25">
      <c r="A134" s="167"/>
      <c r="B134" s="8" t="s">
        <v>699</v>
      </c>
      <c r="C134" s="164" t="s">
        <v>570</v>
      </c>
      <c r="D134" s="137"/>
      <c r="E134" s="138"/>
      <c r="F134" s="139"/>
      <c r="G134" s="140"/>
      <c r="H134" s="141" t="s">
        <v>728</v>
      </c>
      <c r="I134" s="138">
        <f>'2019_Summaries'!O$7</f>
        <v>9</v>
      </c>
      <c r="J134" s="139">
        <f>'2019_Summaries'!P$7</f>
        <v>0.64875816993464053</v>
      </c>
      <c r="K134" s="140">
        <f>'2019_Summaries'!Q$7</f>
        <v>0.35124183006535947</v>
      </c>
    </row>
    <row r="135" spans="1:11" x14ac:dyDescent="0.25">
      <c r="A135" s="167"/>
      <c r="B135" s="8" t="s">
        <v>699</v>
      </c>
      <c r="C135" s="147" t="s">
        <v>568</v>
      </c>
      <c r="D135" s="148" t="s">
        <v>717</v>
      </c>
      <c r="E135" s="149">
        <f>Allopatrics_Summaries!O$28</f>
        <v>1</v>
      </c>
      <c r="F135" s="150">
        <f>Allopatrics_Summaries!P$28</f>
        <v>0.86882129277566544</v>
      </c>
      <c r="G135" s="151">
        <f>Allopatrics_Summaries!Q$28</f>
        <v>0.13117870722433456</v>
      </c>
      <c r="H135" s="152" t="s">
        <v>729</v>
      </c>
      <c r="I135" s="149">
        <f>'2001_Summaries'!O$18</f>
        <v>0</v>
      </c>
      <c r="J135" s="150" t="str">
        <f>'2001_Summaries'!P$18</f>
        <v>NA</v>
      </c>
      <c r="K135" s="151" t="str">
        <f>'2001_Summaries'!Q$18</f>
        <v>NA</v>
      </c>
    </row>
    <row r="136" spans="1:11" x14ac:dyDescent="0.25">
      <c r="A136" s="167"/>
      <c r="B136" s="8" t="s">
        <v>699</v>
      </c>
      <c r="C136" s="136" t="s">
        <v>568</v>
      </c>
      <c r="D136" s="137"/>
      <c r="E136" s="138"/>
      <c r="F136" s="139"/>
      <c r="G136" s="140"/>
      <c r="H136" s="141" t="s">
        <v>730</v>
      </c>
      <c r="I136" s="138">
        <f>'2019_Summaries'!O$8</f>
        <v>1</v>
      </c>
      <c r="J136" s="139">
        <f>'2019_Summaries'!P$8</f>
        <v>0.13793103448275862</v>
      </c>
      <c r="K136" s="140">
        <f>'2019_Summaries'!Q$8</f>
        <v>0.86206896551724133</v>
      </c>
    </row>
    <row r="137" spans="1:11" x14ac:dyDescent="0.25">
      <c r="A137" s="167"/>
      <c r="B137" s="1" t="s">
        <v>699</v>
      </c>
      <c r="C137" s="147" t="s">
        <v>569</v>
      </c>
      <c r="D137" s="148" t="s">
        <v>718</v>
      </c>
      <c r="E137" s="149">
        <f>Allopatrics_Summaries!O$29</f>
        <v>5</v>
      </c>
      <c r="F137" s="153">
        <f>Allopatrics_Summaries!P$29</f>
        <v>0</v>
      </c>
      <c r="G137" s="154">
        <f>Allopatrics_Summaries!Q$29</f>
        <v>1</v>
      </c>
      <c r="H137" s="152" t="s">
        <v>731</v>
      </c>
      <c r="I137" s="155">
        <f>'2001_Summaries'!O$19</f>
        <v>0</v>
      </c>
      <c r="J137" s="153" t="str">
        <f>'2001_Summaries'!P$19</f>
        <v>NA</v>
      </c>
      <c r="K137" s="154" t="str">
        <f>'2001_Summaries'!Q$19</f>
        <v>NA</v>
      </c>
    </row>
    <row r="138" spans="1:11" x14ac:dyDescent="0.25">
      <c r="A138" s="167"/>
      <c r="B138" s="1" t="s">
        <v>699</v>
      </c>
      <c r="C138" s="9" t="s">
        <v>569</v>
      </c>
      <c r="D138" s="103"/>
      <c r="E138" s="2"/>
      <c r="F138" s="156"/>
      <c r="G138" s="112"/>
      <c r="H138" s="106" t="s">
        <v>732</v>
      </c>
      <c r="I138" s="157">
        <f>'2001_Summaries'!O$20</f>
        <v>3</v>
      </c>
      <c r="J138" s="156">
        <f>'2001_Summaries'!P$20</f>
        <v>0.3</v>
      </c>
      <c r="K138" s="112">
        <f>'2001_Summaries'!Q$20</f>
        <v>0.7</v>
      </c>
    </row>
    <row r="139" spans="1:11" x14ac:dyDescent="0.25">
      <c r="A139" s="167"/>
      <c r="B139" s="1" t="s">
        <v>699</v>
      </c>
      <c r="C139" s="136" t="s">
        <v>569</v>
      </c>
      <c r="D139" s="137"/>
      <c r="E139" s="138"/>
      <c r="F139" s="158"/>
      <c r="G139" s="159"/>
      <c r="H139" s="141" t="s">
        <v>733</v>
      </c>
      <c r="I139" s="160">
        <f>'2019_Summaries'!O$9</f>
        <v>2</v>
      </c>
      <c r="J139" s="158">
        <f>'2019_Summaries'!P$9</f>
        <v>0.49172576832151299</v>
      </c>
      <c r="K139" s="159">
        <f>'2019_Summaries'!Q$9</f>
        <v>0.50827423167848695</v>
      </c>
    </row>
    <row r="140" spans="1:11" x14ac:dyDescent="0.25">
      <c r="A140" s="167"/>
      <c r="B140" s="1" t="s">
        <v>699</v>
      </c>
      <c r="C140" s="147" t="s">
        <v>567</v>
      </c>
      <c r="D140" s="148" t="s">
        <v>719</v>
      </c>
      <c r="E140" s="149">
        <f>Allopatrics_Summaries!O$30</f>
        <v>6</v>
      </c>
      <c r="F140" s="150">
        <f>Allopatrics_Summaries!P$30</f>
        <v>0</v>
      </c>
      <c r="G140" s="151">
        <f>Allopatrics_Summaries!Q$30</f>
        <v>1</v>
      </c>
      <c r="H140" s="152" t="s">
        <v>734</v>
      </c>
      <c r="I140" s="149">
        <f>'2001_Summaries'!O$22</f>
        <v>2</v>
      </c>
      <c r="J140" s="150">
        <f>'2001_Summaries'!P$22</f>
        <v>0.65700000000000003</v>
      </c>
      <c r="K140" s="151">
        <f>'2001_Summaries'!Q$22</f>
        <v>0.34299999999999997</v>
      </c>
    </row>
    <row r="141" spans="1:11" x14ac:dyDescent="0.25">
      <c r="A141" s="167"/>
      <c r="B141" s="1" t="s">
        <v>699</v>
      </c>
      <c r="C141" s="9" t="s">
        <v>567</v>
      </c>
      <c r="D141" s="103"/>
      <c r="E141" s="2"/>
      <c r="F141" s="4"/>
      <c r="G141" s="110"/>
      <c r="H141" s="106" t="s">
        <v>735</v>
      </c>
      <c r="I141" s="2">
        <f>'2001_Summaries'!O$23</f>
        <v>1</v>
      </c>
      <c r="J141" s="4">
        <f>'2001_Summaries'!P$23</f>
        <v>0.26800000000000002</v>
      </c>
      <c r="K141" s="110">
        <f>'2001_Summaries'!Q$23</f>
        <v>0.73199999999999998</v>
      </c>
    </row>
    <row r="142" spans="1:11" x14ac:dyDescent="0.25">
      <c r="A142" s="167"/>
      <c r="B142" s="1" t="s">
        <v>699</v>
      </c>
      <c r="C142" s="136" t="s">
        <v>567</v>
      </c>
      <c r="D142" s="137"/>
      <c r="E142" s="138"/>
      <c r="F142" s="139"/>
      <c r="G142" s="140"/>
      <c r="H142" s="141" t="s">
        <v>736</v>
      </c>
      <c r="I142" s="138">
        <f>'2019_Summaries'!O$10</f>
        <v>4</v>
      </c>
      <c r="J142" s="139">
        <f>'2019_Summaries'!P$10</f>
        <v>7.1999999999999995E-2</v>
      </c>
      <c r="K142" s="140">
        <f>'2019_Summaries'!Q$10</f>
        <v>0.92800000000000005</v>
      </c>
    </row>
    <row r="143" spans="1:11" x14ac:dyDescent="0.25">
      <c r="A143" s="167"/>
      <c r="B143" s="1" t="s">
        <v>699</v>
      </c>
      <c r="C143" s="9" t="s">
        <v>566</v>
      </c>
      <c r="D143" s="103" t="s">
        <v>720</v>
      </c>
      <c r="E143" s="2">
        <f>Allopatrics_Summaries!O$31</f>
        <v>24</v>
      </c>
      <c r="F143" s="4">
        <f>Allopatrics_Summaries!P$31</f>
        <v>0</v>
      </c>
      <c r="G143" s="110">
        <f>Allopatrics_Summaries!Q$31</f>
        <v>1</v>
      </c>
      <c r="H143" s="106" t="s">
        <v>737</v>
      </c>
      <c r="I143" s="2">
        <f>'2001_Summaries'!O$24</f>
        <v>0</v>
      </c>
      <c r="J143" s="4" t="str">
        <f>'2001_Summaries'!P$24</f>
        <v>NA</v>
      </c>
      <c r="K143" s="110" t="str">
        <f>'2001_Summaries'!Q$24</f>
        <v>NA</v>
      </c>
    </row>
    <row r="144" spans="1:11" x14ac:dyDescent="0.25">
      <c r="A144" s="167"/>
      <c r="B144" s="1" t="s">
        <v>699</v>
      </c>
      <c r="C144" s="9" t="s">
        <v>566</v>
      </c>
      <c r="D144" s="103"/>
      <c r="E144" s="2"/>
      <c r="F144" s="4"/>
      <c r="G144" s="110"/>
      <c r="H144" s="106" t="s">
        <v>738</v>
      </c>
      <c r="I144" s="2">
        <f>'2001_Summaries'!O$25</f>
        <v>0</v>
      </c>
      <c r="J144" s="4" t="str">
        <f>'2001_Summaries'!P$25</f>
        <v>NA</v>
      </c>
      <c r="K144" s="110" t="str">
        <f>'2001_Summaries'!Q$25</f>
        <v>NA</v>
      </c>
    </row>
    <row r="145" spans="1:11" x14ac:dyDescent="0.25">
      <c r="A145" s="167"/>
      <c r="B145" s="1" t="s">
        <v>699</v>
      </c>
      <c r="C145" s="9" t="s">
        <v>566</v>
      </c>
      <c r="D145" s="103"/>
      <c r="E145" s="2"/>
      <c r="F145" s="4"/>
      <c r="G145" s="110"/>
      <c r="H145" s="135" t="s">
        <v>739</v>
      </c>
      <c r="I145" s="2">
        <f>'2001_Summaries'!O$26</f>
        <v>0</v>
      </c>
      <c r="J145" s="4" t="str">
        <f>'2001_Summaries'!P$26</f>
        <v>NA</v>
      </c>
      <c r="K145" s="110" t="str">
        <f>'2001_Summaries'!Q$26</f>
        <v>NA</v>
      </c>
    </row>
    <row r="146" spans="1:11" x14ac:dyDescent="0.25">
      <c r="A146" s="167"/>
      <c r="B146" s="1" t="s">
        <v>699</v>
      </c>
      <c r="C146" s="9" t="s">
        <v>566</v>
      </c>
      <c r="D146" s="103"/>
      <c r="E146" s="2"/>
      <c r="F146" s="4"/>
      <c r="G146" s="110"/>
      <c r="H146" s="106" t="s">
        <v>740</v>
      </c>
      <c r="I146" s="2">
        <f>'2001_Summaries'!O$27</f>
        <v>9</v>
      </c>
      <c r="J146" s="4">
        <f>'2001_Summaries'!P$27</f>
        <v>0.66900000000000004</v>
      </c>
      <c r="K146" s="110">
        <f>'2001_Summaries'!Q$27</f>
        <v>0.33099999999999996</v>
      </c>
    </row>
    <row r="147" spans="1:11" ht="15.75" thickBot="1" x14ac:dyDescent="0.3">
      <c r="A147" s="168"/>
      <c r="B147" s="3" t="s">
        <v>699</v>
      </c>
      <c r="C147" s="12" t="s">
        <v>566</v>
      </c>
      <c r="D147" s="105"/>
      <c r="E147" s="98"/>
      <c r="F147" s="97"/>
      <c r="G147" s="113"/>
      <c r="H147" s="107" t="s">
        <v>741</v>
      </c>
      <c r="I147" s="98">
        <f>'2019_Summaries'!O$11</f>
        <v>17</v>
      </c>
      <c r="J147" s="97">
        <f>'2019_Summaries'!P$11</f>
        <v>0.19854493407594487</v>
      </c>
      <c r="K147" s="113">
        <f>'2019_Summaries'!Q$11</f>
        <v>0.80145506592405513</v>
      </c>
    </row>
  </sheetData>
  <autoFilter ref="A2:K147" xr:uid="{00000000-0009-0000-0000-000007000000}"/>
  <mergeCells count="7">
    <mergeCell ref="A119:A147"/>
    <mergeCell ref="H1:K1"/>
    <mergeCell ref="D1:G1"/>
    <mergeCell ref="A3:A31"/>
    <mergeCell ref="A32:A60"/>
    <mergeCell ref="A61:A89"/>
    <mergeCell ref="A90:A118"/>
  </mergeCells>
  <conditionalFormatting sqref="G3:G10 G12:G16 G70:G74 G76:G97 G99:G103 G105:G126 G128:G132 G134:G147 K3:K147 G18:G39 G41:G45 G47:G68">
    <cfRule type="cellIs" dxfId="2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30A0"/>
  </sheetPr>
  <dimension ref="A1:K44"/>
  <sheetViews>
    <sheetView workbookViewId="0">
      <selection activeCell="J1" sqref="A1:J1"/>
    </sheetView>
    <sheetView workbookViewId="1"/>
  </sheetViews>
  <sheetFormatPr baseColWidth="10" defaultColWidth="11.42578125" defaultRowHeight="12.75" x14ac:dyDescent="0.2"/>
  <cols>
    <col min="1" max="1" width="12.5703125" style="13" bestFit="1" customWidth="1"/>
    <col min="2" max="2" width="18.42578125" style="119" bestFit="1" customWidth="1"/>
    <col min="3" max="3" width="11" style="13" bestFit="1" customWidth="1"/>
    <col min="4" max="4" width="38.42578125" style="13" bestFit="1" customWidth="1"/>
    <col min="5" max="5" width="7.5703125" style="13" bestFit="1" customWidth="1"/>
    <col min="6" max="6" width="14.5703125" style="13" bestFit="1" customWidth="1"/>
    <col min="7" max="7" width="20.7109375" style="13" bestFit="1" customWidth="1"/>
    <col min="8" max="9" width="14.42578125" style="13" bestFit="1" customWidth="1"/>
    <col min="10" max="10" width="13.140625" style="13" bestFit="1" customWidth="1"/>
    <col min="11" max="16384" width="11.42578125" style="13"/>
  </cols>
  <sheetData>
    <row r="1" spans="1:11" x14ac:dyDescent="0.2">
      <c r="A1" s="32" t="s">
        <v>51</v>
      </c>
      <c r="B1" s="165" t="s">
        <v>50</v>
      </c>
      <c r="C1" s="32" t="s">
        <v>1</v>
      </c>
      <c r="D1" s="32" t="s">
        <v>560</v>
      </c>
      <c r="E1" s="32" t="s">
        <v>2</v>
      </c>
      <c r="F1" s="32" t="s">
        <v>252</v>
      </c>
      <c r="G1" s="32" t="s">
        <v>561</v>
      </c>
      <c r="H1" s="32" t="s">
        <v>52</v>
      </c>
      <c r="I1" s="32" t="s">
        <v>4</v>
      </c>
      <c r="J1" s="32" t="s">
        <v>5</v>
      </c>
      <c r="K1" s="36"/>
    </row>
    <row r="2" spans="1:11" x14ac:dyDescent="0.2">
      <c r="A2" s="119" t="s">
        <v>308</v>
      </c>
      <c r="B2" s="119" t="s">
        <v>714</v>
      </c>
      <c r="C2" s="13" t="s">
        <v>562</v>
      </c>
      <c r="D2" s="119" t="s">
        <v>576</v>
      </c>
      <c r="E2" s="118">
        <f>Barriers!$E3</f>
        <v>8</v>
      </c>
      <c r="F2" s="69">
        <f>Barriers!$G3</f>
        <v>0</v>
      </c>
      <c r="G2" s="69">
        <f>Barriers!$G32</f>
        <v>0.125</v>
      </c>
      <c r="H2" s="69">
        <f>Barriers!$G61</f>
        <v>0</v>
      </c>
      <c r="I2" s="69">
        <f>Barriers!$G90</f>
        <v>0.32963348363972722</v>
      </c>
      <c r="J2" s="69">
        <f>Barriers!$G119</f>
        <v>0.40559967107262029</v>
      </c>
    </row>
    <row r="3" spans="1:11" x14ac:dyDescent="0.2">
      <c r="A3" s="119" t="s">
        <v>308</v>
      </c>
      <c r="B3" s="119" t="s">
        <v>714</v>
      </c>
      <c r="C3" s="13" t="s">
        <v>562</v>
      </c>
      <c r="D3" s="119" t="s">
        <v>711</v>
      </c>
      <c r="E3" s="118">
        <f>Barriers!$E4</f>
        <v>5</v>
      </c>
      <c r="F3" s="69">
        <f>Barriers!$G4</f>
        <v>0</v>
      </c>
      <c r="G3" s="69">
        <f>Barriers!$G33</f>
        <v>0</v>
      </c>
      <c r="H3" s="69">
        <f>Barriers!$G62</f>
        <v>0</v>
      </c>
      <c r="I3" s="69">
        <f>Barriers!$G91</f>
        <v>0</v>
      </c>
      <c r="J3" s="69">
        <f>Barriers!$G120</f>
        <v>0.25564270912922171</v>
      </c>
    </row>
    <row r="4" spans="1:11" x14ac:dyDescent="0.2">
      <c r="A4" s="119" t="s">
        <v>308</v>
      </c>
      <c r="B4" s="119" t="s">
        <v>714</v>
      </c>
      <c r="C4" s="13" t="s">
        <v>562</v>
      </c>
      <c r="D4" s="119" t="s">
        <v>712</v>
      </c>
      <c r="E4" s="118">
        <f>Barriers!$E5</f>
        <v>4</v>
      </c>
      <c r="F4" s="69">
        <f>Barriers!$G5</f>
        <v>0.25</v>
      </c>
      <c r="G4" s="69">
        <f>Barriers!$G34</f>
        <v>0</v>
      </c>
      <c r="H4" s="69">
        <f>Barriers!$G63</f>
        <v>0.33333333333333337</v>
      </c>
      <c r="I4" s="69">
        <f>Barriers!$G92</f>
        <v>0</v>
      </c>
      <c r="J4" s="69">
        <f>Barriers!$G121</f>
        <v>8.1032956918829058E-2</v>
      </c>
    </row>
    <row r="5" spans="1:11" x14ac:dyDescent="0.2">
      <c r="A5" s="119" t="s">
        <v>308</v>
      </c>
      <c r="B5" s="119" t="s">
        <v>714</v>
      </c>
      <c r="C5" s="13" t="s">
        <v>563</v>
      </c>
      <c r="D5" s="119" t="s">
        <v>743</v>
      </c>
      <c r="E5" s="118">
        <f>Barriers!$E6</f>
        <v>0</v>
      </c>
      <c r="F5" s="69" t="str">
        <f>Barriers!$G6</f>
        <v>NA</v>
      </c>
      <c r="G5" s="69" t="str">
        <f>Barriers!$G35</f>
        <v>NA</v>
      </c>
      <c r="H5" s="69">
        <f>Barriers!$G64</f>
        <v>7.1428571428571397E-2</v>
      </c>
      <c r="I5" s="69">
        <f>Barriers!$G93</f>
        <v>0.10124484526149458</v>
      </c>
      <c r="J5" s="69">
        <f>Barriers!$G122</f>
        <v>2.0490645283052444E-2</v>
      </c>
    </row>
    <row r="6" spans="1:11" x14ac:dyDescent="0.2">
      <c r="A6" s="119" t="s">
        <v>308</v>
      </c>
      <c r="B6" s="119" t="s">
        <v>714</v>
      </c>
      <c r="C6" s="13" t="s">
        <v>563</v>
      </c>
      <c r="D6" s="119" t="s">
        <v>713</v>
      </c>
      <c r="E6" s="118">
        <f>Barriers!$E7</f>
        <v>3</v>
      </c>
      <c r="F6" s="69">
        <f>Barriers!$G7</f>
        <v>0.33333333333333337</v>
      </c>
      <c r="G6" s="69">
        <f>Barriers!$G36</f>
        <v>0.5</v>
      </c>
      <c r="H6" s="69">
        <f>Barriers!$G65</f>
        <v>0</v>
      </c>
      <c r="I6" s="69">
        <f>Barriers!$G94</f>
        <v>0.69404298505928752</v>
      </c>
      <c r="J6" s="69">
        <f>Barriers!$G123</f>
        <v>0.15720524017467252</v>
      </c>
    </row>
    <row r="7" spans="1:11" x14ac:dyDescent="0.2">
      <c r="A7" s="119" t="s">
        <v>308</v>
      </c>
      <c r="B7" s="119" t="s">
        <v>715</v>
      </c>
      <c r="C7" s="13" t="s">
        <v>564</v>
      </c>
      <c r="D7" s="119" t="s">
        <v>571</v>
      </c>
      <c r="E7" s="118">
        <f>Barriers!$E8</f>
        <v>42</v>
      </c>
      <c r="F7" s="69">
        <f>Barriers!$G8</f>
        <v>0.19047619047619047</v>
      </c>
      <c r="G7" s="69">
        <f>Barriers!$G37</f>
        <v>0.26470588235294112</v>
      </c>
      <c r="H7" s="69">
        <f>Barriers!$G66</f>
        <v>0.27272727272727271</v>
      </c>
      <c r="I7" s="69">
        <f>Barriers!$G95</f>
        <v>0.92501381020284934</v>
      </c>
      <c r="J7" s="69">
        <f>Barriers!$G124</f>
        <v>1</v>
      </c>
    </row>
    <row r="8" spans="1:11" x14ac:dyDescent="0.2">
      <c r="A8" s="119" t="s">
        <v>308</v>
      </c>
      <c r="B8" s="119" t="s">
        <v>715</v>
      </c>
      <c r="C8" s="13" t="s">
        <v>564</v>
      </c>
      <c r="D8" s="119" t="s">
        <v>572</v>
      </c>
      <c r="E8" s="118">
        <f>Barriers!$E9</f>
        <v>6</v>
      </c>
      <c r="F8" s="69">
        <f>Barriers!$G9</f>
        <v>0.33333333333333337</v>
      </c>
      <c r="G8" s="69">
        <f>Barriers!$G38</f>
        <v>0</v>
      </c>
      <c r="H8" s="69">
        <f>Barriers!$G67</f>
        <v>0.66666666666666674</v>
      </c>
      <c r="I8" s="69">
        <f>Barriers!$G96</f>
        <v>0.99198365899718655</v>
      </c>
      <c r="J8" s="69">
        <f>Barriers!$G125</f>
        <v>1</v>
      </c>
    </row>
    <row r="9" spans="1:11" x14ac:dyDescent="0.2">
      <c r="A9" s="119" t="s">
        <v>308</v>
      </c>
      <c r="B9" s="119" t="s">
        <v>715</v>
      </c>
      <c r="C9" s="13" t="s">
        <v>564</v>
      </c>
      <c r="D9" s="119" t="s">
        <v>573</v>
      </c>
      <c r="E9" s="118">
        <f>Barriers!$E10</f>
        <v>15</v>
      </c>
      <c r="F9" s="69">
        <f>Barriers!$G10</f>
        <v>0.1333333333333333</v>
      </c>
      <c r="G9" s="69">
        <f>Barriers!$G39</f>
        <v>7.6923076923076872E-2</v>
      </c>
      <c r="H9" s="69">
        <f>Barriers!$G68</f>
        <v>0.83333333333333337</v>
      </c>
      <c r="I9" s="69">
        <f>Barriers!$G97</f>
        <v>0.93787335722819598</v>
      </c>
      <c r="J9" s="69">
        <f>Barriers!$G126</f>
        <v>1</v>
      </c>
    </row>
    <row r="10" spans="1:11" x14ac:dyDescent="0.2">
      <c r="A10" s="119" t="s">
        <v>308</v>
      </c>
      <c r="B10" s="119" t="s">
        <v>715</v>
      </c>
      <c r="C10" s="13" t="s">
        <v>565</v>
      </c>
      <c r="D10" s="119" t="s">
        <v>574</v>
      </c>
      <c r="E10" s="118">
        <f>Barriers!$E13</f>
        <v>11</v>
      </c>
      <c r="F10" s="69">
        <f>Barriers!$G13</f>
        <v>0.18181818181818177</v>
      </c>
      <c r="G10" s="69">
        <f>Barriers!$G42</f>
        <v>0.11111111111111116</v>
      </c>
      <c r="H10" s="69">
        <f>Barriers!$G71</f>
        <v>0</v>
      </c>
      <c r="I10" s="69">
        <f>Barriers!$G100</f>
        <v>0</v>
      </c>
      <c r="J10" s="69">
        <f>Barriers!$G129</f>
        <v>0.18179825044746067</v>
      </c>
    </row>
    <row r="11" spans="1:11" x14ac:dyDescent="0.2">
      <c r="A11" s="119" t="s">
        <v>308</v>
      </c>
      <c r="B11" s="119" t="s">
        <v>715</v>
      </c>
      <c r="C11" s="13" t="s">
        <v>565</v>
      </c>
      <c r="D11" s="119" t="s">
        <v>575</v>
      </c>
      <c r="E11" s="118">
        <f>Barriers!$E14</f>
        <v>1</v>
      </c>
      <c r="F11" s="69">
        <f>Barriers!$G14</f>
        <v>0</v>
      </c>
      <c r="G11" s="69">
        <f>Barriers!$G43</f>
        <v>0</v>
      </c>
      <c r="H11" s="69">
        <f>Barriers!$G72</f>
        <v>0</v>
      </c>
      <c r="I11" s="69">
        <f>Barriers!$G101</f>
        <v>0.33063552626507886</v>
      </c>
      <c r="J11" s="69">
        <f>Barriers!$G130</f>
        <v>0.88023952095808378</v>
      </c>
    </row>
    <row r="12" spans="1:11" x14ac:dyDescent="0.2">
      <c r="A12" s="119" t="s">
        <v>308</v>
      </c>
      <c r="B12" s="119" t="s">
        <v>699</v>
      </c>
      <c r="C12" s="13" t="s">
        <v>570</v>
      </c>
      <c r="D12" s="119" t="s">
        <v>716</v>
      </c>
      <c r="E12" s="118">
        <f>Barriers!$E16</f>
        <v>7</v>
      </c>
      <c r="F12" s="69">
        <f>Barriers!$G16</f>
        <v>0</v>
      </c>
      <c r="G12" s="69">
        <f>Barriers!$G45</f>
        <v>0.1428571428571429</v>
      </c>
      <c r="H12" s="69">
        <f>Barriers!$G74</f>
        <v>9.0909090909090939E-2</v>
      </c>
      <c r="I12" s="69">
        <f>Barriers!$G103</f>
        <v>0.71969527626829044</v>
      </c>
      <c r="J12" s="69">
        <f>Barriers!$G132</f>
        <v>0.95804878048780484</v>
      </c>
    </row>
    <row r="13" spans="1:11" x14ac:dyDescent="0.2">
      <c r="A13" s="119" t="s">
        <v>308</v>
      </c>
      <c r="B13" s="119" t="s">
        <v>699</v>
      </c>
      <c r="C13" s="13" t="s">
        <v>568</v>
      </c>
      <c r="D13" s="119" t="s">
        <v>717</v>
      </c>
      <c r="E13" s="118">
        <f>Barriers!$E19</f>
        <v>2</v>
      </c>
      <c r="F13" s="69">
        <f>Barriers!$G19</f>
        <v>0</v>
      </c>
      <c r="G13" s="69">
        <f>Barriers!$G48</f>
        <v>0</v>
      </c>
      <c r="H13" s="69">
        <f>Barriers!$G77</f>
        <v>0</v>
      </c>
      <c r="I13" s="69">
        <f>Barriers!$G106</f>
        <v>0.29723410542002293</v>
      </c>
      <c r="J13" s="69">
        <f>Barriers!$G135</f>
        <v>0.13117870722433456</v>
      </c>
    </row>
    <row r="14" spans="1:11" x14ac:dyDescent="0.2">
      <c r="A14" s="119" t="s">
        <v>308</v>
      </c>
      <c r="B14" s="119" t="s">
        <v>699</v>
      </c>
      <c r="C14" s="13" t="s">
        <v>569</v>
      </c>
      <c r="D14" s="119" t="s">
        <v>718</v>
      </c>
      <c r="E14" s="118">
        <f>Barriers!$E21</f>
        <v>12</v>
      </c>
      <c r="F14" s="69">
        <f>Barriers!$G21</f>
        <v>0.25</v>
      </c>
      <c r="G14" s="69">
        <f>Barriers!$G50</f>
        <v>0</v>
      </c>
      <c r="H14" s="69">
        <f>Barriers!$G79</f>
        <v>0.375</v>
      </c>
      <c r="I14" s="69">
        <f>Barriers!$G108</f>
        <v>0.92478000025693397</v>
      </c>
      <c r="J14" s="69">
        <f>Barriers!$G137</f>
        <v>1</v>
      </c>
    </row>
    <row r="15" spans="1:11" x14ac:dyDescent="0.2">
      <c r="A15" s="119" t="s">
        <v>308</v>
      </c>
      <c r="B15" s="119" t="s">
        <v>699</v>
      </c>
      <c r="C15" s="13" t="s">
        <v>567</v>
      </c>
      <c r="D15" s="119" t="s">
        <v>719</v>
      </c>
      <c r="E15" s="118">
        <f>Barriers!$E24</f>
        <v>14</v>
      </c>
      <c r="F15" s="69">
        <f>Barriers!$G24</f>
        <v>0.1428571428571429</v>
      </c>
      <c r="G15" s="69">
        <f>Barriers!$G53</f>
        <v>0</v>
      </c>
      <c r="H15" s="69">
        <f>Barriers!$G82</f>
        <v>0.25</v>
      </c>
      <c r="I15" s="69">
        <f>Barriers!$G111</f>
        <v>0.98908886919061501</v>
      </c>
      <c r="J15" s="69">
        <f>Barriers!$G140</f>
        <v>1</v>
      </c>
    </row>
    <row r="16" spans="1:11" x14ac:dyDescent="0.2">
      <c r="A16" s="119" t="s">
        <v>308</v>
      </c>
      <c r="B16" s="119" t="s">
        <v>699</v>
      </c>
      <c r="C16" s="13" t="s">
        <v>566</v>
      </c>
      <c r="D16" s="119" t="s">
        <v>720</v>
      </c>
      <c r="E16" s="118">
        <f>Barriers!$E27</f>
        <v>18</v>
      </c>
      <c r="F16" s="69">
        <f>Barriers!$G27</f>
        <v>0</v>
      </c>
      <c r="G16" s="69">
        <f>Barriers!$G56</f>
        <v>5.555555555555558E-2</v>
      </c>
      <c r="H16" s="69">
        <f>Barriers!$G85</f>
        <v>0.17241379310344829</v>
      </c>
      <c r="I16" s="69">
        <f>Barriers!$G114</f>
        <v>0.95641114579720199</v>
      </c>
      <c r="J16" s="69">
        <f>Barriers!$G143</f>
        <v>1</v>
      </c>
    </row>
    <row r="17" spans="1:10" x14ac:dyDescent="0.2">
      <c r="A17" s="119" t="s">
        <v>54</v>
      </c>
      <c r="B17" s="119" t="s">
        <v>714</v>
      </c>
      <c r="C17" s="13" t="s">
        <v>562</v>
      </c>
      <c r="D17" s="119" t="s">
        <v>721</v>
      </c>
      <c r="E17" s="118">
        <f>Barriers!$I3</f>
        <v>5</v>
      </c>
      <c r="F17" s="69">
        <f>Barriers!$K3</f>
        <v>0.4</v>
      </c>
      <c r="G17" s="69">
        <f>Barriers!$K32</f>
        <v>0</v>
      </c>
      <c r="H17" s="69">
        <f>Barriers!$K61</f>
        <v>0.19999999999999996</v>
      </c>
      <c r="I17" s="69">
        <f>Barriers!$K90</f>
        <v>0.19594396269318215</v>
      </c>
      <c r="J17" s="69">
        <f>Barriers!$K119</f>
        <v>0.17174999999999996</v>
      </c>
    </row>
    <row r="18" spans="1:10" x14ac:dyDescent="0.2">
      <c r="A18" s="119" t="s">
        <v>54</v>
      </c>
      <c r="B18" s="119" t="s">
        <v>714</v>
      </c>
      <c r="C18" s="13" t="s">
        <v>562</v>
      </c>
      <c r="D18" s="119" t="s">
        <v>577</v>
      </c>
      <c r="E18" s="118">
        <f>Barriers!$I4</f>
        <v>31</v>
      </c>
      <c r="F18" s="69">
        <f>Barriers!$K4</f>
        <v>0.22580645161290325</v>
      </c>
      <c r="G18" s="69">
        <f>Barriers!$K33</f>
        <v>0.25</v>
      </c>
      <c r="H18" s="69">
        <f>Barriers!$K62</f>
        <v>0.16666666666666663</v>
      </c>
      <c r="I18" s="69">
        <f>Barriers!$K91</f>
        <v>0.58635680425482717</v>
      </c>
      <c r="J18" s="69">
        <f>Barriers!$K120</f>
        <v>0.1002253291559061</v>
      </c>
    </row>
    <row r="19" spans="1:10" x14ac:dyDescent="0.2">
      <c r="A19" s="119" t="s">
        <v>54</v>
      </c>
      <c r="B19" s="119" t="s">
        <v>714</v>
      </c>
      <c r="C19" s="13" t="s">
        <v>563</v>
      </c>
      <c r="D19" s="119" t="s">
        <v>722</v>
      </c>
      <c r="E19" s="118">
        <f>Barriers!$I6</f>
        <v>2</v>
      </c>
      <c r="F19" s="69">
        <f>Barriers!$K6</f>
        <v>0</v>
      </c>
      <c r="G19" s="69">
        <f>Barriers!$K35</f>
        <v>1</v>
      </c>
      <c r="H19" s="69">
        <f>Barriers!$K64</f>
        <v>0</v>
      </c>
      <c r="I19" s="69">
        <f>Barriers!$K93</f>
        <v>0.49396847419740242</v>
      </c>
      <c r="J19" s="69">
        <f>Barriers!$K122</f>
        <v>7.0500000000000007E-2</v>
      </c>
    </row>
    <row r="20" spans="1:10" x14ac:dyDescent="0.2">
      <c r="A20" s="119" t="s">
        <v>54</v>
      </c>
      <c r="B20" s="119" t="s">
        <v>714</v>
      </c>
      <c r="C20" s="13" t="s">
        <v>563</v>
      </c>
      <c r="D20" s="119" t="s">
        <v>578</v>
      </c>
      <c r="E20" s="118">
        <f>Barriers!$I7</f>
        <v>10</v>
      </c>
      <c r="F20" s="69">
        <f>Barriers!$K7</f>
        <v>0</v>
      </c>
      <c r="G20" s="69">
        <f>Barriers!$K36</f>
        <v>0</v>
      </c>
      <c r="H20" s="69">
        <f>Barriers!$K65</f>
        <v>0</v>
      </c>
      <c r="I20" s="69">
        <f>Barriers!$K94</f>
        <v>0.63174933518325826</v>
      </c>
      <c r="J20" s="69">
        <f>Barriers!$K123</f>
        <v>0.51204545454545458</v>
      </c>
    </row>
    <row r="21" spans="1:10" x14ac:dyDescent="0.2">
      <c r="A21" s="119" t="s">
        <v>54</v>
      </c>
      <c r="B21" s="119" t="s">
        <v>715</v>
      </c>
      <c r="C21" s="13" t="s">
        <v>564</v>
      </c>
      <c r="D21" s="119" t="s">
        <v>744</v>
      </c>
      <c r="E21" s="118">
        <f>Barriers!$I8</f>
        <v>0</v>
      </c>
      <c r="F21" s="69" t="str">
        <f>Barriers!$K8</f>
        <v>NA</v>
      </c>
      <c r="G21" s="69" t="str">
        <f>Barriers!$K37</f>
        <v>NA</v>
      </c>
      <c r="H21" s="69">
        <f>Barriers!$K66</f>
        <v>0.33333333333333337</v>
      </c>
      <c r="I21" s="69">
        <f>Barriers!$K95</f>
        <v>0.34666820827070577</v>
      </c>
      <c r="J21" s="69">
        <f>Barriers!$K124</f>
        <v>0.31850000000000001</v>
      </c>
    </row>
    <row r="22" spans="1:10" x14ac:dyDescent="0.2">
      <c r="A22" s="119" t="s">
        <v>54</v>
      </c>
      <c r="B22" s="119" t="s">
        <v>715</v>
      </c>
      <c r="C22" s="13" t="s">
        <v>564</v>
      </c>
      <c r="D22" s="119" t="s">
        <v>723</v>
      </c>
      <c r="E22" s="118">
        <f>Barriers!$I9</f>
        <v>1</v>
      </c>
      <c r="F22" s="69">
        <f>Barriers!$K9</f>
        <v>0</v>
      </c>
      <c r="G22" s="69">
        <f>Barriers!$K38</f>
        <v>0</v>
      </c>
      <c r="H22" s="69">
        <f>Barriers!$K67</f>
        <v>0</v>
      </c>
      <c r="I22" s="69">
        <f>Barriers!$K96</f>
        <v>0.66197895710486765</v>
      </c>
      <c r="J22" s="69">
        <f>Barriers!$K125</f>
        <v>0.59650000000000003</v>
      </c>
    </row>
    <row r="23" spans="1:10" x14ac:dyDescent="0.2">
      <c r="A23" s="119" t="s">
        <v>54</v>
      </c>
      <c r="B23" s="119" t="s">
        <v>715</v>
      </c>
      <c r="C23" s="13" t="s">
        <v>564</v>
      </c>
      <c r="D23" s="119" t="s">
        <v>724</v>
      </c>
      <c r="E23" s="118">
        <f>Barriers!$I10</f>
        <v>7</v>
      </c>
      <c r="F23" s="69">
        <f>Barriers!$K10</f>
        <v>0</v>
      </c>
      <c r="G23" s="69">
        <f>Barriers!$K39</f>
        <v>0.2857142857142857</v>
      </c>
      <c r="H23" s="69">
        <f>Barriers!$K68</f>
        <v>0.27272727272727271</v>
      </c>
      <c r="I23" s="69">
        <f>Barriers!$K97</f>
        <v>0.5731298416001851</v>
      </c>
      <c r="J23" s="69">
        <f>Barriers!$K126</f>
        <v>0.23262499999999997</v>
      </c>
    </row>
    <row r="24" spans="1:10" x14ac:dyDescent="0.2">
      <c r="A24" s="119" t="s">
        <v>54</v>
      </c>
      <c r="B24" s="119" t="s">
        <v>715</v>
      </c>
      <c r="C24" s="13" t="s">
        <v>564</v>
      </c>
      <c r="D24" s="119" t="s">
        <v>579</v>
      </c>
      <c r="E24" s="118">
        <f>Barriers!$I11</f>
        <v>25</v>
      </c>
      <c r="F24" s="69">
        <f>Barriers!$K11</f>
        <v>0.16000000000000003</v>
      </c>
      <c r="G24" s="69">
        <f>Barriers!$K40</f>
        <v>0.23809523809523814</v>
      </c>
      <c r="H24" s="69">
        <f>Barriers!$K69</f>
        <v>8.333333333333337E-2</v>
      </c>
      <c r="I24" s="69">
        <f>Barriers!$K98</f>
        <v>0.42185177010012254</v>
      </c>
      <c r="J24" s="69">
        <f>Barriers!$K127</f>
        <v>0.23959448495987035</v>
      </c>
    </row>
    <row r="25" spans="1:10" x14ac:dyDescent="0.2">
      <c r="A25" s="119" t="s">
        <v>54</v>
      </c>
      <c r="B25" s="119" t="s">
        <v>715</v>
      </c>
      <c r="C25" s="13" t="s">
        <v>564</v>
      </c>
      <c r="D25" s="119" t="s">
        <v>580</v>
      </c>
      <c r="E25" s="118">
        <f>Barriers!$I12</f>
        <v>34</v>
      </c>
      <c r="F25" s="69">
        <f>Barriers!$K12</f>
        <v>0.26470588235294112</v>
      </c>
      <c r="G25" s="69">
        <f>Barriers!$K41</f>
        <v>0.28000000000000003</v>
      </c>
      <c r="H25" s="69">
        <f>Barriers!$K70</f>
        <v>0</v>
      </c>
      <c r="I25" s="69">
        <f>Barriers!$K99</f>
        <v>0.58479464549530458</v>
      </c>
      <c r="J25" s="69">
        <f>Barriers!$K128</f>
        <v>0.45055503554437493</v>
      </c>
    </row>
    <row r="26" spans="1:10" x14ac:dyDescent="0.2">
      <c r="A26" s="119" t="s">
        <v>54</v>
      </c>
      <c r="B26" s="119" t="s">
        <v>715</v>
      </c>
      <c r="C26" s="13" t="s">
        <v>565</v>
      </c>
      <c r="D26" s="119" t="s">
        <v>725</v>
      </c>
      <c r="E26" s="118">
        <f>Barriers!$I13</f>
        <v>4</v>
      </c>
      <c r="F26" s="69">
        <f>Barriers!$K13</f>
        <v>0.25</v>
      </c>
      <c r="G26" s="69">
        <f>Barriers!$K42</f>
        <v>0</v>
      </c>
      <c r="H26" s="69">
        <f>Barriers!$K71</f>
        <v>0</v>
      </c>
      <c r="I26" s="69">
        <f>Barriers!$K100</f>
        <v>0.46290515281150046</v>
      </c>
      <c r="J26" s="69">
        <f>Barriers!$K129</f>
        <v>0.2533333333333333</v>
      </c>
    </row>
    <row r="27" spans="1:10" x14ac:dyDescent="0.2">
      <c r="A27" s="119" t="s">
        <v>54</v>
      </c>
      <c r="B27" s="119" t="s">
        <v>715</v>
      </c>
      <c r="C27" s="13" t="s">
        <v>565</v>
      </c>
      <c r="D27" s="119" t="s">
        <v>726</v>
      </c>
      <c r="E27" s="118">
        <f>Barriers!$I14</f>
        <v>24</v>
      </c>
      <c r="F27" s="69">
        <f>Barriers!$K14</f>
        <v>0.95833333333333337</v>
      </c>
      <c r="G27" s="69">
        <f>Barriers!$K43</f>
        <v>1</v>
      </c>
      <c r="H27" s="69" t="str">
        <f>Barriers!$K72</f>
        <v>NA</v>
      </c>
      <c r="I27" s="69" t="str">
        <f>Barriers!$K101</f>
        <v>NA</v>
      </c>
      <c r="J27" s="69" t="str">
        <f>Barriers!$K130</f>
        <v>NA</v>
      </c>
    </row>
    <row r="28" spans="1:10" x14ac:dyDescent="0.2">
      <c r="A28" s="119" t="s">
        <v>54</v>
      </c>
      <c r="B28" s="119" t="s">
        <v>715</v>
      </c>
      <c r="C28" s="13" t="s">
        <v>565</v>
      </c>
      <c r="D28" s="119" t="s">
        <v>581</v>
      </c>
      <c r="E28" s="118">
        <f>Barriers!$I15</f>
        <v>18</v>
      </c>
      <c r="F28" s="69">
        <f>Barriers!$K15</f>
        <v>0.94444444444444442</v>
      </c>
      <c r="G28" s="69">
        <f>Barriers!$K44</f>
        <v>1</v>
      </c>
      <c r="H28" s="69" t="str">
        <f>Barriers!$K73</f>
        <v>NA</v>
      </c>
      <c r="I28" s="69" t="str">
        <f>Barriers!$K102</f>
        <v>NA</v>
      </c>
      <c r="J28" s="69" t="str">
        <f>Barriers!$K131</f>
        <v>NA</v>
      </c>
    </row>
    <row r="29" spans="1:10" x14ac:dyDescent="0.2">
      <c r="A29" s="119" t="s">
        <v>54</v>
      </c>
      <c r="B29" s="119" t="s">
        <v>699</v>
      </c>
      <c r="C29" s="13" t="s">
        <v>570</v>
      </c>
      <c r="D29" s="119" t="s">
        <v>745</v>
      </c>
      <c r="E29" s="118">
        <f>Barriers!$I16</f>
        <v>0</v>
      </c>
      <c r="F29" s="69" t="str">
        <f>Barriers!$K16</f>
        <v>NA</v>
      </c>
      <c r="G29" s="69" t="str">
        <f>Barriers!$K45</f>
        <v>NA</v>
      </c>
      <c r="H29" s="69">
        <f>Barriers!$K74</f>
        <v>0</v>
      </c>
      <c r="I29" s="69">
        <f>Barriers!$K103</f>
        <v>0.34800292904767416</v>
      </c>
      <c r="J29" s="69">
        <f>Barriers!$K132</f>
        <v>0.72699999999999998</v>
      </c>
    </row>
    <row r="30" spans="1:10" x14ac:dyDescent="0.2">
      <c r="A30" s="119" t="s">
        <v>54</v>
      </c>
      <c r="B30" s="119" t="s">
        <v>699</v>
      </c>
      <c r="C30" s="13" t="s">
        <v>570</v>
      </c>
      <c r="D30" s="119" t="s">
        <v>727</v>
      </c>
      <c r="E30" s="118">
        <f>Barriers!$I17</f>
        <v>8</v>
      </c>
      <c r="F30" s="69">
        <f>Barriers!$K17</f>
        <v>0</v>
      </c>
      <c r="G30" s="69">
        <f>Barriers!$K46</f>
        <v>0.125</v>
      </c>
      <c r="H30" s="69">
        <f>Barriers!$K75</f>
        <v>8.333333333333337E-2</v>
      </c>
      <c r="I30" s="69">
        <f>Barriers!$K104</f>
        <v>0.35091905527701583</v>
      </c>
      <c r="J30" s="69">
        <f>Barriers!$K133</f>
        <v>0.285909090909091</v>
      </c>
    </row>
    <row r="31" spans="1:10" x14ac:dyDescent="0.2">
      <c r="A31" s="119" t="s">
        <v>54</v>
      </c>
      <c r="B31" s="119" t="s">
        <v>699</v>
      </c>
      <c r="C31" s="13" t="s">
        <v>570</v>
      </c>
      <c r="D31" s="119" t="s">
        <v>728</v>
      </c>
      <c r="E31" s="118">
        <f>Barriers!$I18</f>
        <v>15</v>
      </c>
      <c r="F31" s="69">
        <f>Barriers!$K18</f>
        <v>0.26666666666666672</v>
      </c>
      <c r="G31" s="69">
        <f>Barriers!$K47</f>
        <v>9.0909090909090939E-2</v>
      </c>
      <c r="H31" s="69">
        <f>Barriers!$K76</f>
        <v>0.18181818181818177</v>
      </c>
      <c r="I31" s="69">
        <f>Barriers!$K105</f>
        <v>0.50165080099176529</v>
      </c>
      <c r="J31" s="69">
        <f>Barriers!$K134</f>
        <v>0.35124183006535947</v>
      </c>
    </row>
    <row r="32" spans="1:10" x14ac:dyDescent="0.2">
      <c r="A32" s="119" t="s">
        <v>54</v>
      </c>
      <c r="B32" s="119" t="s">
        <v>699</v>
      </c>
      <c r="C32" s="13" t="s">
        <v>568</v>
      </c>
      <c r="D32" s="119" t="s">
        <v>729</v>
      </c>
      <c r="E32" s="118">
        <f>Barriers!$I19</f>
        <v>6</v>
      </c>
      <c r="F32" s="69">
        <f>Barriers!$K19</f>
        <v>0.83333333333333337</v>
      </c>
      <c r="G32" s="69">
        <f>Barriers!$K48</f>
        <v>1</v>
      </c>
      <c r="H32" s="69" t="str">
        <f>Barriers!$K77</f>
        <v>NA</v>
      </c>
      <c r="I32" s="69" t="str">
        <f>Barriers!$K106</f>
        <v>NA</v>
      </c>
      <c r="J32" s="69" t="str">
        <f>Barriers!$K135</f>
        <v>NA</v>
      </c>
    </row>
    <row r="33" spans="1:10" x14ac:dyDescent="0.2">
      <c r="A33" s="119" t="s">
        <v>54</v>
      </c>
      <c r="B33" s="119" t="s">
        <v>699</v>
      </c>
      <c r="C33" s="13" t="s">
        <v>568</v>
      </c>
      <c r="D33" s="119" t="s">
        <v>730</v>
      </c>
      <c r="E33" s="118">
        <f>Barriers!$I20</f>
        <v>1</v>
      </c>
      <c r="F33" s="69">
        <f>Barriers!$K20</f>
        <v>0</v>
      </c>
      <c r="G33" s="69">
        <f>Barriers!$K49</f>
        <v>0</v>
      </c>
      <c r="H33" s="69">
        <f>Barriers!$K78</f>
        <v>0</v>
      </c>
      <c r="I33" s="69">
        <f>Barriers!$K107</f>
        <v>0.84501740727894048</v>
      </c>
      <c r="J33" s="69">
        <f>Barriers!$K136</f>
        <v>0.86206896551724133</v>
      </c>
    </row>
    <row r="34" spans="1:10" x14ac:dyDescent="0.2">
      <c r="A34" s="119" t="s">
        <v>54</v>
      </c>
      <c r="B34" s="119" t="s">
        <v>699</v>
      </c>
      <c r="C34" s="13" t="s">
        <v>569</v>
      </c>
      <c r="D34" s="119" t="s">
        <v>731</v>
      </c>
      <c r="E34" s="118">
        <f>Barriers!$I21</f>
        <v>5</v>
      </c>
      <c r="F34" s="69">
        <f>Barriers!$K21</f>
        <v>1</v>
      </c>
      <c r="G34" s="69" t="str">
        <f>Barriers!$K50</f>
        <v>NA</v>
      </c>
      <c r="H34" s="69" t="str">
        <f>Barriers!$K79</f>
        <v>NA</v>
      </c>
      <c r="I34" s="69" t="str">
        <f>Barriers!$K108</f>
        <v>NA</v>
      </c>
      <c r="J34" s="69" t="str">
        <f>Barriers!$K137</f>
        <v>NA</v>
      </c>
    </row>
    <row r="35" spans="1:10" x14ac:dyDescent="0.2">
      <c r="A35" s="119" t="s">
        <v>54</v>
      </c>
      <c r="B35" s="119" t="s">
        <v>699</v>
      </c>
      <c r="C35" s="13" t="s">
        <v>569</v>
      </c>
      <c r="D35" s="119" t="s">
        <v>732</v>
      </c>
      <c r="E35" s="118">
        <f>Barriers!$I22</f>
        <v>10</v>
      </c>
      <c r="F35" s="69">
        <f>Barriers!$K22</f>
        <v>0.5</v>
      </c>
      <c r="G35" s="69">
        <f>Barriers!$K51</f>
        <v>0.6</v>
      </c>
      <c r="H35" s="69">
        <f>Barriers!$K80</f>
        <v>0</v>
      </c>
      <c r="I35" s="69">
        <f>Barriers!$K109</f>
        <v>0.63547960586323415</v>
      </c>
      <c r="J35" s="69">
        <f>Barriers!$K138</f>
        <v>0.7</v>
      </c>
    </row>
    <row r="36" spans="1:10" x14ac:dyDescent="0.2">
      <c r="A36" s="119" t="s">
        <v>54</v>
      </c>
      <c r="B36" s="119" t="s">
        <v>699</v>
      </c>
      <c r="C36" s="13" t="s">
        <v>569</v>
      </c>
      <c r="D36" s="119" t="s">
        <v>733</v>
      </c>
      <c r="E36" s="118">
        <f>Barriers!$I23</f>
        <v>8</v>
      </c>
      <c r="F36" s="69">
        <f>Barriers!$K23</f>
        <v>0.625</v>
      </c>
      <c r="G36" s="69">
        <f>Barriers!$K52</f>
        <v>0.33333333333333337</v>
      </c>
      <c r="H36" s="69">
        <f>Barriers!$K81</f>
        <v>0</v>
      </c>
      <c r="I36" s="69">
        <f>Barriers!$K110</f>
        <v>0.71475186598322216</v>
      </c>
      <c r="J36" s="69">
        <f>Barriers!$K139</f>
        <v>0.50827423167848695</v>
      </c>
    </row>
    <row r="37" spans="1:10" x14ac:dyDescent="0.2">
      <c r="A37" s="119" t="s">
        <v>54</v>
      </c>
      <c r="B37" s="119" t="s">
        <v>699</v>
      </c>
      <c r="C37" s="13" t="s">
        <v>567</v>
      </c>
      <c r="D37" s="119" t="s">
        <v>734</v>
      </c>
      <c r="E37" s="118">
        <f>Barriers!$I24</f>
        <v>8</v>
      </c>
      <c r="F37" s="69">
        <f>Barriers!$K24</f>
        <v>0</v>
      </c>
      <c r="G37" s="69">
        <f>Barriers!$K53</f>
        <v>0.625</v>
      </c>
      <c r="H37" s="69">
        <f>Barriers!$K82</f>
        <v>0</v>
      </c>
      <c r="I37" s="69">
        <f>Barriers!$K111</f>
        <v>0.23644351948202114</v>
      </c>
      <c r="J37" s="69">
        <f>Barriers!$K140</f>
        <v>0.34299999999999997</v>
      </c>
    </row>
    <row r="38" spans="1:10" x14ac:dyDescent="0.2">
      <c r="A38" s="119" t="s">
        <v>54</v>
      </c>
      <c r="B38" s="119" t="s">
        <v>699</v>
      </c>
      <c r="C38" s="13" t="s">
        <v>567</v>
      </c>
      <c r="D38" s="119" t="s">
        <v>735</v>
      </c>
      <c r="E38" s="118">
        <f>Barriers!$I25</f>
        <v>2</v>
      </c>
      <c r="F38" s="69">
        <f>Barriers!$K25</f>
        <v>1</v>
      </c>
      <c r="G38" s="69" t="str">
        <f>Barriers!$K54</f>
        <v>NA</v>
      </c>
      <c r="H38" s="69">
        <f>Barriers!$K83</f>
        <v>0</v>
      </c>
      <c r="I38" s="69">
        <f>Barriers!$K112</f>
        <v>0.90513862874320727</v>
      </c>
      <c r="J38" s="69">
        <f>Barriers!$K141</f>
        <v>0.73199999999999998</v>
      </c>
    </row>
    <row r="39" spans="1:10" x14ac:dyDescent="0.2">
      <c r="A39" s="119" t="s">
        <v>54</v>
      </c>
      <c r="B39" s="119" t="s">
        <v>699</v>
      </c>
      <c r="C39" s="13" t="s">
        <v>567</v>
      </c>
      <c r="D39" s="119" t="s">
        <v>736</v>
      </c>
      <c r="E39" s="118">
        <f>Barriers!$I26</f>
        <v>5</v>
      </c>
      <c r="F39" s="69">
        <f>Barriers!$K26</f>
        <v>0</v>
      </c>
      <c r="G39" s="69">
        <f>Barriers!$K55</f>
        <v>0.19999999999999996</v>
      </c>
      <c r="H39" s="69">
        <f>Barriers!$K84</f>
        <v>0</v>
      </c>
      <c r="I39" s="69">
        <f>Barriers!$K113</f>
        <v>0.55743117380300877</v>
      </c>
      <c r="J39" s="69">
        <f>Barriers!$K142</f>
        <v>0.92800000000000005</v>
      </c>
    </row>
    <row r="40" spans="1:10" x14ac:dyDescent="0.2">
      <c r="A40" s="119" t="s">
        <v>54</v>
      </c>
      <c r="B40" s="119" t="s">
        <v>699</v>
      </c>
      <c r="C40" s="13" t="s">
        <v>566</v>
      </c>
      <c r="D40" s="119" t="s">
        <v>737</v>
      </c>
      <c r="E40" s="118">
        <f>Barriers!$I27</f>
        <v>9</v>
      </c>
      <c r="F40" s="69">
        <f>Barriers!$K27</f>
        <v>1</v>
      </c>
      <c r="G40" s="69" t="str">
        <f>Barriers!$K56</f>
        <v>NA</v>
      </c>
      <c r="H40" s="69" t="str">
        <f>Barriers!$K85</f>
        <v>NA</v>
      </c>
      <c r="I40" s="69" t="str">
        <f>Barriers!$K114</f>
        <v>NA</v>
      </c>
      <c r="J40" s="69" t="str">
        <f>Barriers!$K143</f>
        <v>NA</v>
      </c>
    </row>
    <row r="41" spans="1:10" x14ac:dyDescent="0.2">
      <c r="A41" s="119" t="s">
        <v>54</v>
      </c>
      <c r="B41" s="119" t="s">
        <v>699</v>
      </c>
      <c r="C41" s="13" t="s">
        <v>566</v>
      </c>
      <c r="D41" s="119" t="s">
        <v>738</v>
      </c>
      <c r="E41" s="118">
        <f>Barriers!$I28</f>
        <v>1</v>
      </c>
      <c r="F41" s="69">
        <f>Barriers!$K28</f>
        <v>1</v>
      </c>
      <c r="G41" s="69" t="str">
        <f>Barriers!$K57</f>
        <v>NA</v>
      </c>
      <c r="H41" s="69" t="str">
        <f>Barriers!$K86</f>
        <v>NA</v>
      </c>
      <c r="I41" s="69" t="str">
        <f>Barriers!$K115</f>
        <v>NA</v>
      </c>
      <c r="J41" s="69" t="str">
        <f>Barriers!$K144</f>
        <v>NA</v>
      </c>
    </row>
    <row r="42" spans="1:10" x14ac:dyDescent="0.2">
      <c r="A42" s="119" t="s">
        <v>54</v>
      </c>
      <c r="B42" s="119" t="s">
        <v>699</v>
      </c>
      <c r="C42" s="13" t="s">
        <v>566</v>
      </c>
      <c r="D42" s="119" t="s">
        <v>739</v>
      </c>
      <c r="E42" s="118">
        <f>Barriers!$I29</f>
        <v>1</v>
      </c>
      <c r="F42" s="69">
        <f>Barriers!$K29</f>
        <v>0</v>
      </c>
      <c r="G42" s="69">
        <f>Barriers!$K58</f>
        <v>1</v>
      </c>
      <c r="H42" s="69" t="str">
        <f>Barriers!$K87</f>
        <v>NA</v>
      </c>
      <c r="I42" s="69" t="str">
        <f>Barriers!$K116</f>
        <v>NA</v>
      </c>
      <c r="J42" s="69" t="str">
        <f>Barriers!$K145</f>
        <v>NA</v>
      </c>
    </row>
    <row r="43" spans="1:10" x14ac:dyDescent="0.2">
      <c r="A43" s="119" t="s">
        <v>54</v>
      </c>
      <c r="B43" s="119" t="s">
        <v>699</v>
      </c>
      <c r="C43" s="13" t="s">
        <v>566</v>
      </c>
      <c r="D43" s="119" t="s">
        <v>740</v>
      </c>
      <c r="E43" s="118">
        <f>Barriers!$I30</f>
        <v>16</v>
      </c>
      <c r="F43" s="69">
        <f>Barriers!$K30</f>
        <v>0.75</v>
      </c>
      <c r="G43" s="69">
        <f>Barriers!$K59</f>
        <v>0.25</v>
      </c>
      <c r="H43" s="69">
        <f>Barriers!$K88</f>
        <v>0</v>
      </c>
      <c r="I43" s="69">
        <f>Barriers!$K117</f>
        <v>0.34429358992476111</v>
      </c>
      <c r="J43" s="69">
        <f>Barriers!$K146</f>
        <v>0.33099999999999996</v>
      </c>
    </row>
    <row r="44" spans="1:10" x14ac:dyDescent="0.2">
      <c r="A44" s="119" t="s">
        <v>54</v>
      </c>
      <c r="B44" s="119" t="s">
        <v>699</v>
      </c>
      <c r="C44" s="13" t="s">
        <v>566</v>
      </c>
      <c r="D44" s="119" t="s">
        <v>741</v>
      </c>
      <c r="E44" s="118">
        <f>Barriers!$I31</f>
        <v>18</v>
      </c>
      <c r="F44" s="69">
        <f>Barriers!$K31</f>
        <v>0.11111111111111116</v>
      </c>
      <c r="G44" s="69">
        <f>Barriers!$K60</f>
        <v>0</v>
      </c>
      <c r="H44" s="69">
        <f>Barriers!$K89</f>
        <v>0.15000000000000002</v>
      </c>
      <c r="I44" s="69">
        <f>Barriers!$K118</f>
        <v>0.72210017856913455</v>
      </c>
      <c r="J44" s="69">
        <f>Barriers!$K147</f>
        <v>0.80145506592405513</v>
      </c>
    </row>
  </sheetData>
  <autoFilter ref="A1:J1" xr:uid="{00000000-0001-0000-0800-000000000000}"/>
  <phoneticPr fontId="23" type="noConversion"/>
  <conditionalFormatting sqref="F2:J44">
    <cfRule type="cellIs" dxfId="1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0154-E4E3-417D-815D-314CDE811440}">
  <sheetPr>
    <tabColor rgb="FF7030A0"/>
  </sheetPr>
  <dimension ref="A1:L44"/>
  <sheetViews>
    <sheetView tabSelected="1" workbookViewId="0">
      <selection activeCell="E17" sqref="E17"/>
    </sheetView>
    <sheetView workbookViewId="1"/>
  </sheetViews>
  <sheetFormatPr baseColWidth="10" defaultRowHeight="15" x14ac:dyDescent="0.25"/>
  <cols>
    <col min="1" max="1" width="12.5703125" bestFit="1" customWidth="1"/>
    <col min="2" max="2" width="13.85546875" bestFit="1" customWidth="1"/>
    <col min="3" max="3" width="15.7109375" bestFit="1" customWidth="1"/>
    <col min="4" max="4" width="38.42578125" bestFit="1" customWidth="1"/>
    <col min="5" max="5" width="11" bestFit="1" customWidth="1"/>
    <col min="6" max="6" width="12.28515625" customWidth="1"/>
    <col min="7" max="7" width="16.140625" bestFit="1" customWidth="1"/>
    <col min="8" max="8" width="9.85546875" bestFit="1" customWidth="1"/>
    <col min="9" max="9" width="10.28515625" customWidth="1"/>
    <col min="10" max="10" width="12.7109375" customWidth="1"/>
    <col min="11" max="11" width="14.42578125" bestFit="1" customWidth="1"/>
    <col min="12" max="12" width="13.140625" bestFit="1" customWidth="1"/>
  </cols>
  <sheetData>
    <row r="1" spans="1:12" x14ac:dyDescent="0.25">
      <c r="A1" s="32" t="s">
        <v>51</v>
      </c>
      <c r="B1" s="165" t="s">
        <v>50</v>
      </c>
      <c r="C1" s="32" t="s">
        <v>1</v>
      </c>
      <c r="D1" s="32" t="s">
        <v>560</v>
      </c>
      <c r="E1" s="32" t="s">
        <v>2</v>
      </c>
      <c r="F1" s="32" t="s">
        <v>252</v>
      </c>
      <c r="G1" s="32" t="s">
        <v>561</v>
      </c>
      <c r="H1" s="32" t="s">
        <v>52</v>
      </c>
      <c r="I1" s="32" t="s">
        <v>4</v>
      </c>
      <c r="J1" s="32" t="s">
        <v>5</v>
      </c>
      <c r="K1" s="32"/>
      <c r="L1" s="32"/>
    </row>
    <row r="2" spans="1:12" x14ac:dyDescent="0.25">
      <c r="A2" s="13" t="str">
        <f>Absolute_Isolation!A2</f>
        <v>Allopatry</v>
      </c>
      <c r="B2" s="13" t="str">
        <f>Absolute_Isolation!B2</f>
        <v>Conspecific crosses</v>
      </c>
      <c r="C2" s="13" t="str">
        <f>Absolute_Isolation!C2</f>
        <v>E♂E♀</v>
      </c>
      <c r="D2" s="119" t="str">
        <f>Absolute_Isolation!D2</f>
        <v>BelgiumXBelgium</v>
      </c>
      <c r="E2" s="13">
        <f>Absolute_Isolation!E2</f>
        <v>8</v>
      </c>
      <c r="F2" s="69">
        <f>Absolute_Isolation!F2</f>
        <v>0</v>
      </c>
      <c r="G2" s="69">
        <f>IFERROR(Absolute_Isolation!G2*(1-F2)+F2,"NA")</f>
        <v>0.125</v>
      </c>
      <c r="H2" s="69">
        <f>IFERROR(Absolute_Isolation!H2*(1-G2)+G2,"NA")</f>
        <v>0.125</v>
      </c>
      <c r="I2" s="69">
        <f>IFERROR(Absolute_Isolation!I2*(1-H2)+H2,"NA")</f>
        <v>0.41342929818476132</v>
      </c>
      <c r="J2" s="69">
        <f>IFERROR(Absolute_Isolation!J2*(1-I2)+I2,"NA")</f>
        <v>0.65134218190185811</v>
      </c>
      <c r="K2" s="69"/>
      <c r="L2" s="69"/>
    </row>
    <row r="3" spans="1:12" x14ac:dyDescent="0.25">
      <c r="A3" s="13" t="str">
        <f>Absolute_Isolation!A3</f>
        <v>Allopatry</v>
      </c>
      <c r="B3" s="13" t="str">
        <f>Absolute_Isolation!B3</f>
        <v>Conspecific crosses</v>
      </c>
      <c r="C3" s="13" t="str">
        <f>Absolute_Isolation!C3</f>
        <v>E♂E♀</v>
      </c>
      <c r="D3" s="119" t="str">
        <f>Absolute_Isolation!D3</f>
        <v>BelgiumXSweden</v>
      </c>
      <c r="E3" s="13">
        <f>Absolute_Isolation!E3</f>
        <v>5</v>
      </c>
      <c r="F3" s="69">
        <f>Absolute_Isolation!F3</f>
        <v>0</v>
      </c>
      <c r="G3" s="69">
        <f>IFERROR(Absolute_Isolation!G3*(1-F3)+F3,"NA")</f>
        <v>0</v>
      </c>
      <c r="H3" s="69">
        <f>IFERROR(Absolute_Isolation!H3*(1-G3)+G3,"NA")</f>
        <v>0</v>
      </c>
      <c r="I3" s="69">
        <f>IFERROR(Absolute_Isolation!I3*(1-H3)+H3,"NA")</f>
        <v>0</v>
      </c>
      <c r="J3" s="69">
        <f>IFERROR(Absolute_Isolation!J3*(1-I3)+I3,"NA")</f>
        <v>0.25564270912922171</v>
      </c>
      <c r="K3" s="69"/>
      <c r="L3" s="69"/>
    </row>
    <row r="4" spans="1:12" x14ac:dyDescent="0.25">
      <c r="A4" s="13" t="str">
        <f>Absolute_Isolation!A4</f>
        <v>Allopatry</v>
      </c>
      <c r="B4" s="13" t="str">
        <f>Absolute_Isolation!B4</f>
        <v>Conspecific crosses</v>
      </c>
      <c r="C4" s="13" t="str">
        <f>Absolute_Isolation!C4</f>
        <v>E♂E♀</v>
      </c>
      <c r="D4" s="119" t="str">
        <f>Absolute_Isolation!D4</f>
        <v>SwedenXSweden</v>
      </c>
      <c r="E4" s="13">
        <f>Absolute_Isolation!E4</f>
        <v>4</v>
      </c>
      <c r="F4" s="69">
        <f>Absolute_Isolation!F4</f>
        <v>0.25</v>
      </c>
      <c r="G4" s="69">
        <f>IFERROR(Absolute_Isolation!G4*(1-F4)+F4,"NA")</f>
        <v>0.25</v>
      </c>
      <c r="H4" s="69">
        <f>IFERROR(Absolute_Isolation!H4*(1-G4)+G4,"NA")</f>
        <v>0.5</v>
      </c>
      <c r="I4" s="69">
        <f>IFERROR(Absolute_Isolation!I4*(1-H4)+H4,"NA")</f>
        <v>0.5</v>
      </c>
      <c r="J4" s="69">
        <f>IFERROR(Absolute_Isolation!J4*(1-I4)+I4,"NA")</f>
        <v>0.54051647845941453</v>
      </c>
      <c r="K4" s="69"/>
      <c r="L4" s="69"/>
    </row>
    <row r="5" spans="1:12" x14ac:dyDescent="0.25">
      <c r="A5" s="13" t="str">
        <f>Absolute_Isolation!A5</f>
        <v>Allopatry</v>
      </c>
      <c r="B5" s="13" t="str">
        <f>Absolute_Isolation!B5</f>
        <v>Conspecific crosses</v>
      </c>
      <c r="C5" s="13" t="str">
        <f>Absolute_Isolation!C5</f>
        <v>G♂G♀</v>
      </c>
      <c r="D5" s="119" t="str">
        <f>Absolute_Isolation!D5</f>
        <v>AlbaXAlba</v>
      </c>
      <c r="E5" s="13">
        <f>Absolute_Isolation!E5</f>
        <v>0</v>
      </c>
      <c r="F5" s="69" t="str">
        <f>Absolute_Isolation!F5</f>
        <v>NA</v>
      </c>
      <c r="G5" s="69" t="str">
        <f>IFERROR(Absolute_Isolation!G5*(1-F5)+F5,"NA")</f>
        <v>NA</v>
      </c>
      <c r="H5" s="69" t="str">
        <f>IFERROR(Absolute_Isolation!H5*(1-G5)+G5,"NA")</f>
        <v>NA</v>
      </c>
      <c r="I5" s="69" t="str">
        <f>IFERROR(Absolute_Isolation!I5*(1-H5)+H5,"NA")</f>
        <v>NA</v>
      </c>
      <c r="J5" s="69" t="str">
        <f>IFERROR(Absolute_Isolation!J5*(1-I5)+I5,"NA")</f>
        <v>NA</v>
      </c>
      <c r="K5" s="69"/>
      <c r="L5" s="69"/>
    </row>
    <row r="6" spans="1:12" x14ac:dyDescent="0.25">
      <c r="A6" s="13" t="str">
        <f>Absolute_Isolation!A6</f>
        <v>Allopatry</v>
      </c>
      <c r="B6" s="13" t="str">
        <f>Absolute_Isolation!B6</f>
        <v>Conspecific crosses</v>
      </c>
      <c r="C6" s="13" t="str">
        <f>Absolute_Isolation!C6</f>
        <v>G♂G♀</v>
      </c>
      <c r="D6" s="119" t="str">
        <f>Absolute_Isolation!D6</f>
        <v>CachadasXCachadas</v>
      </c>
      <c r="E6" s="13">
        <f>Absolute_Isolation!E6</f>
        <v>3</v>
      </c>
      <c r="F6" s="69">
        <f>Absolute_Isolation!F6</f>
        <v>0.33333333333333337</v>
      </c>
      <c r="G6" s="69">
        <f>IFERROR(Absolute_Isolation!G6*(1-F6)+F6,"NA")</f>
        <v>0.66666666666666674</v>
      </c>
      <c r="H6" s="69">
        <f>IFERROR(Absolute_Isolation!H6*(1-G6)+G6,"NA")</f>
        <v>0.66666666666666674</v>
      </c>
      <c r="I6" s="69">
        <f>IFERROR(Absolute_Isolation!I6*(1-H6)+H6,"NA")</f>
        <v>0.89801432835309591</v>
      </c>
      <c r="J6" s="69">
        <f>IFERROR(Absolute_Isolation!J6*(1-I6)+I6,"NA")</f>
        <v>0.91404701035872271</v>
      </c>
      <c r="K6" s="69"/>
      <c r="L6" s="69"/>
    </row>
    <row r="7" spans="1:12" x14ac:dyDescent="0.25">
      <c r="A7" s="13" t="str">
        <f>Absolute_Isolation!A7</f>
        <v>Allopatry</v>
      </c>
      <c r="B7" s="13" t="str">
        <f>Absolute_Isolation!B7</f>
        <v>Heterospecific crosses</v>
      </c>
      <c r="C7" s="13" t="str">
        <f>Absolute_Isolation!C7</f>
        <v>E♂G♀</v>
      </c>
      <c r="D7" s="119" t="str">
        <f>Absolute_Isolation!D7</f>
        <v>BelgiumXCachadas</v>
      </c>
      <c r="E7" s="13">
        <f>Absolute_Isolation!E7</f>
        <v>42</v>
      </c>
      <c r="F7" s="69">
        <f>Absolute_Isolation!F7</f>
        <v>0.19047619047619047</v>
      </c>
      <c r="G7" s="69">
        <f>IFERROR(Absolute_Isolation!G7*(1-F7)+F7,"NA")</f>
        <v>0.40476190476190471</v>
      </c>
      <c r="H7" s="69">
        <f>IFERROR(Absolute_Isolation!H7*(1-G7)+G7,"NA")</f>
        <v>0.5670995670995671</v>
      </c>
      <c r="I7" s="69">
        <f>IFERROR(Absolute_Isolation!I7*(1-H7)+H7,"NA")</f>
        <v>0.9675384459752594</v>
      </c>
      <c r="J7" s="69">
        <f>IFERROR(Absolute_Isolation!J7*(1-I7)+I7,"NA")</f>
        <v>1</v>
      </c>
      <c r="K7" s="69"/>
      <c r="L7" s="69"/>
    </row>
    <row r="8" spans="1:12" x14ac:dyDescent="0.25">
      <c r="A8" s="13" t="str">
        <f>Absolute_Isolation!A8</f>
        <v>Allopatry</v>
      </c>
      <c r="B8" s="13" t="str">
        <f>Absolute_Isolation!B8</f>
        <v>Heterospecific crosses</v>
      </c>
      <c r="C8" s="13" t="str">
        <f>Absolute_Isolation!C8</f>
        <v>E♂G♀</v>
      </c>
      <c r="D8" s="119" t="str">
        <f>Absolute_Isolation!D8</f>
        <v>LaigualXCachadas</v>
      </c>
      <c r="E8" s="13">
        <f>Absolute_Isolation!E8</f>
        <v>6</v>
      </c>
      <c r="F8" s="69">
        <f>Absolute_Isolation!F8</f>
        <v>0.33333333333333337</v>
      </c>
      <c r="G8" s="69">
        <f>IFERROR(Absolute_Isolation!G8*(1-F8)+F8,"NA")</f>
        <v>0.33333333333333337</v>
      </c>
      <c r="H8" s="69">
        <f>IFERROR(Absolute_Isolation!H8*(1-G8)+G8,"NA")</f>
        <v>0.7777777777777779</v>
      </c>
      <c r="I8" s="69">
        <f>IFERROR(Absolute_Isolation!I8*(1-H8)+H8,"NA")</f>
        <v>0.9982185908882637</v>
      </c>
      <c r="J8" s="69">
        <f>IFERROR(Absolute_Isolation!J8*(1-I8)+I8,"NA")</f>
        <v>1</v>
      </c>
      <c r="K8" s="69"/>
      <c r="L8" s="69"/>
    </row>
    <row r="9" spans="1:12" x14ac:dyDescent="0.25">
      <c r="A9" s="13" t="str">
        <f>Absolute_Isolation!A9</f>
        <v>Allopatry</v>
      </c>
      <c r="B9" s="13" t="str">
        <f>Absolute_Isolation!B9</f>
        <v>Heterospecific crosses</v>
      </c>
      <c r="C9" s="13" t="str">
        <f>Absolute_Isolation!C9</f>
        <v>E♂G♀</v>
      </c>
      <c r="D9" s="119" t="str">
        <f>Absolute_Isolation!D9</f>
        <v>SwedenXCachadas</v>
      </c>
      <c r="E9" s="13">
        <f>Absolute_Isolation!E9</f>
        <v>15</v>
      </c>
      <c r="F9" s="69">
        <f>Absolute_Isolation!F9</f>
        <v>0.1333333333333333</v>
      </c>
      <c r="G9" s="69">
        <f>IFERROR(Absolute_Isolation!G9*(1-F9)+F9,"NA")</f>
        <v>0.19999999999999993</v>
      </c>
      <c r="H9" s="69">
        <f>IFERROR(Absolute_Isolation!H9*(1-G9)+G9,"NA")</f>
        <v>0.8666666666666667</v>
      </c>
      <c r="I9" s="69">
        <f>IFERROR(Absolute_Isolation!I9*(1-H9)+H9,"NA")</f>
        <v>0.9917164476304261</v>
      </c>
      <c r="J9" s="69">
        <f>IFERROR(Absolute_Isolation!J9*(1-I9)+I9,"NA")</f>
        <v>1</v>
      </c>
      <c r="K9" s="69"/>
      <c r="L9" s="69"/>
    </row>
    <row r="10" spans="1:12" x14ac:dyDescent="0.25">
      <c r="A10" s="13" t="str">
        <f>Absolute_Isolation!A10</f>
        <v>Allopatry</v>
      </c>
      <c r="B10" s="13" t="str">
        <f>Absolute_Isolation!B10</f>
        <v>Heterospecific crosses</v>
      </c>
      <c r="C10" s="13" t="str">
        <f>Absolute_Isolation!C10</f>
        <v>G♂E♀</v>
      </c>
      <c r="D10" s="119" t="str">
        <f>Absolute_Isolation!D10</f>
        <v>CachadasXBelgium</v>
      </c>
      <c r="E10" s="13">
        <f>Absolute_Isolation!E10</f>
        <v>11</v>
      </c>
      <c r="F10" s="69">
        <f>Absolute_Isolation!F10</f>
        <v>0.18181818181818177</v>
      </c>
      <c r="G10" s="69">
        <f>IFERROR(Absolute_Isolation!G10*(1-F10)+F10,"NA")</f>
        <v>0.27272727272727271</v>
      </c>
      <c r="H10" s="69">
        <f>IFERROR(Absolute_Isolation!H10*(1-G10)+G10,"NA")</f>
        <v>0.27272727272727271</v>
      </c>
      <c r="I10" s="69">
        <f>IFERROR(Absolute_Isolation!I10*(1-H10)+H10,"NA")</f>
        <v>0.27272727272727271</v>
      </c>
      <c r="J10" s="69">
        <f>IFERROR(Absolute_Isolation!J10*(1-I10)+I10,"NA")</f>
        <v>0.40494418214360772</v>
      </c>
      <c r="K10" s="69"/>
      <c r="L10" s="69"/>
    </row>
    <row r="11" spans="1:12" x14ac:dyDescent="0.25">
      <c r="A11" s="13" t="str">
        <f>Absolute_Isolation!A11</f>
        <v>Allopatry</v>
      </c>
      <c r="B11" s="13" t="str">
        <f>Absolute_Isolation!B11</f>
        <v>Heterospecific crosses</v>
      </c>
      <c r="C11" s="13" t="str">
        <f>Absolute_Isolation!C11</f>
        <v>G♂E♀</v>
      </c>
      <c r="D11" s="119" t="str">
        <f>Absolute_Isolation!D11</f>
        <v>CachadasXMaraixDorx</v>
      </c>
      <c r="E11" s="13">
        <f>Absolute_Isolation!E11</f>
        <v>1</v>
      </c>
      <c r="F11" s="69">
        <f>Absolute_Isolation!F11</f>
        <v>0</v>
      </c>
      <c r="G11" s="69">
        <f>IFERROR(Absolute_Isolation!G11*(1-F11)+F11,"NA")</f>
        <v>0</v>
      </c>
      <c r="H11" s="69">
        <f>IFERROR(Absolute_Isolation!H11*(1-G11)+G11,"NA")</f>
        <v>0</v>
      </c>
      <c r="I11" s="69">
        <f>IFERROR(Absolute_Isolation!I11*(1-H11)+H11,"NA")</f>
        <v>0.33063552626507886</v>
      </c>
      <c r="J11" s="69">
        <f>IFERROR(Absolute_Isolation!J11*(1-I11)+I11,"NA")</f>
        <v>0.91983658997186568</v>
      </c>
      <c r="K11" s="69"/>
      <c r="L11" s="69"/>
    </row>
    <row r="12" spans="1:12" x14ac:dyDescent="0.25">
      <c r="A12" s="13" t="str">
        <f>Absolute_Isolation!A12</f>
        <v>Allopatry</v>
      </c>
      <c r="B12" s="13" t="str">
        <f>Absolute_Isolation!B12</f>
        <v>Postzygotics</v>
      </c>
      <c r="C12" s="13" t="str">
        <f>Absolute_Isolation!C12</f>
        <v>E♂H♀</v>
      </c>
      <c r="D12" s="119" t="str">
        <f>Absolute_Isolation!D12</f>
        <v>AlloEleX(H:BelgiumXCachadas)</v>
      </c>
      <c r="E12" s="13">
        <f>Absolute_Isolation!E12</f>
        <v>7</v>
      </c>
      <c r="F12" s="69">
        <f>Absolute_Isolation!F12</f>
        <v>0</v>
      </c>
      <c r="G12" s="69">
        <f>IFERROR(Absolute_Isolation!G12*(1-F12)+F12,"NA")</f>
        <v>0.1428571428571429</v>
      </c>
      <c r="H12" s="69">
        <f>IFERROR(Absolute_Isolation!H12*(1-G12)+G12,"NA")</f>
        <v>0.22077922077922085</v>
      </c>
      <c r="I12" s="69">
        <f>IFERROR(Absolute_Isolation!I12*(1-H12)+H12,"NA")</f>
        <v>0.78158073475451206</v>
      </c>
      <c r="J12" s="69">
        <f>IFERROR(Absolute_Isolation!J12*(1-I12)+I12,"NA")</f>
        <v>0.99083704545799423</v>
      </c>
      <c r="K12" s="69"/>
      <c r="L12" s="69"/>
    </row>
    <row r="13" spans="1:12" x14ac:dyDescent="0.25">
      <c r="A13" s="13" t="str">
        <f>Absolute_Isolation!A13</f>
        <v>Allopatry</v>
      </c>
      <c r="B13" s="13" t="str">
        <f>Absolute_Isolation!B13</f>
        <v>Postzygotics</v>
      </c>
      <c r="C13" s="13" t="str">
        <f>Absolute_Isolation!C13</f>
        <v>G♂H♀</v>
      </c>
      <c r="D13" s="119" t="str">
        <f>Absolute_Isolation!D13</f>
        <v>AlloGraX(H:BelgiumXCachadas)</v>
      </c>
      <c r="E13" s="13">
        <f>Absolute_Isolation!E13</f>
        <v>2</v>
      </c>
      <c r="F13" s="69">
        <f>Absolute_Isolation!F13</f>
        <v>0</v>
      </c>
      <c r="G13" s="69">
        <f>IFERROR(Absolute_Isolation!G13*(1-F13)+F13,"NA")</f>
        <v>0</v>
      </c>
      <c r="H13" s="69">
        <f>IFERROR(Absolute_Isolation!H13*(1-G13)+G13,"NA")</f>
        <v>0</v>
      </c>
      <c r="I13" s="69">
        <f>IFERROR(Absolute_Isolation!I13*(1-H13)+H13,"NA")</f>
        <v>0.29723410542002293</v>
      </c>
      <c r="J13" s="69">
        <f>IFERROR(Absolute_Isolation!J13*(1-I13)+I13,"NA")</f>
        <v>0.38942202695237732</v>
      </c>
      <c r="K13" s="69"/>
      <c r="L13" s="69"/>
    </row>
    <row r="14" spans="1:12" x14ac:dyDescent="0.25">
      <c r="A14" s="13" t="str">
        <f>Absolute_Isolation!A14</f>
        <v>Allopatry</v>
      </c>
      <c r="B14" s="13" t="str">
        <f>Absolute_Isolation!B14</f>
        <v>Postzygotics</v>
      </c>
      <c r="C14" s="13" t="str">
        <f>Absolute_Isolation!C14</f>
        <v>H♂E♀</v>
      </c>
      <c r="D14" s="119" t="str">
        <f>Absolute_Isolation!D14</f>
        <v>(H:BelgiumXCachadas)XAlloEle</v>
      </c>
      <c r="E14" s="13">
        <f>Absolute_Isolation!E14</f>
        <v>12</v>
      </c>
      <c r="F14" s="69">
        <f>Absolute_Isolation!F14</f>
        <v>0.25</v>
      </c>
      <c r="G14" s="69">
        <f>IFERROR(Absolute_Isolation!G14*(1-F14)+F14,"NA")</f>
        <v>0.25</v>
      </c>
      <c r="H14" s="69">
        <f>IFERROR(Absolute_Isolation!H14*(1-G14)+G14,"NA")</f>
        <v>0.53125</v>
      </c>
      <c r="I14" s="69">
        <f>IFERROR(Absolute_Isolation!I14*(1-H14)+H14,"NA")</f>
        <v>0.96474062512043779</v>
      </c>
      <c r="J14" s="69">
        <f>IFERROR(Absolute_Isolation!J14*(1-I14)+I14,"NA")</f>
        <v>1</v>
      </c>
      <c r="K14" s="69"/>
      <c r="L14" s="69"/>
    </row>
    <row r="15" spans="1:12" x14ac:dyDescent="0.25">
      <c r="A15" s="13" t="str">
        <f>Absolute_Isolation!A15</f>
        <v>Allopatry</v>
      </c>
      <c r="B15" s="13" t="str">
        <f>Absolute_Isolation!B15</f>
        <v>Postzygotics</v>
      </c>
      <c r="C15" s="13" t="str">
        <f>Absolute_Isolation!C15</f>
        <v>H♂G♀</v>
      </c>
      <c r="D15" s="119" t="str">
        <f>Absolute_Isolation!D15</f>
        <v>(H:BelgiumXCachadas)XAlloGra</v>
      </c>
      <c r="E15" s="13">
        <f>Absolute_Isolation!E15</f>
        <v>14</v>
      </c>
      <c r="F15" s="69">
        <f>Absolute_Isolation!F15</f>
        <v>0.1428571428571429</v>
      </c>
      <c r="G15" s="69">
        <f>IFERROR(Absolute_Isolation!G15*(1-F15)+F15,"NA")</f>
        <v>0.1428571428571429</v>
      </c>
      <c r="H15" s="69">
        <f>IFERROR(Absolute_Isolation!H15*(1-G15)+G15,"NA")</f>
        <v>0.35714285714285721</v>
      </c>
      <c r="I15" s="69">
        <f>IFERROR(Absolute_Isolation!I15*(1-H15)+H15,"NA")</f>
        <v>0.99298570162253819</v>
      </c>
      <c r="J15" s="69">
        <f>IFERROR(Absolute_Isolation!J15*(1-I15)+I15,"NA")</f>
        <v>1</v>
      </c>
      <c r="K15" s="69"/>
      <c r="L15" s="69"/>
    </row>
    <row r="16" spans="1:12" x14ac:dyDescent="0.25">
      <c r="A16" s="13" t="str">
        <f>Absolute_Isolation!A16</f>
        <v>Allopatry</v>
      </c>
      <c r="B16" s="13" t="str">
        <f>Absolute_Isolation!B16</f>
        <v>Postzygotics</v>
      </c>
      <c r="C16" s="13" t="str">
        <f>Absolute_Isolation!C16</f>
        <v>H♂H♀</v>
      </c>
      <c r="D16" s="119" t="str">
        <f>Absolute_Isolation!D16</f>
        <v>(H:BelgiumXCachadas)X(H:BelgiumXCachadas)</v>
      </c>
      <c r="E16" s="13">
        <f>Absolute_Isolation!E16</f>
        <v>18</v>
      </c>
      <c r="F16" s="69">
        <f>Absolute_Isolation!F16</f>
        <v>0</v>
      </c>
      <c r="G16" s="69">
        <f>IFERROR(Absolute_Isolation!G16*(1-F16)+F16,"NA")</f>
        <v>5.555555555555558E-2</v>
      </c>
      <c r="H16" s="69">
        <f>IFERROR(Absolute_Isolation!H16*(1-G16)+G16,"NA")</f>
        <v>0.21839080459770119</v>
      </c>
      <c r="I16" s="69">
        <f>IFERROR(Absolute_Isolation!I16*(1-H16)+H16,"NA")</f>
        <v>0.9659305507380429</v>
      </c>
      <c r="J16" s="69">
        <f>IFERROR(Absolute_Isolation!J16*(1-I16)+I16,"NA")</f>
        <v>1</v>
      </c>
      <c r="K16" s="69"/>
      <c r="L16" s="69"/>
    </row>
    <row r="17" spans="1:12" x14ac:dyDescent="0.25">
      <c r="A17" s="13" t="str">
        <f>Absolute_Isolation!A17</f>
        <v>Sympatry</v>
      </c>
      <c r="B17" s="13" t="str">
        <f>Absolute_Isolation!B17</f>
        <v>Conspecific crosses</v>
      </c>
      <c r="C17" s="13" t="str">
        <f>Absolute_Isolation!C17</f>
        <v>E♂E♀</v>
      </c>
      <c r="D17" s="119" t="str">
        <f>Absolute_Isolation!D17</f>
        <v>LouroXLouro</v>
      </c>
      <c r="E17" s="13">
        <f>Absolute_Isolation!E17</f>
        <v>5</v>
      </c>
      <c r="F17" s="69">
        <f>Absolute_Isolation!F17</f>
        <v>0.4</v>
      </c>
      <c r="G17" s="69">
        <f>IFERROR(Absolute_Isolation!G17*(1-F17)+F17,"NA")</f>
        <v>0.4</v>
      </c>
      <c r="H17" s="69">
        <f>IFERROR(Absolute_Isolation!H17*(1-G17)+G17,"NA")</f>
        <v>0.52</v>
      </c>
      <c r="I17" s="69">
        <f>IFERROR(Absolute_Isolation!I17*(1-H17)+H17,"NA")</f>
        <v>0.61405310209272745</v>
      </c>
      <c r="J17" s="69">
        <f>IFERROR(Absolute_Isolation!J17*(1-I17)+I17,"NA")</f>
        <v>0.6803394818083015</v>
      </c>
      <c r="K17" s="69"/>
      <c r="L17" s="69"/>
    </row>
    <row r="18" spans="1:12" x14ac:dyDescent="0.25">
      <c r="A18" s="13" t="str">
        <f>Absolute_Isolation!A18</f>
        <v>Sympatry</v>
      </c>
      <c r="B18" s="13" t="str">
        <f>Absolute_Isolation!B18</f>
        <v>Conspecific crosses</v>
      </c>
      <c r="C18" s="13" t="str">
        <f>Absolute_Isolation!C18</f>
        <v>E♂E♀</v>
      </c>
      <c r="D18" s="119" t="str">
        <f>Absolute_Isolation!D18</f>
        <v>LaxeXLaxe</v>
      </c>
      <c r="E18" s="13">
        <f>Absolute_Isolation!E18</f>
        <v>31</v>
      </c>
      <c r="F18" s="69">
        <f>Absolute_Isolation!F18</f>
        <v>0.22580645161290325</v>
      </c>
      <c r="G18" s="69">
        <f>IFERROR(Absolute_Isolation!G18*(1-F18)+F18,"NA")</f>
        <v>0.41935483870967744</v>
      </c>
      <c r="H18" s="69">
        <f>IFERROR(Absolute_Isolation!H18*(1-G18)+G18,"NA")</f>
        <v>0.5161290322580645</v>
      </c>
      <c r="I18" s="69">
        <f>IFERROR(Absolute_Isolation!I18*(1-H18)+H18,"NA")</f>
        <v>0.79985006657491642</v>
      </c>
      <c r="J18" s="69">
        <f>IFERROR(Absolute_Isolation!J18*(1-I18)+I18,"NA")</f>
        <v>0.81991015953297808</v>
      </c>
      <c r="K18" s="69"/>
      <c r="L18" s="69"/>
    </row>
    <row r="19" spans="1:12" x14ac:dyDescent="0.25">
      <c r="A19" s="13" t="str">
        <f>Absolute_Isolation!A19</f>
        <v>Sympatry</v>
      </c>
      <c r="B19" s="13" t="str">
        <f>Absolute_Isolation!B19</f>
        <v>Conspecific crosses</v>
      </c>
      <c r="C19" s="13" t="str">
        <f>Absolute_Isolation!C19</f>
        <v>G♂G♀</v>
      </c>
      <c r="D19" s="119" t="str">
        <f>Absolute_Isolation!D19</f>
        <v>LanzadaXLanzada</v>
      </c>
      <c r="E19" s="13">
        <f>Absolute_Isolation!E19</f>
        <v>2</v>
      </c>
      <c r="F19" s="69">
        <f>Absolute_Isolation!F19</f>
        <v>0</v>
      </c>
      <c r="G19" s="69">
        <f>IFERROR(Absolute_Isolation!G19*(1-F19)+F19,"NA")</f>
        <v>1</v>
      </c>
      <c r="H19" s="69">
        <f>IFERROR(Absolute_Isolation!H19*(1-G19)+G19,"NA")</f>
        <v>1</v>
      </c>
      <c r="I19" s="69">
        <f>IFERROR(Absolute_Isolation!I19*(1-H19)+H19,"NA")</f>
        <v>1</v>
      </c>
      <c r="J19" s="69">
        <f>IFERROR(Absolute_Isolation!J19*(1-I19)+I19,"NA")</f>
        <v>1</v>
      </c>
      <c r="K19" s="69"/>
      <c r="L19" s="69"/>
    </row>
    <row r="20" spans="1:12" x14ac:dyDescent="0.25">
      <c r="A20" s="13" t="str">
        <f>Absolute_Isolation!A20</f>
        <v>Sympatry</v>
      </c>
      <c r="B20" s="13" t="str">
        <f>Absolute_Isolation!B20</f>
        <v>Conspecific crosses</v>
      </c>
      <c r="C20" s="13" t="str">
        <f>Absolute_Isolation!C20</f>
        <v>G♂G♀</v>
      </c>
      <c r="D20" s="119" t="str">
        <f>Absolute_Isolation!D20</f>
        <v>MontalvoXMontalvo</v>
      </c>
      <c r="E20" s="13">
        <f>Absolute_Isolation!E20</f>
        <v>10</v>
      </c>
      <c r="F20" s="69">
        <f>Absolute_Isolation!F20</f>
        <v>0</v>
      </c>
      <c r="G20" s="69">
        <f>IFERROR(Absolute_Isolation!G20*(1-F20)+F20,"NA")</f>
        <v>0</v>
      </c>
      <c r="H20" s="69">
        <f>IFERROR(Absolute_Isolation!H20*(1-G20)+G20,"NA")</f>
        <v>0</v>
      </c>
      <c r="I20" s="69">
        <f>IFERROR(Absolute_Isolation!I20*(1-H20)+H20,"NA")</f>
        <v>0.63174933518325826</v>
      </c>
      <c r="J20" s="69">
        <f>IFERROR(Absolute_Isolation!J20*(1-I20)+I20,"NA")</f>
        <v>0.82031041423601259</v>
      </c>
      <c r="K20" s="69"/>
      <c r="L20" s="69"/>
    </row>
    <row r="21" spans="1:12" x14ac:dyDescent="0.25">
      <c r="A21" s="13" t="str">
        <f>Absolute_Isolation!A21</f>
        <v>Sympatry</v>
      </c>
      <c r="B21" s="13" t="str">
        <f>Absolute_Isolation!B21</f>
        <v>Heterospecific crosses</v>
      </c>
      <c r="C21" s="13" t="str">
        <f>Absolute_Isolation!C21</f>
        <v>E♂G♀</v>
      </c>
      <c r="D21" s="119" t="str">
        <f>Absolute_Isolation!D21</f>
        <v>LouroXCenteans</v>
      </c>
      <c r="E21" s="13">
        <f>Absolute_Isolation!E21</f>
        <v>0</v>
      </c>
      <c r="F21" s="69" t="str">
        <f>Absolute_Isolation!F21</f>
        <v>NA</v>
      </c>
      <c r="G21" s="69" t="str">
        <f>IFERROR(Absolute_Isolation!G21*(1-F21)+F21,"NA")</f>
        <v>NA</v>
      </c>
      <c r="H21" s="69" t="str">
        <f>IFERROR(Absolute_Isolation!H21*(1-G21)+G21,"NA")</f>
        <v>NA</v>
      </c>
      <c r="I21" s="69" t="str">
        <f>IFERROR(Absolute_Isolation!I21*(1-H21)+H21,"NA")</f>
        <v>NA</v>
      </c>
      <c r="J21" s="69" t="str">
        <f>IFERROR(Absolute_Isolation!J21*(1-I21)+I21,"NA")</f>
        <v>NA</v>
      </c>
      <c r="K21" s="69"/>
      <c r="L21" s="69"/>
    </row>
    <row r="22" spans="1:12" x14ac:dyDescent="0.25">
      <c r="A22" s="13" t="str">
        <f>Absolute_Isolation!A22</f>
        <v>Sympatry</v>
      </c>
      <c r="B22" s="13" t="str">
        <f>Absolute_Isolation!B22</f>
        <v>Heterospecific crosses</v>
      </c>
      <c r="C22" s="13" t="str">
        <f>Absolute_Isolation!C22</f>
        <v>E♂G♀</v>
      </c>
      <c r="D22" s="119" t="str">
        <f>Absolute_Isolation!D22</f>
        <v>LouroXCorrubedo</v>
      </c>
      <c r="E22" s="13">
        <f>Absolute_Isolation!E22</f>
        <v>1</v>
      </c>
      <c r="F22" s="69">
        <f>Absolute_Isolation!F22</f>
        <v>0</v>
      </c>
      <c r="G22" s="69">
        <f>IFERROR(Absolute_Isolation!G22*(1-F22)+F22,"NA")</f>
        <v>0</v>
      </c>
      <c r="H22" s="69">
        <f>IFERROR(Absolute_Isolation!H22*(1-G22)+G22,"NA")</f>
        <v>0</v>
      </c>
      <c r="I22" s="69">
        <f>IFERROR(Absolute_Isolation!I22*(1-H22)+H22,"NA")</f>
        <v>0.66197895710486765</v>
      </c>
      <c r="J22" s="69">
        <f>IFERROR(Absolute_Isolation!J22*(1-I22)+I22,"NA")</f>
        <v>0.86360850919181409</v>
      </c>
      <c r="K22" s="69"/>
      <c r="L22" s="69"/>
    </row>
    <row r="23" spans="1:12" x14ac:dyDescent="0.25">
      <c r="A23" s="13" t="str">
        <f>Absolute_Isolation!A23</f>
        <v>Sympatry</v>
      </c>
      <c r="B23" s="13" t="str">
        <f>Absolute_Isolation!B23</f>
        <v>Heterospecific crosses</v>
      </c>
      <c r="C23" s="13" t="str">
        <f>Absolute_Isolation!C23</f>
        <v>E♂G♀</v>
      </c>
      <c r="D23" s="119" t="str">
        <f>Absolute_Isolation!D23</f>
        <v>LouroXLanzada</v>
      </c>
      <c r="E23" s="13">
        <f>Absolute_Isolation!E23</f>
        <v>7</v>
      </c>
      <c r="F23" s="69">
        <f>Absolute_Isolation!F23</f>
        <v>0</v>
      </c>
      <c r="G23" s="69">
        <f>IFERROR(Absolute_Isolation!G23*(1-F23)+F23,"NA")</f>
        <v>0.2857142857142857</v>
      </c>
      <c r="H23" s="69">
        <f>IFERROR(Absolute_Isolation!H23*(1-G23)+G23,"NA")</f>
        <v>0.48051948051948046</v>
      </c>
      <c r="I23" s="69">
        <f>IFERROR(Absolute_Isolation!I23*(1-H23)+H23,"NA")</f>
        <v>0.77824926836373254</v>
      </c>
      <c r="J23" s="69">
        <f>IFERROR(Absolute_Isolation!J23*(1-I23)+I23,"NA")</f>
        <v>0.82983403231061925</v>
      </c>
      <c r="K23" s="69"/>
      <c r="L23" s="69"/>
    </row>
    <row r="24" spans="1:12" x14ac:dyDescent="0.25">
      <c r="A24" s="13" t="str">
        <f>Absolute_Isolation!A24</f>
        <v>Sympatry</v>
      </c>
      <c r="B24" s="13" t="str">
        <f>Absolute_Isolation!B24</f>
        <v>Heterospecific crosses</v>
      </c>
      <c r="C24" s="13" t="str">
        <f>Absolute_Isolation!C24</f>
        <v>E♂G♀</v>
      </c>
      <c r="D24" s="119" t="str">
        <f>Absolute_Isolation!D24</f>
        <v>LaxeXCachadas</v>
      </c>
      <c r="E24" s="13">
        <f>Absolute_Isolation!E24</f>
        <v>25</v>
      </c>
      <c r="F24" s="69">
        <f>Absolute_Isolation!F24</f>
        <v>0.16000000000000003</v>
      </c>
      <c r="G24" s="69">
        <f>IFERROR(Absolute_Isolation!G24*(1-F24)+F24,"NA")</f>
        <v>0.3600000000000001</v>
      </c>
      <c r="H24" s="69">
        <f>IFERROR(Absolute_Isolation!H24*(1-G24)+G24,"NA")</f>
        <v>0.41333333333333344</v>
      </c>
      <c r="I24" s="69">
        <f>IFERROR(Absolute_Isolation!I24*(1-H24)+H24,"NA")</f>
        <v>0.66081970512540522</v>
      </c>
      <c r="J24" s="69">
        <f>IFERROR(Absolute_Isolation!J24*(1-I24)+I24,"NA")</f>
        <v>0.74208543318442066</v>
      </c>
      <c r="K24" s="69"/>
      <c r="L24" s="69"/>
    </row>
    <row r="25" spans="1:12" x14ac:dyDescent="0.25">
      <c r="A25" s="13" t="str">
        <f>Absolute_Isolation!A25</f>
        <v>Sympatry</v>
      </c>
      <c r="B25" s="13" t="str">
        <f>Absolute_Isolation!B25</f>
        <v>Heterospecific crosses</v>
      </c>
      <c r="C25" s="13" t="str">
        <f>Absolute_Isolation!C25</f>
        <v>E♂G♀</v>
      </c>
      <c r="D25" s="119" t="str">
        <f>Absolute_Isolation!D25</f>
        <v>LaxeXMontalvo</v>
      </c>
      <c r="E25" s="13">
        <f>Absolute_Isolation!E25</f>
        <v>34</v>
      </c>
      <c r="F25" s="69">
        <f>Absolute_Isolation!F25</f>
        <v>0.26470588235294112</v>
      </c>
      <c r="G25" s="69">
        <f>IFERROR(Absolute_Isolation!G25*(1-F25)+F25,"NA")</f>
        <v>0.47058823529411764</v>
      </c>
      <c r="H25" s="69">
        <f>IFERROR(Absolute_Isolation!H25*(1-G25)+G25,"NA")</f>
        <v>0.47058823529411764</v>
      </c>
      <c r="I25" s="69">
        <f>IFERROR(Absolute_Isolation!I25*(1-H25)+H25,"NA")</f>
        <v>0.78018540055633778</v>
      </c>
      <c r="J25" s="69">
        <f>IFERROR(Absolute_Isolation!J25*(1-I25)+I25,"NA")</f>
        <v>0.87922397522184959</v>
      </c>
      <c r="K25" s="69"/>
      <c r="L25" s="69"/>
    </row>
    <row r="26" spans="1:12" x14ac:dyDescent="0.25">
      <c r="A26" s="13" t="str">
        <f>Absolute_Isolation!A26</f>
        <v>Sympatry</v>
      </c>
      <c r="B26" s="13" t="str">
        <f>Absolute_Isolation!B26</f>
        <v>Heterospecific crosses</v>
      </c>
      <c r="C26" s="13" t="str">
        <f>Absolute_Isolation!C26</f>
        <v>G♂E♀</v>
      </c>
      <c r="D26" s="119" t="str">
        <f>Absolute_Isolation!D26</f>
        <v>CorrubedoXLouro</v>
      </c>
      <c r="E26" s="13">
        <f>Absolute_Isolation!E26</f>
        <v>4</v>
      </c>
      <c r="F26" s="69">
        <f>Absolute_Isolation!F26</f>
        <v>0.25</v>
      </c>
      <c r="G26" s="69">
        <f>IFERROR(Absolute_Isolation!G26*(1-F26)+F26,"NA")</f>
        <v>0.25</v>
      </c>
      <c r="H26" s="69">
        <f>IFERROR(Absolute_Isolation!H26*(1-G26)+G26,"NA")</f>
        <v>0.25</v>
      </c>
      <c r="I26" s="69">
        <f>IFERROR(Absolute_Isolation!I26*(1-H26)+H26,"NA")</f>
        <v>0.59717886460862535</v>
      </c>
      <c r="J26" s="69">
        <f>IFERROR(Absolute_Isolation!J26*(1-I26)+I26,"NA")</f>
        <v>0.69922688557444024</v>
      </c>
      <c r="K26" s="69"/>
      <c r="L26" s="69"/>
    </row>
    <row r="27" spans="1:12" x14ac:dyDescent="0.25">
      <c r="A27" s="13" t="str">
        <f>Absolute_Isolation!A27</f>
        <v>Sympatry</v>
      </c>
      <c r="B27" s="13" t="str">
        <f>Absolute_Isolation!B27</f>
        <v>Heterospecific crosses</v>
      </c>
      <c r="C27" s="13" t="str">
        <f>Absolute_Isolation!C27</f>
        <v>G♂E♀</v>
      </c>
      <c r="D27" s="119" t="str">
        <f>Absolute_Isolation!D27</f>
        <v>LanzadaXLouro</v>
      </c>
      <c r="E27" s="13">
        <f>Absolute_Isolation!E27</f>
        <v>24</v>
      </c>
      <c r="F27" s="69">
        <f>Absolute_Isolation!F27</f>
        <v>0.95833333333333337</v>
      </c>
      <c r="G27" s="69">
        <f>IFERROR(Absolute_Isolation!G27*(1-F27)+F27,"NA")</f>
        <v>1</v>
      </c>
      <c r="H27" s="69" t="str">
        <f>IFERROR(Absolute_Isolation!H27*(1-G27)+G27,"NA")</f>
        <v>NA</v>
      </c>
      <c r="I27" s="69" t="str">
        <f>IFERROR(Absolute_Isolation!I27*(1-H27)+H27,"NA")</f>
        <v>NA</v>
      </c>
      <c r="J27" s="69" t="str">
        <f>IFERROR(Absolute_Isolation!J27*(1-I27)+I27,"NA")</f>
        <v>NA</v>
      </c>
      <c r="K27" s="69"/>
      <c r="L27" s="69"/>
    </row>
    <row r="28" spans="1:12" x14ac:dyDescent="0.25">
      <c r="A28" s="13" t="str">
        <f>Absolute_Isolation!A28</f>
        <v>Sympatry</v>
      </c>
      <c r="B28" s="13" t="str">
        <f>Absolute_Isolation!B28</f>
        <v>Heterospecific crosses</v>
      </c>
      <c r="C28" s="13" t="str">
        <f>Absolute_Isolation!C28</f>
        <v>G♂E♀</v>
      </c>
      <c r="D28" s="119" t="str">
        <f>Absolute_Isolation!D28</f>
        <v>CachadasXLaxe</v>
      </c>
      <c r="E28" s="13">
        <f>Absolute_Isolation!E28</f>
        <v>18</v>
      </c>
      <c r="F28" s="69">
        <f>Absolute_Isolation!F28</f>
        <v>0.94444444444444442</v>
      </c>
      <c r="G28" s="69">
        <f>IFERROR(Absolute_Isolation!G28*(1-F28)+F28,"NA")</f>
        <v>1</v>
      </c>
      <c r="H28" s="69" t="str">
        <f>IFERROR(Absolute_Isolation!H28*(1-G28)+G28,"NA")</f>
        <v>NA</v>
      </c>
      <c r="I28" s="69" t="str">
        <f>IFERROR(Absolute_Isolation!I28*(1-H28)+H28,"NA")</f>
        <v>NA</v>
      </c>
      <c r="J28" s="69" t="str">
        <f>IFERROR(Absolute_Isolation!J28*(1-I28)+I28,"NA")</f>
        <v>NA</v>
      </c>
    </row>
    <row r="29" spans="1:12" x14ac:dyDescent="0.25">
      <c r="A29" s="13" t="str">
        <f>Absolute_Isolation!A29</f>
        <v>Sympatry</v>
      </c>
      <c r="B29" s="13" t="str">
        <f>Absolute_Isolation!B29</f>
        <v>Postzygotics</v>
      </c>
      <c r="C29" s="13" t="str">
        <f>Absolute_Isolation!C29</f>
        <v>E♂H♀</v>
      </c>
      <c r="D29" s="119" t="str">
        <f>Absolute_Isolation!D29</f>
        <v>SymEleX(H:LouroXCenteans)</v>
      </c>
      <c r="E29" s="13">
        <f>Absolute_Isolation!E29</f>
        <v>0</v>
      </c>
      <c r="F29" s="69" t="str">
        <f>Absolute_Isolation!F29</f>
        <v>NA</v>
      </c>
      <c r="G29" s="69" t="str">
        <f>IFERROR(Absolute_Isolation!G29*(1-F29)+F29,"NA")</f>
        <v>NA</v>
      </c>
      <c r="H29" s="69" t="str">
        <f>IFERROR(Absolute_Isolation!H29*(1-G29)+G29,"NA")</f>
        <v>NA</v>
      </c>
      <c r="I29" s="69" t="str">
        <f>IFERROR(Absolute_Isolation!I29*(1-H29)+H29,"NA")</f>
        <v>NA</v>
      </c>
      <c r="J29" s="69" t="str">
        <f>IFERROR(Absolute_Isolation!J29*(1-I29)+I29,"NA")</f>
        <v>NA</v>
      </c>
    </row>
    <row r="30" spans="1:12" x14ac:dyDescent="0.25">
      <c r="A30" s="13" t="str">
        <f>Absolute_Isolation!A30</f>
        <v>Sympatry</v>
      </c>
      <c r="B30" s="13" t="str">
        <f>Absolute_Isolation!B30</f>
        <v>Postzygotics</v>
      </c>
      <c r="C30" s="13" t="str">
        <f>Absolute_Isolation!C30</f>
        <v>E♂H♀</v>
      </c>
      <c r="D30" s="119" t="str">
        <f>Absolute_Isolation!D30</f>
        <v>SymEleX(H:LouroXLanzada)</v>
      </c>
      <c r="E30" s="13">
        <f>Absolute_Isolation!E30</f>
        <v>8</v>
      </c>
      <c r="F30" s="69">
        <f>Absolute_Isolation!F30</f>
        <v>0</v>
      </c>
      <c r="G30" s="69">
        <f>IFERROR(Absolute_Isolation!G30*(1-F30)+F30,"NA")</f>
        <v>0.125</v>
      </c>
      <c r="H30" s="69">
        <f>IFERROR(Absolute_Isolation!H30*(1-G30)+G30,"NA")</f>
        <v>0.19791666666666669</v>
      </c>
      <c r="I30" s="69">
        <f>IFERROR(Absolute_Isolation!I30*(1-H30)+H30,"NA")</f>
        <v>0.47938299225343978</v>
      </c>
      <c r="J30" s="69">
        <f>IFERROR(Absolute_Isolation!J30*(1-I30)+I30,"NA")</f>
        <v>0.62823212765006997</v>
      </c>
    </row>
    <row r="31" spans="1:12" x14ac:dyDescent="0.25">
      <c r="A31" s="13" t="str">
        <f>Absolute_Isolation!A31</f>
        <v>Sympatry</v>
      </c>
      <c r="B31" s="13" t="str">
        <f>Absolute_Isolation!B31</f>
        <v>Postzygotics</v>
      </c>
      <c r="C31" s="13" t="str">
        <f>Absolute_Isolation!C31</f>
        <v>E♂H♀</v>
      </c>
      <c r="D31" s="119" t="str">
        <f>Absolute_Isolation!D31</f>
        <v>SymEleX(H:LaxeXMontalvo)</v>
      </c>
      <c r="E31" s="13">
        <f>Absolute_Isolation!E31</f>
        <v>15</v>
      </c>
      <c r="F31" s="69">
        <f>Absolute_Isolation!F31</f>
        <v>0.26666666666666672</v>
      </c>
      <c r="G31" s="69">
        <f>IFERROR(Absolute_Isolation!G31*(1-F31)+F31,"NA")</f>
        <v>0.33333333333333337</v>
      </c>
      <c r="H31" s="69">
        <f>IFERROR(Absolute_Isolation!H31*(1-G31)+G31,"NA")</f>
        <v>0.45454545454545453</v>
      </c>
      <c r="I31" s="69">
        <f>IFERROR(Absolute_Isolation!I31*(1-H31)+H31,"NA")</f>
        <v>0.72817316417732647</v>
      </c>
      <c r="J31" s="69">
        <f>IFERROR(Absolute_Isolation!J31*(1-I31)+I31,"NA")</f>
        <v>0.82365011945255828</v>
      </c>
    </row>
    <row r="32" spans="1:12" x14ac:dyDescent="0.25">
      <c r="A32" s="13" t="str">
        <f>Absolute_Isolation!A32</f>
        <v>Sympatry</v>
      </c>
      <c r="B32" s="13" t="str">
        <f>Absolute_Isolation!B32</f>
        <v>Postzygotics</v>
      </c>
      <c r="C32" s="13" t="str">
        <f>Absolute_Isolation!C32</f>
        <v>G♂H♀</v>
      </c>
      <c r="D32" s="119" t="str">
        <f>Absolute_Isolation!D32</f>
        <v>SymGraX(H:LouroXLanzada)</v>
      </c>
      <c r="E32" s="13">
        <f>Absolute_Isolation!E32</f>
        <v>6</v>
      </c>
      <c r="F32" s="69">
        <f>Absolute_Isolation!F32</f>
        <v>0.83333333333333337</v>
      </c>
      <c r="G32" s="69">
        <f>IFERROR(Absolute_Isolation!G32*(1-F32)+F32,"NA")</f>
        <v>1</v>
      </c>
      <c r="H32" s="69" t="str">
        <f>IFERROR(Absolute_Isolation!H32*(1-G32)+G32,"NA")</f>
        <v>NA</v>
      </c>
      <c r="I32" s="69" t="str">
        <f>IFERROR(Absolute_Isolation!I32*(1-H32)+H32,"NA")</f>
        <v>NA</v>
      </c>
      <c r="J32" s="69" t="str">
        <f>IFERROR(Absolute_Isolation!J32*(1-I32)+I32,"NA")</f>
        <v>NA</v>
      </c>
    </row>
    <row r="33" spans="1:10" x14ac:dyDescent="0.25">
      <c r="A33" s="13" t="str">
        <f>Absolute_Isolation!A33</f>
        <v>Sympatry</v>
      </c>
      <c r="B33" s="13" t="str">
        <f>Absolute_Isolation!B33</f>
        <v>Postzygotics</v>
      </c>
      <c r="C33" s="13" t="str">
        <f>Absolute_Isolation!C33</f>
        <v>G♂H♀</v>
      </c>
      <c r="D33" s="119" t="str">
        <f>Absolute_Isolation!D33</f>
        <v>SymGraX(H:LaxeXMontalvo)</v>
      </c>
      <c r="E33" s="13">
        <f>Absolute_Isolation!E33</f>
        <v>1</v>
      </c>
      <c r="F33" s="69">
        <f>Absolute_Isolation!F33</f>
        <v>0</v>
      </c>
      <c r="G33" s="69">
        <f>IFERROR(Absolute_Isolation!G33*(1-F33)+F33,"NA")</f>
        <v>0</v>
      </c>
      <c r="H33" s="69">
        <f>IFERROR(Absolute_Isolation!H33*(1-G33)+G33,"NA")</f>
        <v>0</v>
      </c>
      <c r="I33" s="69">
        <f>IFERROR(Absolute_Isolation!I33*(1-H33)+H33,"NA")</f>
        <v>0.84501740727894048</v>
      </c>
      <c r="J33" s="69">
        <f>IFERROR(Absolute_Isolation!J33*(1-I33)+I33,"NA")</f>
        <v>0.9786230906591642</v>
      </c>
    </row>
    <row r="34" spans="1:10" x14ac:dyDescent="0.25">
      <c r="A34" s="13" t="str">
        <f>Absolute_Isolation!A34</f>
        <v>Sympatry</v>
      </c>
      <c r="B34" s="13" t="str">
        <f>Absolute_Isolation!B34</f>
        <v>Postzygotics</v>
      </c>
      <c r="C34" s="13" t="str">
        <f>Absolute_Isolation!C34</f>
        <v>H♂E♀</v>
      </c>
      <c r="D34" s="119" t="str">
        <f>Absolute_Isolation!D34</f>
        <v>(H:LouroxCenteans)XSymEle</v>
      </c>
      <c r="E34" s="13">
        <f>Absolute_Isolation!E34</f>
        <v>5</v>
      </c>
      <c r="F34" s="69">
        <f>Absolute_Isolation!F34</f>
        <v>1</v>
      </c>
      <c r="G34" s="69" t="str">
        <f>IFERROR(Absolute_Isolation!G34*(1-F34)+F34,"NA")</f>
        <v>NA</v>
      </c>
      <c r="H34" s="69" t="str">
        <f>IFERROR(Absolute_Isolation!H34*(1-G34)+G34,"NA")</f>
        <v>NA</v>
      </c>
      <c r="I34" s="69" t="str">
        <f>IFERROR(Absolute_Isolation!I34*(1-H34)+H34,"NA")</f>
        <v>NA</v>
      </c>
      <c r="J34" s="69" t="str">
        <f>IFERROR(Absolute_Isolation!J34*(1-I34)+I34,"NA")</f>
        <v>NA</v>
      </c>
    </row>
    <row r="35" spans="1:10" x14ac:dyDescent="0.25">
      <c r="A35" s="13" t="str">
        <f>Absolute_Isolation!A35</f>
        <v>Sympatry</v>
      </c>
      <c r="B35" s="13" t="str">
        <f>Absolute_Isolation!B35</f>
        <v>Postzygotics</v>
      </c>
      <c r="C35" s="13" t="str">
        <f>Absolute_Isolation!C35</f>
        <v>H♂E♀</v>
      </c>
      <c r="D35" s="119" t="str">
        <f>Absolute_Isolation!D35</f>
        <v>(H:LouroxLanzada)XSymEle</v>
      </c>
      <c r="E35" s="13">
        <f>Absolute_Isolation!E35</f>
        <v>10</v>
      </c>
      <c r="F35" s="69">
        <f>Absolute_Isolation!F35</f>
        <v>0.5</v>
      </c>
      <c r="G35" s="69">
        <f>IFERROR(Absolute_Isolation!G35*(1-F35)+F35,"NA")</f>
        <v>0.8</v>
      </c>
      <c r="H35" s="69">
        <f>IFERROR(Absolute_Isolation!H35*(1-G35)+G35,"NA")</f>
        <v>0.8</v>
      </c>
      <c r="I35" s="69">
        <f>IFERROR(Absolute_Isolation!I35*(1-H35)+H35,"NA")</f>
        <v>0.92709592117264683</v>
      </c>
      <c r="J35" s="69">
        <f>IFERROR(Absolute_Isolation!J35*(1-I35)+I35,"NA")</f>
        <v>0.97812877635179407</v>
      </c>
    </row>
    <row r="36" spans="1:10" x14ac:dyDescent="0.25">
      <c r="A36" s="13" t="str">
        <f>Absolute_Isolation!A36</f>
        <v>Sympatry</v>
      </c>
      <c r="B36" s="13" t="str">
        <f>Absolute_Isolation!B36</f>
        <v>Postzygotics</v>
      </c>
      <c r="C36" s="13" t="str">
        <f>Absolute_Isolation!C36</f>
        <v>H♂E♀</v>
      </c>
      <c r="D36" s="119" t="str">
        <f>Absolute_Isolation!D36</f>
        <v>(H:LaxeXMontalvo)XSymEle</v>
      </c>
      <c r="E36" s="13">
        <f>Absolute_Isolation!E36</f>
        <v>8</v>
      </c>
      <c r="F36" s="69">
        <f>Absolute_Isolation!F36</f>
        <v>0.625</v>
      </c>
      <c r="G36" s="69">
        <f>IFERROR(Absolute_Isolation!G36*(1-F36)+F36,"NA")</f>
        <v>0.75</v>
      </c>
      <c r="H36" s="69">
        <f>IFERROR(Absolute_Isolation!H36*(1-G36)+G36,"NA")</f>
        <v>0.75</v>
      </c>
      <c r="I36" s="69">
        <f>IFERROR(Absolute_Isolation!I36*(1-H36)+H36,"NA")</f>
        <v>0.92868796649580554</v>
      </c>
      <c r="J36" s="69">
        <f>IFERROR(Absolute_Isolation!J36*(1-I36)+I36,"NA")</f>
        <v>0.96493403553458046</v>
      </c>
    </row>
    <row r="37" spans="1:10" x14ac:dyDescent="0.25">
      <c r="A37" s="13" t="str">
        <f>Absolute_Isolation!A37</f>
        <v>Sympatry</v>
      </c>
      <c r="B37" s="13" t="str">
        <f>Absolute_Isolation!B37</f>
        <v>Postzygotics</v>
      </c>
      <c r="C37" s="13" t="str">
        <f>Absolute_Isolation!C37</f>
        <v>H♂G♀</v>
      </c>
      <c r="D37" s="119" t="str">
        <f>Absolute_Isolation!D37</f>
        <v>(H:LouroXCenteans)XSymGra</v>
      </c>
      <c r="E37" s="13">
        <f>Absolute_Isolation!E37</f>
        <v>8</v>
      </c>
      <c r="F37" s="69">
        <f>Absolute_Isolation!F37</f>
        <v>0</v>
      </c>
      <c r="G37" s="69">
        <f>IFERROR(Absolute_Isolation!G37*(1-F37)+F37,"NA")</f>
        <v>0.625</v>
      </c>
      <c r="H37" s="69">
        <f>IFERROR(Absolute_Isolation!H37*(1-G37)+G37,"NA")</f>
        <v>0.625</v>
      </c>
      <c r="I37" s="69">
        <f>IFERROR(Absolute_Isolation!I37*(1-H37)+H37,"NA")</f>
        <v>0.7136663198057579</v>
      </c>
      <c r="J37" s="69">
        <f>IFERROR(Absolute_Isolation!J37*(1-I37)+I37,"NA")</f>
        <v>0.81187877211238291</v>
      </c>
    </row>
    <row r="38" spans="1:10" x14ac:dyDescent="0.25">
      <c r="A38" s="13" t="str">
        <f>Absolute_Isolation!A38</f>
        <v>Sympatry</v>
      </c>
      <c r="B38" s="13" t="str">
        <f>Absolute_Isolation!B38</f>
        <v>Postzygotics</v>
      </c>
      <c r="C38" s="13" t="str">
        <f>Absolute_Isolation!C38</f>
        <v>H♂G♀</v>
      </c>
      <c r="D38" s="119" t="str">
        <f>Absolute_Isolation!D38</f>
        <v>(H:LouroxLanzada)XSymGra</v>
      </c>
      <c r="E38" s="13">
        <f>Absolute_Isolation!E38</f>
        <v>2</v>
      </c>
      <c r="F38" s="69">
        <f>Absolute_Isolation!F38</f>
        <v>1</v>
      </c>
      <c r="G38" s="69" t="str">
        <f>IFERROR(Absolute_Isolation!G38*(1-F38)+F38,"NA")</f>
        <v>NA</v>
      </c>
      <c r="H38" s="69" t="str">
        <f>IFERROR(Absolute_Isolation!H38*(1-G38)+G38,"NA")</f>
        <v>NA</v>
      </c>
      <c r="I38" s="69" t="str">
        <f>IFERROR(Absolute_Isolation!I38*(1-H38)+H38,"NA")</f>
        <v>NA</v>
      </c>
      <c r="J38" s="69" t="str">
        <f>IFERROR(Absolute_Isolation!J38*(1-I38)+I38,"NA")</f>
        <v>NA</v>
      </c>
    </row>
    <row r="39" spans="1:10" x14ac:dyDescent="0.25">
      <c r="A39" s="13" t="str">
        <f>Absolute_Isolation!A39</f>
        <v>Sympatry</v>
      </c>
      <c r="B39" s="13" t="str">
        <f>Absolute_Isolation!B39</f>
        <v>Postzygotics</v>
      </c>
      <c r="C39" s="13" t="str">
        <f>Absolute_Isolation!C39</f>
        <v>H♂G♀</v>
      </c>
      <c r="D39" s="119" t="str">
        <f>Absolute_Isolation!D39</f>
        <v>(H:LaxeXMontalvo)XSymGra</v>
      </c>
      <c r="E39" s="13">
        <f>Absolute_Isolation!E39</f>
        <v>5</v>
      </c>
      <c r="F39" s="69">
        <f>Absolute_Isolation!F39</f>
        <v>0</v>
      </c>
      <c r="G39" s="69">
        <f>IFERROR(Absolute_Isolation!G39*(1-F39)+F39,"NA")</f>
        <v>0.19999999999999996</v>
      </c>
      <c r="H39" s="69">
        <f>IFERROR(Absolute_Isolation!H39*(1-G39)+G39,"NA")</f>
        <v>0.19999999999999996</v>
      </c>
      <c r="I39" s="69">
        <f>IFERROR(Absolute_Isolation!I39*(1-H39)+H39,"NA")</f>
        <v>0.64594493904240702</v>
      </c>
      <c r="J39" s="69">
        <f>IFERROR(Absolute_Isolation!J39*(1-I39)+I39,"NA")</f>
        <v>0.97450803561105337</v>
      </c>
    </row>
    <row r="40" spans="1:10" x14ac:dyDescent="0.25">
      <c r="A40" s="13" t="str">
        <f>Absolute_Isolation!A40</f>
        <v>Sympatry</v>
      </c>
      <c r="B40" s="13" t="str">
        <f>Absolute_Isolation!B40</f>
        <v>Postzygotics</v>
      </c>
      <c r="C40" s="13" t="str">
        <f>Absolute_Isolation!C40</f>
        <v>H♂H♀</v>
      </c>
      <c r="D40" s="119" t="str">
        <f>Absolute_Isolation!D40</f>
        <v>(H:LouroXCenteans)X(H:LouroXCenteans)</v>
      </c>
      <c r="E40" s="13">
        <f>Absolute_Isolation!E40</f>
        <v>9</v>
      </c>
      <c r="F40" s="69">
        <f>Absolute_Isolation!F40</f>
        <v>1</v>
      </c>
      <c r="G40" s="69" t="str">
        <f>IFERROR(Absolute_Isolation!G40*(1-F40)+F40,"NA")</f>
        <v>NA</v>
      </c>
      <c r="H40" s="69" t="str">
        <f>IFERROR(Absolute_Isolation!H40*(1-G40)+G40,"NA")</f>
        <v>NA</v>
      </c>
      <c r="I40" s="69" t="str">
        <f>IFERROR(Absolute_Isolation!I40*(1-H40)+H40,"NA")</f>
        <v>NA</v>
      </c>
      <c r="J40" s="69" t="str">
        <f>IFERROR(Absolute_Isolation!J40*(1-I40)+I40,"NA")</f>
        <v>NA</v>
      </c>
    </row>
    <row r="41" spans="1:10" x14ac:dyDescent="0.25">
      <c r="A41" s="13" t="str">
        <f>Absolute_Isolation!A41</f>
        <v>Sympatry</v>
      </c>
      <c r="B41" s="13" t="str">
        <f>Absolute_Isolation!B41</f>
        <v>Postzygotics</v>
      </c>
      <c r="C41" s="13" t="str">
        <f>Absolute_Isolation!C41</f>
        <v>H♂H♀</v>
      </c>
      <c r="D41" s="119" t="str">
        <f>Absolute_Isolation!D41</f>
        <v>(H:LouroXCenteans)X(H:LouroXLanzada)</v>
      </c>
      <c r="E41" s="13">
        <f>Absolute_Isolation!E41</f>
        <v>1</v>
      </c>
      <c r="F41" s="69">
        <f>Absolute_Isolation!F41</f>
        <v>1</v>
      </c>
      <c r="G41" s="69" t="str">
        <f>IFERROR(Absolute_Isolation!G41*(1-F41)+F41,"NA")</f>
        <v>NA</v>
      </c>
      <c r="H41" s="69" t="str">
        <f>IFERROR(Absolute_Isolation!H41*(1-G41)+G41,"NA")</f>
        <v>NA</v>
      </c>
      <c r="I41" s="69" t="str">
        <f>IFERROR(Absolute_Isolation!I41*(1-H41)+H41,"NA")</f>
        <v>NA</v>
      </c>
      <c r="J41" s="69" t="str">
        <f>IFERROR(Absolute_Isolation!J41*(1-I41)+I41,"NA")</f>
        <v>NA</v>
      </c>
    </row>
    <row r="42" spans="1:10" x14ac:dyDescent="0.25">
      <c r="A42" s="13" t="str">
        <f>Absolute_Isolation!A42</f>
        <v>Sympatry</v>
      </c>
      <c r="B42" s="13" t="str">
        <f>Absolute_Isolation!B42</f>
        <v>Postzygotics</v>
      </c>
      <c r="C42" s="13" t="str">
        <f>Absolute_Isolation!C42</f>
        <v>H♂H♀</v>
      </c>
      <c r="D42" s="119" t="str">
        <f>Absolute_Isolation!D42</f>
        <v>(H:LouroXLanzada)X(H:LouroXCenteans)</v>
      </c>
      <c r="E42" s="13">
        <f>Absolute_Isolation!E42</f>
        <v>1</v>
      </c>
      <c r="F42" s="69">
        <f>Absolute_Isolation!F42</f>
        <v>0</v>
      </c>
      <c r="G42" s="69">
        <f>IFERROR(Absolute_Isolation!G42*(1-F42)+F42,"NA")</f>
        <v>1</v>
      </c>
      <c r="H42" s="69" t="str">
        <f>IFERROR(Absolute_Isolation!H42*(1-G42)+G42,"NA")</f>
        <v>NA</v>
      </c>
      <c r="I42" s="69" t="str">
        <f>IFERROR(Absolute_Isolation!I42*(1-H42)+H42,"NA")</f>
        <v>NA</v>
      </c>
      <c r="J42" s="69" t="str">
        <f>IFERROR(Absolute_Isolation!J42*(1-I42)+I42,"NA")</f>
        <v>NA</v>
      </c>
    </row>
    <row r="43" spans="1:10" x14ac:dyDescent="0.25">
      <c r="A43" s="13" t="str">
        <f>Absolute_Isolation!A43</f>
        <v>Sympatry</v>
      </c>
      <c r="B43" s="13" t="str">
        <f>Absolute_Isolation!B43</f>
        <v>Postzygotics</v>
      </c>
      <c r="C43" s="13" t="str">
        <f>Absolute_Isolation!C43</f>
        <v>H♂H♀</v>
      </c>
      <c r="D43" s="119" t="str">
        <f>Absolute_Isolation!D43</f>
        <v>(H:LouroXLanzada)X(H:LouroXLanzada)</v>
      </c>
      <c r="E43" s="13">
        <f>Absolute_Isolation!E43</f>
        <v>16</v>
      </c>
      <c r="F43" s="69">
        <f>Absolute_Isolation!F43</f>
        <v>0.75</v>
      </c>
      <c r="G43" s="69">
        <f>IFERROR(Absolute_Isolation!G43*(1-F43)+F43,"NA")</f>
        <v>0.8125</v>
      </c>
      <c r="H43" s="69">
        <f>IFERROR(Absolute_Isolation!H43*(1-G43)+G43,"NA")</f>
        <v>0.8125</v>
      </c>
      <c r="I43" s="69">
        <f>IFERROR(Absolute_Isolation!I43*(1-H43)+H43,"NA")</f>
        <v>0.87705504811089274</v>
      </c>
      <c r="J43" s="69">
        <f>IFERROR(Absolute_Isolation!J43*(1-I43)+I43,"NA")</f>
        <v>0.91774982718618725</v>
      </c>
    </row>
    <row r="44" spans="1:10" x14ac:dyDescent="0.25">
      <c r="A44" s="13" t="str">
        <f>Absolute_Isolation!A44</f>
        <v>Sympatry</v>
      </c>
      <c r="B44" s="13" t="str">
        <f>Absolute_Isolation!B44</f>
        <v>Postzygotics</v>
      </c>
      <c r="C44" s="13" t="str">
        <f>Absolute_Isolation!C44</f>
        <v>H♂H♀</v>
      </c>
      <c r="D44" s="119" t="str">
        <f>Absolute_Isolation!D44</f>
        <v>(H:LouroXMontalvo)X(H:LouroXMontalvo)</v>
      </c>
      <c r="E44" s="13">
        <f>Absolute_Isolation!E44</f>
        <v>18</v>
      </c>
      <c r="F44" s="69">
        <f>Absolute_Isolation!F44</f>
        <v>0.11111111111111116</v>
      </c>
      <c r="G44" s="69">
        <f>IFERROR(Absolute_Isolation!G44*(1-F44)+F44,"NA")</f>
        <v>0.11111111111111116</v>
      </c>
      <c r="H44" s="69">
        <f>IFERROR(Absolute_Isolation!H44*(1-G44)+G44,"NA")</f>
        <v>0.24444444444444452</v>
      </c>
      <c r="I44" s="69">
        <f>IFERROR(Absolute_Isolation!I44*(1-H44)+H44,"NA")</f>
        <v>0.79003124603001273</v>
      </c>
      <c r="J44" s="69">
        <f>IFERROR(Absolute_Isolation!J44*(1-I44)+I44,"NA")</f>
        <v>0.95831176758502057</v>
      </c>
    </row>
  </sheetData>
  <conditionalFormatting sqref="K2:L27 G2:J44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3</vt:i4>
      </vt:variant>
    </vt:vector>
  </HeadingPairs>
  <TitlesOfParts>
    <vt:vector size="20" baseType="lpstr">
      <vt:lpstr>Notes</vt:lpstr>
      <vt:lpstr>Allopatrics_Mechanical</vt:lpstr>
      <vt:lpstr>Allopatrics_Mechanical_R</vt:lpstr>
      <vt:lpstr>Allopatrics_Fertilities</vt:lpstr>
      <vt:lpstr>Allopatrics_Fertilities_R</vt:lpstr>
      <vt:lpstr>Allopatrics_Summaries</vt:lpstr>
      <vt:lpstr>2001_Mechanical</vt:lpstr>
      <vt:lpstr>2001_Mechanical_R</vt:lpstr>
      <vt:lpstr>2001_Fertilities</vt:lpstr>
      <vt:lpstr>2001_Fertilities_R</vt:lpstr>
      <vt:lpstr>2001_Summaries</vt:lpstr>
      <vt:lpstr>2019_Raw</vt:lpstr>
      <vt:lpstr>2019_R</vt:lpstr>
      <vt:lpstr>2019_Summaries</vt:lpstr>
      <vt:lpstr>Barriers</vt:lpstr>
      <vt:lpstr>Absolute_Isolation</vt:lpstr>
      <vt:lpstr>Cumulative_Contribution</vt:lpstr>
      <vt:lpstr>'2019_Raw'!_FilterDatabase_0</vt:lpstr>
      <vt:lpstr>'2019_Raw'!_FilterDatabase_0_0</vt:lpstr>
      <vt:lpstr>'2019_Raw'!_FilterDatabase_0_0_0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Reviewer</cp:lastModifiedBy>
  <dcterms:created xsi:type="dcterms:W3CDTF">2021-09-28T15:58:51Z</dcterms:created>
  <dcterms:modified xsi:type="dcterms:W3CDTF">2023-05-12T01:01:05Z</dcterms:modified>
</cp:coreProperties>
</file>